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52DC54AE-9DB4-44A2-9FB7-DD89B0995EE9}" xr6:coauthVersionLast="47" xr6:coauthVersionMax="47" xr10:uidLastSave="{00000000-0000-0000-0000-000000000000}"/>
  <bookViews>
    <workbookView xWindow="-120" yWindow="-120" windowWidth="51840" windowHeight="212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 (5)" sheetId="12" r:id="rId3"/>
    <sheet name="СМР+мат 11.04 (4)" sheetId="11" r:id="rId4"/>
    <sheet name="сводник (2)" sheetId="10" r:id="rId5"/>
    <sheet name="СМР+мат 11.04 (3)" sheetId="9" r:id="rId6"/>
    <sheet name="СМР+мат 11.04" sheetId="4" r:id="rId7"/>
    <sheet name="сводник" sheetId="6" r:id="rId8"/>
    <sheet name="сводник out" sheetId="8" r:id="rId9"/>
    <sheet name="СМР+мат 11.04 (2)" sheetId="7" r:id="rId10"/>
    <sheet name="Лист1" sheetId="5" state="hidden" r:id="rId11"/>
  </sheets>
  <definedNames>
    <definedName name="_xlnm._FilterDatabase" localSheetId="5" hidden="1">'СМР+мат 11.04 (3)'!$A$10:$U$307</definedName>
    <definedName name="_xlnm._FilterDatabase" localSheetId="3" hidden="1">'СМР+мат 11.04 (4)'!$A$10:$U$307</definedName>
    <definedName name="_xlnm._FilterDatabase" localSheetId="2" hidden="1">'СМР+мат 11.04 (5)'!$A$10:$U$307</definedName>
    <definedName name="_xlnm.Print_Area" localSheetId="0">Свод!$A$1:$H$5</definedName>
    <definedName name="_xlnm.Print_Area" localSheetId="6">'СМР+мат 11.04'!$A$1:$L$288</definedName>
    <definedName name="_xlnm.Print_Area" localSheetId="9">'СМР+мат 11.04 (2)'!$A$1:$T$299</definedName>
    <definedName name="_xlnm.Print_Area" localSheetId="5">'СМР+мат 11.04 (3)'!$A$1:$T$299</definedName>
    <definedName name="_xlnm.Print_Area" localSheetId="3">'СМР+мат 11.04 (4)'!$A$1:$T$299</definedName>
    <definedName name="_xlnm.Print_Area" localSheetId="2">'СМР+мат 11.04 (5)'!$A$1:$T$299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9" l="1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12" i="9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12" i="12"/>
  <c r="P298" i="12"/>
  <c r="M298" i="12"/>
  <c r="D298" i="12"/>
  <c r="Q298" i="12" s="1"/>
  <c r="R298" i="12" s="1"/>
  <c r="P297" i="12"/>
  <c r="M297" i="12"/>
  <c r="D297" i="12"/>
  <c r="F297" i="12" s="1"/>
  <c r="S296" i="12"/>
  <c r="T296" i="12" s="1"/>
  <c r="P296" i="12"/>
  <c r="Q296" i="12" s="1"/>
  <c r="R296" i="12" s="1"/>
  <c r="O296" i="12"/>
  <c r="M296" i="12"/>
  <c r="N296" i="12" s="1"/>
  <c r="D296" i="12"/>
  <c r="F296" i="12" s="1"/>
  <c r="Q295" i="12"/>
  <c r="R295" i="12" s="1"/>
  <c r="P295" i="12"/>
  <c r="O295" i="12"/>
  <c r="M295" i="12"/>
  <c r="N295" i="12" s="1"/>
  <c r="F295" i="12"/>
  <c r="K295" i="12" s="1"/>
  <c r="P294" i="12"/>
  <c r="M294" i="12"/>
  <c r="D294" i="12"/>
  <c r="P293" i="12"/>
  <c r="Q293" i="12" s="1"/>
  <c r="M293" i="12"/>
  <c r="N293" i="12" s="1"/>
  <c r="O293" i="12" s="1"/>
  <c r="G293" i="12"/>
  <c r="L293" i="12" s="1"/>
  <c r="F293" i="12"/>
  <c r="K293" i="12" s="1"/>
  <c r="R292" i="12"/>
  <c r="Q292" i="12"/>
  <c r="P292" i="12"/>
  <c r="M292" i="12"/>
  <c r="N292" i="12" s="1"/>
  <c r="S292" i="12" s="1"/>
  <c r="T292" i="12" s="1"/>
  <c r="L292" i="12"/>
  <c r="D292" i="12"/>
  <c r="I292" i="12" s="1"/>
  <c r="J292" i="12" s="1"/>
  <c r="R291" i="12"/>
  <c r="Q291" i="12"/>
  <c r="P291" i="12"/>
  <c r="N291" i="12"/>
  <c r="M291" i="12"/>
  <c r="L291" i="12"/>
  <c r="K291" i="12"/>
  <c r="G291" i="12"/>
  <c r="F291" i="12"/>
  <c r="P290" i="12"/>
  <c r="Q290" i="12" s="1"/>
  <c r="N290" i="12"/>
  <c r="O290" i="12" s="1"/>
  <c r="M290" i="12"/>
  <c r="K290" i="12"/>
  <c r="J290" i="12"/>
  <c r="L290" i="12" s="1"/>
  <c r="I290" i="12"/>
  <c r="P289" i="12"/>
  <c r="Q289" i="12" s="1"/>
  <c r="O289" i="12"/>
  <c r="N289" i="12"/>
  <c r="M289" i="12"/>
  <c r="I289" i="12"/>
  <c r="K289" i="12" s="1"/>
  <c r="P288" i="12"/>
  <c r="Q288" i="12" s="1"/>
  <c r="R288" i="12" s="1"/>
  <c r="M288" i="12"/>
  <c r="N288" i="12" s="1"/>
  <c r="F288" i="12"/>
  <c r="Q287" i="12"/>
  <c r="R287" i="12" s="1"/>
  <c r="P287" i="12"/>
  <c r="O287" i="12"/>
  <c r="N287" i="12"/>
  <c r="S287" i="12" s="1"/>
  <c r="T287" i="12" s="1"/>
  <c r="M287" i="12"/>
  <c r="L287" i="12"/>
  <c r="K287" i="12"/>
  <c r="J287" i="12"/>
  <c r="I287" i="12"/>
  <c r="Q286" i="12"/>
  <c r="S286" i="12" s="1"/>
  <c r="T286" i="12" s="1"/>
  <c r="P286" i="12"/>
  <c r="M286" i="12"/>
  <c r="N286" i="12" s="1"/>
  <c r="O286" i="12" s="1"/>
  <c r="K286" i="12"/>
  <c r="J286" i="12"/>
  <c r="L286" i="12" s="1"/>
  <c r="I286" i="12"/>
  <c r="P285" i="12"/>
  <c r="Q285" i="12" s="1"/>
  <c r="R285" i="12" s="1"/>
  <c r="N285" i="12"/>
  <c r="O285" i="12" s="1"/>
  <c r="M285" i="12"/>
  <c r="K285" i="12"/>
  <c r="I285" i="12"/>
  <c r="J285" i="12" s="1"/>
  <c r="L285" i="12" s="1"/>
  <c r="P284" i="12"/>
  <c r="Q284" i="12" s="1"/>
  <c r="R284" i="12" s="1"/>
  <c r="M284" i="12"/>
  <c r="N284" i="12" s="1"/>
  <c r="I284" i="12"/>
  <c r="S283" i="12"/>
  <c r="T283" i="12" s="1"/>
  <c r="R283" i="12"/>
  <c r="Q283" i="12"/>
  <c r="P283" i="12"/>
  <c r="N283" i="12"/>
  <c r="O283" i="12" s="1"/>
  <c r="M283" i="12"/>
  <c r="I283" i="12"/>
  <c r="P282" i="12"/>
  <c r="Q282" i="12" s="1"/>
  <c r="N282" i="12"/>
  <c r="O282" i="12" s="1"/>
  <c r="M282" i="12"/>
  <c r="K282" i="12"/>
  <c r="J282" i="12"/>
  <c r="L282" i="12" s="1"/>
  <c r="I282" i="12"/>
  <c r="P281" i="12"/>
  <c r="Q281" i="12" s="1"/>
  <c r="R281" i="12" s="1"/>
  <c r="M281" i="12"/>
  <c r="N281" i="12" s="1"/>
  <c r="K281" i="12"/>
  <c r="F281" i="12"/>
  <c r="G281" i="12" s="1"/>
  <c r="L281" i="12" s="1"/>
  <c r="P280" i="12"/>
  <c r="Q280" i="12" s="1"/>
  <c r="R280" i="12" s="1"/>
  <c r="M280" i="12"/>
  <c r="N280" i="12" s="1"/>
  <c r="J280" i="12"/>
  <c r="L280" i="12" s="1"/>
  <c r="I280" i="12"/>
  <c r="K280" i="12" s="1"/>
  <c r="Q279" i="12"/>
  <c r="S279" i="12" s="1"/>
  <c r="T279" i="12" s="1"/>
  <c r="P279" i="12"/>
  <c r="O279" i="12"/>
  <c r="N279" i="12"/>
  <c r="M279" i="12"/>
  <c r="F279" i="12"/>
  <c r="K279" i="12" s="1"/>
  <c r="P278" i="12"/>
  <c r="Q278" i="12" s="1"/>
  <c r="R278" i="12" s="1"/>
  <c r="M278" i="12"/>
  <c r="N278" i="12" s="1"/>
  <c r="K278" i="12"/>
  <c r="J278" i="12"/>
  <c r="L278" i="12" s="1"/>
  <c r="I278" i="12"/>
  <c r="P277" i="12"/>
  <c r="Q277" i="12" s="1"/>
  <c r="R277" i="12" s="1"/>
  <c r="M277" i="12"/>
  <c r="N277" i="12" s="1"/>
  <c r="F277" i="12"/>
  <c r="G277" i="12" s="1"/>
  <c r="L277" i="12" s="1"/>
  <c r="R276" i="12"/>
  <c r="P276" i="12"/>
  <c r="Q276" i="12" s="1"/>
  <c r="M276" i="12"/>
  <c r="N276" i="12" s="1"/>
  <c r="J276" i="12"/>
  <c r="L276" i="12" s="1"/>
  <c r="I276" i="12"/>
  <c r="K276" i="12" s="1"/>
  <c r="R275" i="12"/>
  <c r="Q275" i="12"/>
  <c r="P275" i="12"/>
  <c r="O275" i="12"/>
  <c r="N275" i="12"/>
  <c r="S275" i="12" s="1"/>
  <c r="T275" i="12" s="1"/>
  <c r="M275" i="12"/>
  <c r="K275" i="12"/>
  <c r="F275" i="12"/>
  <c r="G275" i="12" s="1"/>
  <c r="L275" i="12" s="1"/>
  <c r="P274" i="12"/>
  <c r="O274" i="12"/>
  <c r="N274" i="12"/>
  <c r="M274" i="12"/>
  <c r="D274" i="12"/>
  <c r="P273" i="12"/>
  <c r="Q273" i="12" s="1"/>
  <c r="R273" i="12" s="1"/>
  <c r="M273" i="12"/>
  <c r="N273" i="12" s="1"/>
  <c r="K273" i="12"/>
  <c r="G273" i="12"/>
  <c r="L273" i="12" s="1"/>
  <c r="F273" i="12"/>
  <c r="P272" i="12"/>
  <c r="Q272" i="12" s="1"/>
  <c r="R272" i="12" s="1"/>
  <c r="O272" i="12"/>
  <c r="N272" i="12"/>
  <c r="M272" i="12"/>
  <c r="K272" i="12"/>
  <c r="G272" i="12"/>
  <c r="L272" i="12" s="1"/>
  <c r="F272" i="12"/>
  <c r="P271" i="12"/>
  <c r="Q271" i="12" s="1"/>
  <c r="M271" i="12"/>
  <c r="N271" i="12" s="1"/>
  <c r="F271" i="12"/>
  <c r="K271" i="12" s="1"/>
  <c r="T270" i="12"/>
  <c r="P270" i="12"/>
  <c r="Q270" i="12" s="1"/>
  <c r="R270" i="12" s="1"/>
  <c r="N270" i="12"/>
  <c r="S270" i="12" s="1"/>
  <c r="M270" i="12"/>
  <c r="K270" i="12"/>
  <c r="F270" i="12"/>
  <c r="P267" i="12"/>
  <c r="Q267" i="12" s="1"/>
  <c r="R267" i="12" s="1"/>
  <c r="M267" i="12"/>
  <c r="N267" i="12" s="1"/>
  <c r="F267" i="12"/>
  <c r="K267" i="12" s="1"/>
  <c r="D267" i="12"/>
  <c r="P266" i="12"/>
  <c r="M266" i="12"/>
  <c r="D266" i="12"/>
  <c r="Q265" i="12"/>
  <c r="R265" i="12" s="1"/>
  <c r="P265" i="12"/>
  <c r="M265" i="12"/>
  <c r="N265" i="12" s="1"/>
  <c r="F265" i="12"/>
  <c r="K265" i="12" s="1"/>
  <c r="D265" i="12"/>
  <c r="S264" i="12"/>
  <c r="T264" i="12" s="1"/>
  <c r="R264" i="12"/>
  <c r="Q264" i="12"/>
  <c r="P264" i="12"/>
  <c r="M264" i="12"/>
  <c r="N264" i="12" s="1"/>
  <c r="O264" i="12" s="1"/>
  <c r="K264" i="12"/>
  <c r="G264" i="12"/>
  <c r="L264" i="12" s="1"/>
  <c r="F264" i="12"/>
  <c r="Q263" i="12"/>
  <c r="R263" i="12" s="1"/>
  <c r="P263" i="12"/>
  <c r="M263" i="12"/>
  <c r="N263" i="12" s="1"/>
  <c r="I263" i="12"/>
  <c r="J263" i="12" s="1"/>
  <c r="L263" i="12" s="1"/>
  <c r="D263" i="12"/>
  <c r="P262" i="12"/>
  <c r="Q262" i="12" s="1"/>
  <c r="R262" i="12" s="1"/>
  <c r="M262" i="12"/>
  <c r="N262" i="12" s="1"/>
  <c r="F262" i="12"/>
  <c r="K262" i="12" s="1"/>
  <c r="T261" i="12"/>
  <c r="P261" i="12"/>
  <c r="Q261" i="12" s="1"/>
  <c r="R261" i="12" s="1"/>
  <c r="O261" i="12"/>
  <c r="M261" i="12"/>
  <c r="N261" i="12" s="1"/>
  <c r="S261" i="12" s="1"/>
  <c r="I261" i="12"/>
  <c r="K261" i="12" s="1"/>
  <c r="D261" i="12"/>
  <c r="P260" i="12"/>
  <c r="Q260" i="12" s="1"/>
  <c r="R260" i="12" s="1"/>
  <c r="O260" i="12"/>
  <c r="M260" i="12"/>
  <c r="N260" i="12" s="1"/>
  <c r="G260" i="12"/>
  <c r="L260" i="12" s="1"/>
  <c r="F260" i="12"/>
  <c r="K260" i="12" s="1"/>
  <c r="P259" i="12"/>
  <c r="Q259" i="12" s="1"/>
  <c r="R259" i="12" s="1"/>
  <c r="N259" i="12"/>
  <c r="M259" i="12"/>
  <c r="K259" i="12"/>
  <c r="I259" i="12"/>
  <c r="J259" i="12" s="1"/>
  <c r="L259" i="12" s="1"/>
  <c r="P258" i="12"/>
  <c r="Q258" i="12" s="1"/>
  <c r="R258" i="12" s="1"/>
  <c r="O258" i="12"/>
  <c r="N258" i="12"/>
  <c r="M258" i="12"/>
  <c r="K258" i="12"/>
  <c r="J258" i="12"/>
  <c r="L258" i="12" s="1"/>
  <c r="I258" i="12"/>
  <c r="P257" i="12"/>
  <c r="Q257" i="12" s="1"/>
  <c r="R257" i="12" s="1"/>
  <c r="M257" i="12"/>
  <c r="N257" i="12" s="1"/>
  <c r="F257" i="12"/>
  <c r="P256" i="12"/>
  <c r="Q256" i="12" s="1"/>
  <c r="R256" i="12" s="1"/>
  <c r="M256" i="12"/>
  <c r="N256" i="12" s="1"/>
  <c r="I256" i="12"/>
  <c r="S255" i="12"/>
  <c r="T255" i="12" s="1"/>
  <c r="R255" i="12"/>
  <c r="Q255" i="12"/>
  <c r="P255" i="12"/>
  <c r="N255" i="12"/>
  <c r="O255" i="12" s="1"/>
  <c r="M255" i="12"/>
  <c r="I255" i="12"/>
  <c r="J255" i="12" s="1"/>
  <c r="L255" i="12" s="1"/>
  <c r="R254" i="12"/>
  <c r="Q254" i="12"/>
  <c r="P254" i="12"/>
  <c r="M254" i="12"/>
  <c r="N254" i="12" s="1"/>
  <c r="L254" i="12"/>
  <c r="K254" i="12"/>
  <c r="J254" i="12"/>
  <c r="I254" i="12"/>
  <c r="P253" i="12"/>
  <c r="Q253" i="12" s="1"/>
  <c r="R253" i="12" s="1"/>
  <c r="N253" i="12"/>
  <c r="O253" i="12" s="1"/>
  <c r="M253" i="12"/>
  <c r="I253" i="12"/>
  <c r="Q252" i="12"/>
  <c r="R252" i="12" s="1"/>
  <c r="P252" i="12"/>
  <c r="M252" i="12"/>
  <c r="N252" i="12" s="1"/>
  <c r="O252" i="12" s="1"/>
  <c r="I252" i="12"/>
  <c r="K252" i="12" s="1"/>
  <c r="R251" i="12"/>
  <c r="Q251" i="12"/>
  <c r="P251" i="12"/>
  <c r="O251" i="12"/>
  <c r="N251" i="12"/>
  <c r="S251" i="12" s="1"/>
  <c r="T251" i="12" s="1"/>
  <c r="M251" i="12"/>
  <c r="I251" i="12"/>
  <c r="J251" i="12" s="1"/>
  <c r="L251" i="12" s="1"/>
  <c r="T250" i="12"/>
  <c r="R250" i="12"/>
  <c r="Q250" i="12"/>
  <c r="P250" i="12"/>
  <c r="N250" i="12"/>
  <c r="S250" i="12" s="1"/>
  <c r="M250" i="12"/>
  <c r="F250" i="12"/>
  <c r="P249" i="12"/>
  <c r="Q249" i="12" s="1"/>
  <c r="N249" i="12"/>
  <c r="O249" i="12" s="1"/>
  <c r="M249" i="12"/>
  <c r="K249" i="12"/>
  <c r="I249" i="12"/>
  <c r="J249" i="12" s="1"/>
  <c r="L249" i="12" s="1"/>
  <c r="R248" i="12"/>
  <c r="Q248" i="12"/>
  <c r="P248" i="12"/>
  <c r="M248" i="12"/>
  <c r="N248" i="12" s="1"/>
  <c r="F248" i="12"/>
  <c r="K248" i="12" s="1"/>
  <c r="S247" i="12"/>
  <c r="T247" i="12" s="1"/>
  <c r="R247" i="12"/>
  <c r="Q247" i="12"/>
  <c r="P247" i="12"/>
  <c r="N247" i="12"/>
  <c r="O247" i="12" s="1"/>
  <c r="M247" i="12"/>
  <c r="L247" i="12"/>
  <c r="K247" i="12"/>
  <c r="I247" i="12"/>
  <c r="J247" i="12" s="1"/>
  <c r="P246" i="12"/>
  <c r="Q246" i="12" s="1"/>
  <c r="R246" i="12" s="1"/>
  <c r="M246" i="12"/>
  <c r="N246" i="12" s="1"/>
  <c r="K246" i="12"/>
  <c r="F246" i="12"/>
  <c r="G246" i="12" s="1"/>
  <c r="L246" i="12" s="1"/>
  <c r="Q245" i="12"/>
  <c r="R245" i="12" s="1"/>
  <c r="P245" i="12"/>
  <c r="M245" i="12"/>
  <c r="N245" i="12" s="1"/>
  <c r="I245" i="12"/>
  <c r="S244" i="12"/>
  <c r="T244" i="12" s="1"/>
  <c r="R244" i="12"/>
  <c r="Q244" i="12"/>
  <c r="P244" i="12"/>
  <c r="M244" i="12"/>
  <c r="N244" i="12" s="1"/>
  <c r="O244" i="12" s="1"/>
  <c r="G244" i="12"/>
  <c r="L244" i="12" s="1"/>
  <c r="F244" i="12"/>
  <c r="K244" i="12" s="1"/>
  <c r="Q243" i="12"/>
  <c r="R243" i="12" s="1"/>
  <c r="P243" i="12"/>
  <c r="M243" i="12"/>
  <c r="N243" i="12" s="1"/>
  <c r="O243" i="12" s="1"/>
  <c r="D243" i="12"/>
  <c r="I243" i="12" s="1"/>
  <c r="Q242" i="12"/>
  <c r="R242" i="12" s="1"/>
  <c r="P242" i="12"/>
  <c r="M242" i="12"/>
  <c r="N242" i="12" s="1"/>
  <c r="F242" i="12"/>
  <c r="K242" i="12" s="1"/>
  <c r="T241" i="12"/>
  <c r="S241" i="12"/>
  <c r="R241" i="12"/>
  <c r="Q241" i="12"/>
  <c r="P241" i="12"/>
  <c r="M241" i="12"/>
  <c r="N241" i="12" s="1"/>
  <c r="O241" i="12" s="1"/>
  <c r="G241" i="12"/>
  <c r="L241" i="12" s="1"/>
  <c r="F241" i="12"/>
  <c r="K241" i="12" s="1"/>
  <c r="P240" i="12"/>
  <c r="Q240" i="12" s="1"/>
  <c r="O240" i="12"/>
  <c r="N240" i="12"/>
  <c r="M240" i="12"/>
  <c r="K240" i="12"/>
  <c r="G240" i="12"/>
  <c r="L240" i="12" s="1"/>
  <c r="F240" i="12"/>
  <c r="P239" i="12"/>
  <c r="Q239" i="12" s="1"/>
  <c r="R239" i="12" s="1"/>
  <c r="N239" i="12"/>
  <c r="M239" i="12"/>
  <c r="K239" i="12"/>
  <c r="G239" i="12"/>
  <c r="F239" i="12"/>
  <c r="I237" i="12"/>
  <c r="F237" i="12"/>
  <c r="P236" i="12"/>
  <c r="M236" i="12"/>
  <c r="D236" i="12"/>
  <c r="F236" i="12" s="1"/>
  <c r="S235" i="12"/>
  <c r="T235" i="12" s="1"/>
  <c r="P235" i="12"/>
  <c r="Q235" i="12" s="1"/>
  <c r="R235" i="12" s="1"/>
  <c r="N235" i="12"/>
  <c r="O235" i="12" s="1"/>
  <c r="M235" i="12"/>
  <c r="D235" i="12"/>
  <c r="F235" i="12" s="1"/>
  <c r="P234" i="12"/>
  <c r="Q234" i="12" s="1"/>
  <c r="R234" i="12" s="1"/>
  <c r="M234" i="12"/>
  <c r="N234" i="12" s="1"/>
  <c r="L234" i="12"/>
  <c r="K234" i="12"/>
  <c r="F234" i="12"/>
  <c r="G234" i="12" s="1"/>
  <c r="D234" i="12"/>
  <c r="Q233" i="12"/>
  <c r="R233" i="12" s="1"/>
  <c r="P233" i="12"/>
  <c r="N233" i="12"/>
  <c r="M233" i="12"/>
  <c r="F233" i="12"/>
  <c r="K233" i="12" s="1"/>
  <c r="P232" i="12"/>
  <c r="M232" i="12"/>
  <c r="I232" i="12"/>
  <c r="D232" i="12"/>
  <c r="Q231" i="12"/>
  <c r="P231" i="12"/>
  <c r="O231" i="12"/>
  <c r="N231" i="12"/>
  <c r="M231" i="12"/>
  <c r="F231" i="12"/>
  <c r="K231" i="12" s="1"/>
  <c r="Q230" i="12"/>
  <c r="R230" i="12" s="1"/>
  <c r="P230" i="12"/>
  <c r="M230" i="12"/>
  <c r="N230" i="12" s="1"/>
  <c r="K230" i="12"/>
  <c r="J230" i="12"/>
  <c r="L230" i="12" s="1"/>
  <c r="I230" i="12"/>
  <c r="D230" i="12"/>
  <c r="Q229" i="12"/>
  <c r="R229" i="12" s="1"/>
  <c r="P229" i="12"/>
  <c r="N229" i="12"/>
  <c r="M229" i="12"/>
  <c r="K229" i="12"/>
  <c r="G229" i="12"/>
  <c r="L229" i="12" s="1"/>
  <c r="F229" i="12"/>
  <c r="P228" i="12"/>
  <c r="Q228" i="12" s="1"/>
  <c r="R228" i="12" s="1"/>
  <c r="M228" i="12"/>
  <c r="N228" i="12" s="1"/>
  <c r="O228" i="12" s="1"/>
  <c r="I228" i="12"/>
  <c r="P227" i="12"/>
  <c r="Q227" i="12" s="1"/>
  <c r="R227" i="12" s="1"/>
  <c r="N227" i="12"/>
  <c r="S227" i="12" s="1"/>
  <c r="T227" i="12" s="1"/>
  <c r="M227" i="12"/>
  <c r="K227" i="12"/>
  <c r="J227" i="12"/>
  <c r="L227" i="12" s="1"/>
  <c r="I227" i="12"/>
  <c r="Q226" i="12"/>
  <c r="R226" i="12" s="1"/>
  <c r="P226" i="12"/>
  <c r="N226" i="12"/>
  <c r="M226" i="12"/>
  <c r="L226" i="12"/>
  <c r="K226" i="12"/>
  <c r="G226" i="12"/>
  <c r="F226" i="12"/>
  <c r="P225" i="12"/>
  <c r="Q225" i="12" s="1"/>
  <c r="R225" i="12" s="1"/>
  <c r="M225" i="12"/>
  <c r="N225" i="12" s="1"/>
  <c r="K225" i="12"/>
  <c r="J225" i="12"/>
  <c r="L225" i="12" s="1"/>
  <c r="I225" i="12"/>
  <c r="T224" i="12"/>
  <c r="S224" i="12"/>
  <c r="R224" i="12"/>
  <c r="Q224" i="12"/>
  <c r="P224" i="12"/>
  <c r="N224" i="12"/>
  <c r="O224" i="12" s="1"/>
  <c r="M224" i="12"/>
  <c r="I224" i="12"/>
  <c r="P223" i="12"/>
  <c r="Q223" i="12" s="1"/>
  <c r="R223" i="12" s="1"/>
  <c r="M223" i="12"/>
  <c r="N223" i="12" s="1"/>
  <c r="I223" i="12"/>
  <c r="K223" i="12" s="1"/>
  <c r="P222" i="12"/>
  <c r="Q222" i="12" s="1"/>
  <c r="R222" i="12" s="1"/>
  <c r="O222" i="12"/>
  <c r="N222" i="12"/>
  <c r="M222" i="12"/>
  <c r="I222" i="12"/>
  <c r="K222" i="12" s="1"/>
  <c r="Q221" i="12"/>
  <c r="R221" i="12" s="1"/>
  <c r="P221" i="12"/>
  <c r="O221" i="12"/>
  <c r="N221" i="12"/>
  <c r="S221" i="12" s="1"/>
  <c r="T221" i="12" s="1"/>
  <c r="M221" i="12"/>
  <c r="K221" i="12"/>
  <c r="J221" i="12"/>
  <c r="L221" i="12" s="1"/>
  <c r="I221" i="12"/>
  <c r="S220" i="12"/>
  <c r="T220" i="12" s="1"/>
  <c r="R220" i="12"/>
  <c r="Q220" i="12"/>
  <c r="P220" i="12"/>
  <c r="M220" i="12"/>
  <c r="N220" i="12" s="1"/>
  <c r="O220" i="12" s="1"/>
  <c r="K220" i="12"/>
  <c r="J220" i="12"/>
  <c r="L220" i="12" s="1"/>
  <c r="I220" i="12"/>
  <c r="R219" i="12"/>
  <c r="P219" i="12"/>
  <c r="Q219" i="12" s="1"/>
  <c r="M219" i="12"/>
  <c r="N219" i="12" s="1"/>
  <c r="L219" i="12"/>
  <c r="K219" i="12"/>
  <c r="F219" i="12"/>
  <c r="G219" i="12" s="1"/>
  <c r="R218" i="12"/>
  <c r="Q218" i="12"/>
  <c r="P218" i="12"/>
  <c r="N218" i="12"/>
  <c r="M218" i="12"/>
  <c r="I218" i="12"/>
  <c r="K218" i="12" s="1"/>
  <c r="T217" i="12"/>
  <c r="P217" i="12"/>
  <c r="Q217" i="12" s="1"/>
  <c r="R217" i="12" s="1"/>
  <c r="N217" i="12"/>
  <c r="S217" i="12" s="1"/>
  <c r="M217" i="12"/>
  <c r="K217" i="12"/>
  <c r="G217" i="12"/>
  <c r="L217" i="12" s="1"/>
  <c r="F217" i="12"/>
  <c r="P216" i="12"/>
  <c r="Q216" i="12" s="1"/>
  <c r="M216" i="12"/>
  <c r="N216" i="12" s="1"/>
  <c r="O216" i="12" s="1"/>
  <c r="J216" i="12"/>
  <c r="L216" i="12" s="1"/>
  <c r="I216" i="12"/>
  <c r="K216" i="12" s="1"/>
  <c r="S215" i="12"/>
  <c r="T215" i="12" s="1"/>
  <c r="P215" i="12"/>
  <c r="Q215" i="12" s="1"/>
  <c r="R215" i="12" s="1"/>
  <c r="N215" i="12"/>
  <c r="O215" i="12" s="1"/>
  <c r="M215" i="12"/>
  <c r="L215" i="12"/>
  <c r="K215" i="12"/>
  <c r="G215" i="12"/>
  <c r="F215" i="12"/>
  <c r="Q214" i="12"/>
  <c r="R214" i="12" s="1"/>
  <c r="P214" i="12"/>
  <c r="N214" i="12"/>
  <c r="M214" i="12"/>
  <c r="K214" i="12"/>
  <c r="J214" i="12"/>
  <c r="L214" i="12" s="1"/>
  <c r="I214" i="12"/>
  <c r="P213" i="12"/>
  <c r="Q213" i="12" s="1"/>
  <c r="R213" i="12" s="1"/>
  <c r="M213" i="12"/>
  <c r="N213" i="12" s="1"/>
  <c r="O213" i="12" s="1"/>
  <c r="K213" i="12"/>
  <c r="G213" i="12"/>
  <c r="L213" i="12" s="1"/>
  <c r="F213" i="12"/>
  <c r="Q212" i="12"/>
  <c r="P212" i="12"/>
  <c r="O212" i="12"/>
  <c r="N212" i="12"/>
  <c r="M212" i="12"/>
  <c r="I212" i="12"/>
  <c r="K212" i="12" s="1"/>
  <c r="D212" i="12"/>
  <c r="S211" i="12"/>
  <c r="T211" i="12" s="1"/>
  <c r="Q211" i="12"/>
  <c r="R211" i="12" s="1"/>
  <c r="P211" i="12"/>
  <c r="O211" i="12"/>
  <c r="N211" i="12"/>
  <c r="M211" i="12"/>
  <c r="L211" i="12"/>
  <c r="K211" i="12"/>
  <c r="G211" i="12"/>
  <c r="F211" i="12"/>
  <c r="Q210" i="12"/>
  <c r="R210" i="12" s="1"/>
  <c r="P210" i="12"/>
  <c r="M210" i="12"/>
  <c r="N210" i="12" s="1"/>
  <c r="K210" i="12"/>
  <c r="G210" i="12"/>
  <c r="L210" i="12" s="1"/>
  <c r="F210" i="12"/>
  <c r="T209" i="12"/>
  <c r="S209" i="12"/>
  <c r="R209" i="12"/>
  <c r="Q209" i="12"/>
  <c r="P209" i="12"/>
  <c r="N209" i="12"/>
  <c r="O209" i="12" s="1"/>
  <c r="M209" i="12"/>
  <c r="L209" i="12"/>
  <c r="K209" i="12"/>
  <c r="F209" i="12"/>
  <c r="G209" i="12" s="1"/>
  <c r="P208" i="12"/>
  <c r="Q208" i="12" s="1"/>
  <c r="N208" i="12"/>
  <c r="M208" i="12"/>
  <c r="F208" i="12"/>
  <c r="K208" i="12" s="1"/>
  <c r="P205" i="12"/>
  <c r="M205" i="12"/>
  <c r="D205" i="12"/>
  <c r="F205" i="12" s="1"/>
  <c r="Q204" i="12"/>
  <c r="R204" i="12" s="1"/>
  <c r="P204" i="12"/>
  <c r="M204" i="12"/>
  <c r="N204" i="12" s="1"/>
  <c r="O204" i="12" s="1"/>
  <c r="F204" i="12"/>
  <c r="D204" i="12"/>
  <c r="P203" i="12"/>
  <c r="Q203" i="12" s="1"/>
  <c r="R203" i="12" s="1"/>
  <c r="O203" i="12"/>
  <c r="N203" i="12"/>
  <c r="M203" i="12"/>
  <c r="K203" i="12"/>
  <c r="F203" i="12"/>
  <c r="G203" i="12" s="1"/>
  <c r="L203" i="12" s="1"/>
  <c r="D203" i="12"/>
  <c r="P202" i="12"/>
  <c r="Q202" i="12" s="1"/>
  <c r="R202" i="12" s="1"/>
  <c r="M202" i="12"/>
  <c r="N202" i="12" s="1"/>
  <c r="O202" i="12" s="1"/>
  <c r="K202" i="12"/>
  <c r="F202" i="12"/>
  <c r="G202" i="12" s="1"/>
  <c r="L202" i="12" s="1"/>
  <c r="P201" i="12"/>
  <c r="N201" i="12"/>
  <c r="M201" i="12"/>
  <c r="J201" i="12"/>
  <c r="L201" i="12" s="1"/>
  <c r="I201" i="12"/>
  <c r="K201" i="12" s="1"/>
  <c r="D201" i="12"/>
  <c r="T200" i="12"/>
  <c r="R200" i="12"/>
  <c r="Q200" i="12"/>
  <c r="S200" i="12" s="1"/>
  <c r="P200" i="12"/>
  <c r="M200" i="12"/>
  <c r="N200" i="12" s="1"/>
  <c r="O200" i="12" s="1"/>
  <c r="G200" i="12"/>
  <c r="L200" i="12" s="1"/>
  <c r="F200" i="12"/>
  <c r="K200" i="12" s="1"/>
  <c r="Q199" i="12"/>
  <c r="R199" i="12" s="1"/>
  <c r="P199" i="12"/>
  <c r="M199" i="12"/>
  <c r="N199" i="12" s="1"/>
  <c r="D199" i="12"/>
  <c r="I199" i="12" s="1"/>
  <c r="R198" i="12"/>
  <c r="Q198" i="12"/>
  <c r="P198" i="12"/>
  <c r="N198" i="12"/>
  <c r="S198" i="12" s="1"/>
  <c r="T198" i="12" s="1"/>
  <c r="M198" i="12"/>
  <c r="F198" i="12"/>
  <c r="G198" i="12" s="1"/>
  <c r="L198" i="12" s="1"/>
  <c r="T197" i="12"/>
  <c r="P197" i="12"/>
  <c r="Q197" i="12" s="1"/>
  <c r="R197" i="12" s="1"/>
  <c r="M197" i="12"/>
  <c r="N197" i="12" s="1"/>
  <c r="S197" i="12" s="1"/>
  <c r="I197" i="12"/>
  <c r="P196" i="12"/>
  <c r="Q196" i="12" s="1"/>
  <c r="R196" i="12" s="1"/>
  <c r="N196" i="12"/>
  <c r="M196" i="12"/>
  <c r="K196" i="12"/>
  <c r="J196" i="12"/>
  <c r="L196" i="12" s="1"/>
  <c r="I196" i="12"/>
  <c r="P195" i="12"/>
  <c r="Q195" i="12" s="1"/>
  <c r="R195" i="12" s="1"/>
  <c r="O195" i="12"/>
  <c r="M195" i="12"/>
  <c r="N195" i="12" s="1"/>
  <c r="G195" i="12"/>
  <c r="L195" i="12" s="1"/>
  <c r="F195" i="12"/>
  <c r="K195" i="12" s="1"/>
  <c r="Q194" i="12"/>
  <c r="R194" i="12" s="1"/>
  <c r="P194" i="12"/>
  <c r="O194" i="12"/>
  <c r="N194" i="12"/>
  <c r="S194" i="12" s="1"/>
  <c r="T194" i="12" s="1"/>
  <c r="M194" i="12"/>
  <c r="I194" i="12"/>
  <c r="J194" i="12" s="1"/>
  <c r="L194" i="12" s="1"/>
  <c r="R193" i="12"/>
  <c r="P193" i="12"/>
  <c r="Q193" i="12" s="1"/>
  <c r="O193" i="12"/>
  <c r="M193" i="12"/>
  <c r="N193" i="12" s="1"/>
  <c r="L193" i="12"/>
  <c r="J193" i="12"/>
  <c r="I193" i="12"/>
  <c r="K193" i="12" s="1"/>
  <c r="R192" i="12"/>
  <c r="Q192" i="12"/>
  <c r="P192" i="12"/>
  <c r="M192" i="12"/>
  <c r="N192" i="12" s="1"/>
  <c r="K192" i="12"/>
  <c r="J192" i="12"/>
  <c r="L192" i="12" s="1"/>
  <c r="I192" i="12"/>
  <c r="Q191" i="12"/>
  <c r="R191" i="12" s="1"/>
  <c r="P191" i="12"/>
  <c r="N191" i="12"/>
  <c r="M191" i="12"/>
  <c r="I191" i="12"/>
  <c r="Q190" i="12"/>
  <c r="R190" i="12" s="1"/>
  <c r="P190" i="12"/>
  <c r="N190" i="12"/>
  <c r="M190" i="12"/>
  <c r="I190" i="12"/>
  <c r="P189" i="12"/>
  <c r="Q189" i="12" s="1"/>
  <c r="R189" i="12" s="1"/>
  <c r="M189" i="12"/>
  <c r="N189" i="12" s="1"/>
  <c r="I189" i="12"/>
  <c r="P188" i="12"/>
  <c r="Q188" i="12" s="1"/>
  <c r="R188" i="12" s="1"/>
  <c r="N188" i="12"/>
  <c r="M188" i="12"/>
  <c r="G188" i="12"/>
  <c r="L188" i="12" s="1"/>
  <c r="F188" i="12"/>
  <c r="K188" i="12" s="1"/>
  <c r="P187" i="12"/>
  <c r="Q187" i="12" s="1"/>
  <c r="R187" i="12" s="1"/>
  <c r="N187" i="12"/>
  <c r="O187" i="12" s="1"/>
  <c r="M187" i="12"/>
  <c r="I187" i="12"/>
  <c r="K187" i="12" s="1"/>
  <c r="P186" i="12"/>
  <c r="Q186" i="12" s="1"/>
  <c r="O186" i="12"/>
  <c r="N186" i="12"/>
  <c r="M186" i="12"/>
  <c r="F186" i="12"/>
  <c r="G186" i="12" s="1"/>
  <c r="L186" i="12" s="1"/>
  <c r="Q185" i="12"/>
  <c r="R185" i="12" s="1"/>
  <c r="P185" i="12"/>
  <c r="O185" i="12"/>
  <c r="M185" i="12"/>
  <c r="N185" i="12" s="1"/>
  <c r="K185" i="12"/>
  <c r="J185" i="12"/>
  <c r="L185" i="12" s="1"/>
  <c r="I185" i="12"/>
  <c r="P184" i="12"/>
  <c r="Q184" i="12" s="1"/>
  <c r="R184" i="12" s="1"/>
  <c r="N184" i="12"/>
  <c r="O184" i="12" s="1"/>
  <c r="M184" i="12"/>
  <c r="K184" i="12"/>
  <c r="G184" i="12"/>
  <c r="L184" i="12" s="1"/>
  <c r="F184" i="12"/>
  <c r="P183" i="12"/>
  <c r="Q183" i="12" s="1"/>
  <c r="R183" i="12" s="1"/>
  <c r="M183" i="12"/>
  <c r="N183" i="12" s="1"/>
  <c r="O183" i="12" s="1"/>
  <c r="J183" i="12"/>
  <c r="L183" i="12" s="1"/>
  <c r="I183" i="12"/>
  <c r="K183" i="12" s="1"/>
  <c r="Q182" i="12"/>
  <c r="R182" i="12" s="1"/>
  <c r="P182" i="12"/>
  <c r="M182" i="12"/>
  <c r="N182" i="12" s="1"/>
  <c r="L182" i="12"/>
  <c r="K182" i="12"/>
  <c r="F182" i="12"/>
  <c r="G182" i="12" s="1"/>
  <c r="Q181" i="12"/>
  <c r="R181" i="12" s="1"/>
  <c r="P181" i="12"/>
  <c r="M181" i="12"/>
  <c r="N181" i="12" s="1"/>
  <c r="J181" i="12"/>
  <c r="I181" i="12"/>
  <c r="D181" i="12"/>
  <c r="Q180" i="12"/>
  <c r="R180" i="12" s="1"/>
  <c r="P180" i="12"/>
  <c r="M180" i="12"/>
  <c r="N180" i="12" s="1"/>
  <c r="F180" i="12"/>
  <c r="K180" i="12" s="1"/>
  <c r="T179" i="12"/>
  <c r="S179" i="12"/>
  <c r="P179" i="12"/>
  <c r="Q179" i="12" s="1"/>
  <c r="R179" i="12" s="1"/>
  <c r="O179" i="12"/>
  <c r="M179" i="12"/>
  <c r="N179" i="12" s="1"/>
  <c r="K179" i="12"/>
  <c r="F179" i="12"/>
  <c r="G179" i="12" s="1"/>
  <c r="L179" i="12" s="1"/>
  <c r="P178" i="12"/>
  <c r="Q178" i="12" s="1"/>
  <c r="R178" i="12" s="1"/>
  <c r="M178" i="12"/>
  <c r="N178" i="12" s="1"/>
  <c r="L178" i="12"/>
  <c r="K178" i="12"/>
  <c r="G178" i="12"/>
  <c r="F178" i="12"/>
  <c r="P177" i="12"/>
  <c r="Q177" i="12" s="1"/>
  <c r="R177" i="12" s="1"/>
  <c r="M177" i="12"/>
  <c r="N177" i="12" s="1"/>
  <c r="F177" i="12"/>
  <c r="K177" i="12" s="1"/>
  <c r="P174" i="12"/>
  <c r="Q174" i="12" s="1"/>
  <c r="R174" i="12" s="1"/>
  <c r="M174" i="12"/>
  <c r="N174" i="12" s="1"/>
  <c r="K174" i="12"/>
  <c r="F174" i="12"/>
  <c r="G174" i="12" s="1"/>
  <c r="L174" i="12" s="1"/>
  <c r="D174" i="12"/>
  <c r="P173" i="12"/>
  <c r="M173" i="12"/>
  <c r="N173" i="12" s="1"/>
  <c r="D173" i="12"/>
  <c r="F173" i="12" s="1"/>
  <c r="P172" i="12"/>
  <c r="M172" i="12"/>
  <c r="D172" i="12"/>
  <c r="P171" i="12"/>
  <c r="Q171" i="12" s="1"/>
  <c r="R171" i="12" s="1"/>
  <c r="M171" i="12"/>
  <c r="N171" i="12" s="1"/>
  <c r="K171" i="12"/>
  <c r="G171" i="12"/>
  <c r="L171" i="12" s="1"/>
  <c r="F171" i="12"/>
  <c r="Q170" i="12"/>
  <c r="R170" i="12" s="1"/>
  <c r="P170" i="12"/>
  <c r="M170" i="12"/>
  <c r="N170" i="12" s="1"/>
  <c r="O170" i="12" s="1"/>
  <c r="L170" i="12"/>
  <c r="K170" i="12"/>
  <c r="D170" i="12"/>
  <c r="I170" i="12" s="1"/>
  <c r="J170" i="12" s="1"/>
  <c r="R169" i="12"/>
  <c r="P169" i="12"/>
  <c r="Q169" i="12" s="1"/>
  <c r="M169" i="12"/>
  <c r="N169" i="12" s="1"/>
  <c r="K169" i="12"/>
  <c r="G169" i="12"/>
  <c r="L169" i="12" s="1"/>
  <c r="F169" i="12"/>
  <c r="P168" i="12"/>
  <c r="Q168" i="12" s="1"/>
  <c r="R168" i="12" s="1"/>
  <c r="N168" i="12"/>
  <c r="M168" i="12"/>
  <c r="I168" i="12"/>
  <c r="D168" i="12"/>
  <c r="R167" i="12"/>
  <c r="Q167" i="12"/>
  <c r="P167" i="12"/>
  <c r="M167" i="12"/>
  <c r="N167" i="12" s="1"/>
  <c r="O167" i="12" s="1"/>
  <c r="K167" i="12"/>
  <c r="G167" i="12"/>
  <c r="L167" i="12" s="1"/>
  <c r="F167" i="12"/>
  <c r="R166" i="12"/>
  <c r="P166" i="12"/>
  <c r="Q166" i="12" s="1"/>
  <c r="M166" i="12"/>
  <c r="N166" i="12" s="1"/>
  <c r="K166" i="12"/>
  <c r="I166" i="12"/>
  <c r="J166" i="12" s="1"/>
  <c r="L166" i="12" s="1"/>
  <c r="R165" i="12"/>
  <c r="Q165" i="12"/>
  <c r="P165" i="12"/>
  <c r="N165" i="12"/>
  <c r="M165" i="12"/>
  <c r="K165" i="12"/>
  <c r="J165" i="12"/>
  <c r="L165" i="12" s="1"/>
  <c r="I165" i="12"/>
  <c r="P164" i="12"/>
  <c r="Q164" i="12" s="1"/>
  <c r="R164" i="12" s="1"/>
  <c r="M164" i="12"/>
  <c r="N164" i="12" s="1"/>
  <c r="K164" i="12"/>
  <c r="G164" i="12"/>
  <c r="L164" i="12" s="1"/>
  <c r="F164" i="12"/>
  <c r="T163" i="12"/>
  <c r="P163" i="12"/>
  <c r="Q163" i="12" s="1"/>
  <c r="R163" i="12" s="1"/>
  <c r="M163" i="12"/>
  <c r="N163" i="12" s="1"/>
  <c r="S163" i="12" s="1"/>
  <c r="I163" i="12"/>
  <c r="P162" i="12"/>
  <c r="Q162" i="12" s="1"/>
  <c r="R162" i="12" s="1"/>
  <c r="M162" i="12"/>
  <c r="N162" i="12" s="1"/>
  <c r="L162" i="12"/>
  <c r="K162" i="12"/>
  <c r="J162" i="12"/>
  <c r="I162" i="12"/>
  <c r="S161" i="12"/>
  <c r="T161" i="12" s="1"/>
  <c r="Q161" i="12"/>
  <c r="R161" i="12" s="1"/>
  <c r="P161" i="12"/>
  <c r="N161" i="12"/>
  <c r="O161" i="12" s="1"/>
  <c r="M161" i="12"/>
  <c r="K161" i="12"/>
  <c r="I161" i="12"/>
  <c r="J161" i="12" s="1"/>
  <c r="L161" i="12" s="1"/>
  <c r="P160" i="12"/>
  <c r="Q160" i="12" s="1"/>
  <c r="R160" i="12" s="1"/>
  <c r="O160" i="12"/>
  <c r="M160" i="12"/>
  <c r="N160" i="12" s="1"/>
  <c r="K160" i="12"/>
  <c r="J160" i="12"/>
  <c r="L160" i="12" s="1"/>
  <c r="I160" i="12"/>
  <c r="P159" i="12"/>
  <c r="Q159" i="12" s="1"/>
  <c r="O159" i="12"/>
  <c r="N159" i="12"/>
  <c r="M159" i="12"/>
  <c r="L159" i="12"/>
  <c r="K159" i="12"/>
  <c r="I159" i="12"/>
  <c r="J159" i="12" s="1"/>
  <c r="P158" i="12"/>
  <c r="Q158" i="12" s="1"/>
  <c r="R158" i="12" s="1"/>
  <c r="N158" i="12"/>
  <c r="M158" i="12"/>
  <c r="K158" i="12"/>
  <c r="J158" i="12"/>
  <c r="L158" i="12" s="1"/>
  <c r="I158" i="12"/>
  <c r="P157" i="12"/>
  <c r="Q157" i="12" s="1"/>
  <c r="S157" i="12" s="1"/>
  <c r="T157" i="12" s="1"/>
  <c r="O157" i="12"/>
  <c r="N157" i="12"/>
  <c r="M157" i="12"/>
  <c r="F157" i="12"/>
  <c r="K157" i="12" s="1"/>
  <c r="Q156" i="12"/>
  <c r="R156" i="12" s="1"/>
  <c r="P156" i="12"/>
  <c r="N156" i="12"/>
  <c r="S156" i="12" s="1"/>
  <c r="T156" i="12" s="1"/>
  <c r="M156" i="12"/>
  <c r="L156" i="12"/>
  <c r="K156" i="12"/>
  <c r="J156" i="12"/>
  <c r="I156" i="12"/>
  <c r="S155" i="12"/>
  <c r="T155" i="12" s="1"/>
  <c r="P155" i="12"/>
  <c r="Q155" i="12" s="1"/>
  <c r="R155" i="12" s="1"/>
  <c r="N155" i="12"/>
  <c r="O155" i="12" s="1"/>
  <c r="M155" i="12"/>
  <c r="K155" i="12"/>
  <c r="G155" i="12"/>
  <c r="L155" i="12" s="1"/>
  <c r="F155" i="12"/>
  <c r="P154" i="12"/>
  <c r="Q154" i="12" s="1"/>
  <c r="R154" i="12" s="1"/>
  <c r="O154" i="12"/>
  <c r="N154" i="12"/>
  <c r="M154" i="12"/>
  <c r="I154" i="12"/>
  <c r="K154" i="12" s="1"/>
  <c r="R153" i="12"/>
  <c r="P153" i="12"/>
  <c r="Q153" i="12" s="1"/>
  <c r="N153" i="12"/>
  <c r="S153" i="12" s="1"/>
  <c r="T153" i="12" s="1"/>
  <c r="M153" i="12"/>
  <c r="F153" i="12"/>
  <c r="S152" i="12"/>
  <c r="T152" i="12" s="1"/>
  <c r="R152" i="12"/>
  <c r="P152" i="12"/>
  <c r="Q152" i="12" s="1"/>
  <c r="M152" i="12"/>
  <c r="N152" i="12" s="1"/>
  <c r="O152" i="12" s="1"/>
  <c r="L152" i="12"/>
  <c r="K152" i="12"/>
  <c r="J152" i="12"/>
  <c r="I152" i="12"/>
  <c r="P151" i="12"/>
  <c r="Q151" i="12" s="1"/>
  <c r="R151" i="12" s="1"/>
  <c r="M151" i="12"/>
  <c r="N151" i="12" s="1"/>
  <c r="F151" i="12"/>
  <c r="K151" i="12" s="1"/>
  <c r="P150" i="12"/>
  <c r="M150" i="12"/>
  <c r="N150" i="12" s="1"/>
  <c r="O150" i="12" s="1"/>
  <c r="K150" i="12"/>
  <c r="D150" i="12"/>
  <c r="I150" i="12" s="1"/>
  <c r="J150" i="12" s="1"/>
  <c r="Q149" i="12"/>
  <c r="R149" i="12" s="1"/>
  <c r="P149" i="12"/>
  <c r="M149" i="12"/>
  <c r="N149" i="12" s="1"/>
  <c r="K149" i="12"/>
  <c r="G149" i="12"/>
  <c r="L149" i="12" s="1"/>
  <c r="F149" i="12"/>
  <c r="P148" i="12"/>
  <c r="Q148" i="12" s="1"/>
  <c r="M148" i="12"/>
  <c r="N148" i="12" s="1"/>
  <c r="O148" i="12" s="1"/>
  <c r="L148" i="12"/>
  <c r="F148" i="12"/>
  <c r="G148" i="12" s="1"/>
  <c r="P147" i="12"/>
  <c r="Q147" i="12" s="1"/>
  <c r="R147" i="12" s="1"/>
  <c r="N147" i="12"/>
  <c r="S147" i="12" s="1"/>
  <c r="T147" i="12" s="1"/>
  <c r="M147" i="12"/>
  <c r="K147" i="12"/>
  <c r="G147" i="12"/>
  <c r="L147" i="12" s="1"/>
  <c r="F147" i="12"/>
  <c r="P146" i="12"/>
  <c r="Q146" i="12" s="1"/>
  <c r="M146" i="12"/>
  <c r="N146" i="12" s="1"/>
  <c r="F146" i="12"/>
  <c r="S143" i="12"/>
  <c r="T143" i="12" s="1"/>
  <c r="R143" i="12"/>
  <c r="Q143" i="12"/>
  <c r="P143" i="12"/>
  <c r="M143" i="12"/>
  <c r="N143" i="12" s="1"/>
  <c r="O143" i="12" s="1"/>
  <c r="F143" i="12"/>
  <c r="D143" i="12"/>
  <c r="P142" i="12"/>
  <c r="Q142" i="12" s="1"/>
  <c r="R142" i="12" s="1"/>
  <c r="M142" i="12"/>
  <c r="N142" i="12" s="1"/>
  <c r="F142" i="12"/>
  <c r="K142" i="12" s="1"/>
  <c r="D142" i="12"/>
  <c r="P141" i="12"/>
  <c r="Q141" i="12" s="1"/>
  <c r="R141" i="12" s="1"/>
  <c r="O141" i="12"/>
  <c r="M141" i="12"/>
  <c r="G141" i="12"/>
  <c r="L141" i="12" s="1"/>
  <c r="F141" i="12"/>
  <c r="K141" i="12" s="1"/>
  <c r="D141" i="12"/>
  <c r="N141" i="12" s="1"/>
  <c r="P140" i="12"/>
  <c r="Q140" i="12" s="1"/>
  <c r="R140" i="12" s="1"/>
  <c r="N140" i="12"/>
  <c r="O140" i="12" s="1"/>
  <c r="M140" i="12"/>
  <c r="K140" i="12"/>
  <c r="G140" i="12"/>
  <c r="L140" i="12" s="1"/>
  <c r="F140" i="12"/>
  <c r="Q139" i="12"/>
  <c r="R139" i="12" s="1"/>
  <c r="P139" i="12"/>
  <c r="N139" i="12"/>
  <c r="M139" i="12"/>
  <c r="I139" i="12"/>
  <c r="K139" i="12" s="1"/>
  <c r="D139" i="12"/>
  <c r="P138" i="12"/>
  <c r="Q138" i="12" s="1"/>
  <c r="R138" i="12" s="1"/>
  <c r="M138" i="12"/>
  <c r="N138" i="12" s="1"/>
  <c r="F138" i="12"/>
  <c r="G138" i="12" s="1"/>
  <c r="L138" i="12" s="1"/>
  <c r="P137" i="12"/>
  <c r="Q137" i="12" s="1"/>
  <c r="O137" i="12"/>
  <c r="N137" i="12"/>
  <c r="M137" i="12"/>
  <c r="I137" i="12"/>
  <c r="J137" i="12" s="1"/>
  <c r="L137" i="12" s="1"/>
  <c r="D137" i="12"/>
  <c r="P136" i="12"/>
  <c r="Q136" i="12" s="1"/>
  <c r="O136" i="12"/>
  <c r="N136" i="12"/>
  <c r="M136" i="12"/>
  <c r="L136" i="12"/>
  <c r="K136" i="12"/>
  <c r="F136" i="12"/>
  <c r="G136" i="12" s="1"/>
  <c r="Q135" i="12"/>
  <c r="R135" i="12" s="1"/>
  <c r="P135" i="12"/>
  <c r="M135" i="12"/>
  <c r="N135" i="12" s="1"/>
  <c r="I135" i="12"/>
  <c r="K135" i="12" s="1"/>
  <c r="P134" i="12"/>
  <c r="Q134" i="12" s="1"/>
  <c r="N134" i="12"/>
  <c r="O134" i="12" s="1"/>
  <c r="M134" i="12"/>
  <c r="K134" i="12"/>
  <c r="I134" i="12"/>
  <c r="J134" i="12" s="1"/>
  <c r="L134" i="12" s="1"/>
  <c r="P133" i="12"/>
  <c r="Q133" i="12" s="1"/>
  <c r="R133" i="12" s="1"/>
  <c r="M133" i="12"/>
  <c r="N133" i="12" s="1"/>
  <c r="K133" i="12"/>
  <c r="F133" i="12"/>
  <c r="G133" i="12" s="1"/>
  <c r="L133" i="12" s="1"/>
  <c r="R132" i="12"/>
  <c r="Q132" i="12"/>
  <c r="P132" i="12"/>
  <c r="M132" i="12"/>
  <c r="N132" i="12" s="1"/>
  <c r="L132" i="12"/>
  <c r="K132" i="12"/>
  <c r="I132" i="12"/>
  <c r="J132" i="12" s="1"/>
  <c r="Q131" i="12"/>
  <c r="R131" i="12" s="1"/>
  <c r="P131" i="12"/>
  <c r="M131" i="12"/>
  <c r="N131" i="12" s="1"/>
  <c r="O131" i="12" s="1"/>
  <c r="L131" i="12"/>
  <c r="K131" i="12"/>
  <c r="I131" i="12"/>
  <c r="J131" i="12" s="1"/>
  <c r="P130" i="12"/>
  <c r="Q130" i="12" s="1"/>
  <c r="R130" i="12" s="1"/>
  <c r="O130" i="12"/>
  <c r="N130" i="12"/>
  <c r="S130" i="12" s="1"/>
  <c r="T130" i="12" s="1"/>
  <c r="M130" i="12"/>
  <c r="L130" i="12"/>
  <c r="K130" i="12"/>
  <c r="I130" i="12"/>
  <c r="J130" i="12" s="1"/>
  <c r="Q129" i="12"/>
  <c r="R129" i="12" s="1"/>
  <c r="P129" i="12"/>
  <c r="M129" i="12"/>
  <c r="N129" i="12" s="1"/>
  <c r="L129" i="12"/>
  <c r="K129" i="12"/>
  <c r="J129" i="12"/>
  <c r="I129" i="12"/>
  <c r="R128" i="12"/>
  <c r="P128" i="12"/>
  <c r="Q128" i="12" s="1"/>
  <c r="S128" i="12" s="1"/>
  <c r="T128" i="12" s="1"/>
  <c r="M128" i="12"/>
  <c r="N128" i="12" s="1"/>
  <c r="O128" i="12" s="1"/>
  <c r="L128" i="12"/>
  <c r="K128" i="12"/>
  <c r="I128" i="12"/>
  <c r="J128" i="12" s="1"/>
  <c r="P127" i="12"/>
  <c r="Q127" i="12" s="1"/>
  <c r="R127" i="12" s="1"/>
  <c r="N127" i="12"/>
  <c r="S127" i="12" s="1"/>
  <c r="T127" i="12" s="1"/>
  <c r="M127" i="12"/>
  <c r="K127" i="12"/>
  <c r="J127" i="12"/>
  <c r="L127" i="12" s="1"/>
  <c r="I127" i="12"/>
  <c r="Q126" i="12"/>
  <c r="R126" i="12" s="1"/>
  <c r="P126" i="12"/>
  <c r="M126" i="12"/>
  <c r="N126" i="12" s="1"/>
  <c r="F126" i="12"/>
  <c r="G126" i="12" s="1"/>
  <c r="L126" i="12" s="1"/>
  <c r="Q125" i="12"/>
  <c r="R125" i="12" s="1"/>
  <c r="P125" i="12"/>
  <c r="M125" i="12"/>
  <c r="N125" i="12" s="1"/>
  <c r="K125" i="12"/>
  <c r="J125" i="12"/>
  <c r="L125" i="12" s="1"/>
  <c r="I125" i="12"/>
  <c r="R124" i="12"/>
  <c r="Q124" i="12"/>
  <c r="P124" i="12"/>
  <c r="M124" i="12"/>
  <c r="N124" i="12" s="1"/>
  <c r="S124" i="12" s="1"/>
  <c r="T124" i="12" s="1"/>
  <c r="F124" i="12"/>
  <c r="G124" i="12" s="1"/>
  <c r="L124" i="12" s="1"/>
  <c r="P123" i="12"/>
  <c r="Q123" i="12" s="1"/>
  <c r="R123" i="12" s="1"/>
  <c r="M123" i="12"/>
  <c r="N123" i="12" s="1"/>
  <c r="L123" i="12"/>
  <c r="K123" i="12"/>
  <c r="J123" i="12"/>
  <c r="I123" i="12"/>
  <c r="S122" i="12"/>
  <c r="T122" i="12" s="1"/>
  <c r="Q122" i="12"/>
  <c r="R122" i="12" s="1"/>
  <c r="P122" i="12"/>
  <c r="M122" i="12"/>
  <c r="N122" i="12" s="1"/>
  <c r="O122" i="12" s="1"/>
  <c r="K122" i="12"/>
  <c r="F122" i="12"/>
  <c r="G122" i="12" s="1"/>
  <c r="L122" i="12" s="1"/>
  <c r="Q121" i="12"/>
  <c r="S121" i="12" s="1"/>
  <c r="T121" i="12" s="1"/>
  <c r="P121" i="12"/>
  <c r="O121" i="12"/>
  <c r="M121" i="12"/>
  <c r="N121" i="12" s="1"/>
  <c r="K121" i="12"/>
  <c r="I121" i="12"/>
  <c r="J121" i="12" s="1"/>
  <c r="L121" i="12" s="1"/>
  <c r="P120" i="12"/>
  <c r="Q120" i="12" s="1"/>
  <c r="R120" i="12" s="1"/>
  <c r="M120" i="12"/>
  <c r="N120" i="12" s="1"/>
  <c r="F120" i="12"/>
  <c r="R119" i="12"/>
  <c r="Q119" i="12"/>
  <c r="P119" i="12"/>
  <c r="M119" i="12"/>
  <c r="I119" i="12"/>
  <c r="D119" i="12"/>
  <c r="P118" i="12"/>
  <c r="Q118" i="12" s="1"/>
  <c r="R118" i="12" s="1"/>
  <c r="M118" i="12"/>
  <c r="N118" i="12" s="1"/>
  <c r="F118" i="12"/>
  <c r="K118" i="12" s="1"/>
  <c r="S117" i="12"/>
  <c r="T117" i="12" s="1"/>
  <c r="P117" i="12"/>
  <c r="Q117" i="12" s="1"/>
  <c r="R117" i="12" s="1"/>
  <c r="N117" i="12"/>
  <c r="O117" i="12" s="1"/>
  <c r="M117" i="12"/>
  <c r="K117" i="12"/>
  <c r="G117" i="12"/>
  <c r="L117" i="12" s="1"/>
  <c r="F117" i="12"/>
  <c r="P116" i="12"/>
  <c r="Q116" i="12" s="1"/>
  <c r="R116" i="12" s="1"/>
  <c r="N116" i="12"/>
  <c r="S116" i="12" s="1"/>
  <c r="T116" i="12" s="1"/>
  <c r="M116" i="12"/>
  <c r="F116" i="12"/>
  <c r="K116" i="12" s="1"/>
  <c r="S115" i="12"/>
  <c r="R115" i="12"/>
  <c r="Q115" i="12"/>
  <c r="P115" i="12"/>
  <c r="N115" i="12"/>
  <c r="O115" i="12" s="1"/>
  <c r="M115" i="12"/>
  <c r="F115" i="12"/>
  <c r="P112" i="12"/>
  <c r="Q112" i="12" s="1"/>
  <c r="R112" i="12" s="1"/>
  <c r="M112" i="12"/>
  <c r="N112" i="12" s="1"/>
  <c r="F112" i="12"/>
  <c r="D112" i="12"/>
  <c r="P111" i="12"/>
  <c r="M111" i="12"/>
  <c r="D111" i="12"/>
  <c r="N111" i="12" s="1"/>
  <c r="P110" i="12"/>
  <c r="M110" i="12"/>
  <c r="N110" i="12" s="1"/>
  <c r="D110" i="12"/>
  <c r="F110" i="12" s="1"/>
  <c r="K110" i="12" s="1"/>
  <c r="P109" i="12"/>
  <c r="Q109" i="12" s="1"/>
  <c r="R109" i="12" s="1"/>
  <c r="M109" i="12"/>
  <c r="N109" i="12" s="1"/>
  <c r="K109" i="12"/>
  <c r="G109" i="12"/>
  <c r="L109" i="12" s="1"/>
  <c r="F109" i="12"/>
  <c r="P108" i="12"/>
  <c r="Q108" i="12" s="1"/>
  <c r="O108" i="12"/>
  <c r="M108" i="12"/>
  <c r="N108" i="12" s="1"/>
  <c r="I108" i="12"/>
  <c r="J108" i="12" s="1"/>
  <c r="L108" i="12" s="1"/>
  <c r="D108" i="12"/>
  <c r="P107" i="12"/>
  <c r="Q107" i="12" s="1"/>
  <c r="R107" i="12" s="1"/>
  <c r="M107" i="12"/>
  <c r="N107" i="12" s="1"/>
  <c r="L107" i="12"/>
  <c r="K107" i="12"/>
  <c r="G107" i="12"/>
  <c r="F107" i="12"/>
  <c r="P106" i="12"/>
  <c r="Q106" i="12" s="1"/>
  <c r="R106" i="12" s="1"/>
  <c r="M106" i="12"/>
  <c r="D106" i="12"/>
  <c r="I106" i="12" s="1"/>
  <c r="Q105" i="12"/>
  <c r="P105" i="12"/>
  <c r="M105" i="12"/>
  <c r="N105" i="12" s="1"/>
  <c r="O105" i="12" s="1"/>
  <c r="L105" i="12"/>
  <c r="K105" i="12"/>
  <c r="F105" i="12"/>
  <c r="G105" i="12" s="1"/>
  <c r="R104" i="12"/>
  <c r="Q104" i="12"/>
  <c r="P104" i="12"/>
  <c r="M104" i="12"/>
  <c r="N104" i="12" s="1"/>
  <c r="L104" i="12"/>
  <c r="K104" i="12"/>
  <c r="J104" i="12"/>
  <c r="I104" i="12"/>
  <c r="R103" i="12"/>
  <c r="Q103" i="12"/>
  <c r="P103" i="12"/>
  <c r="M103" i="12"/>
  <c r="N103" i="12" s="1"/>
  <c r="O103" i="12" s="1"/>
  <c r="I103" i="12"/>
  <c r="K103" i="12" s="1"/>
  <c r="P102" i="12"/>
  <c r="Q102" i="12" s="1"/>
  <c r="R102" i="12" s="1"/>
  <c r="M102" i="12"/>
  <c r="N102" i="12" s="1"/>
  <c r="F102" i="12"/>
  <c r="P101" i="12"/>
  <c r="Q101" i="12" s="1"/>
  <c r="O101" i="12"/>
  <c r="N101" i="12"/>
  <c r="M101" i="12"/>
  <c r="I101" i="12"/>
  <c r="K101" i="12" s="1"/>
  <c r="P100" i="12"/>
  <c r="Q100" i="12" s="1"/>
  <c r="R100" i="12" s="1"/>
  <c r="M100" i="12"/>
  <c r="N100" i="12" s="1"/>
  <c r="L100" i="12"/>
  <c r="K100" i="12"/>
  <c r="J100" i="12"/>
  <c r="I100" i="12"/>
  <c r="R99" i="12"/>
  <c r="Q99" i="12"/>
  <c r="P99" i="12"/>
  <c r="M99" i="12"/>
  <c r="N99" i="12" s="1"/>
  <c r="I99" i="12"/>
  <c r="K99" i="12" s="1"/>
  <c r="P98" i="12"/>
  <c r="Q98" i="12" s="1"/>
  <c r="R98" i="12" s="1"/>
  <c r="N98" i="12"/>
  <c r="M98" i="12"/>
  <c r="I98" i="12"/>
  <c r="K98" i="12" s="1"/>
  <c r="P97" i="12"/>
  <c r="Q97" i="12" s="1"/>
  <c r="R97" i="12" s="1"/>
  <c r="M97" i="12"/>
  <c r="N97" i="12" s="1"/>
  <c r="I97" i="12"/>
  <c r="J97" i="12" s="1"/>
  <c r="L97" i="12" s="1"/>
  <c r="P96" i="12"/>
  <c r="Q96" i="12" s="1"/>
  <c r="R96" i="12" s="1"/>
  <c r="M96" i="12"/>
  <c r="N96" i="12" s="1"/>
  <c r="J96" i="12"/>
  <c r="L96" i="12" s="1"/>
  <c r="I96" i="12"/>
  <c r="K96" i="12" s="1"/>
  <c r="R95" i="12"/>
  <c r="Q95" i="12"/>
  <c r="P95" i="12"/>
  <c r="N95" i="12"/>
  <c r="S95" i="12" s="1"/>
  <c r="T95" i="12" s="1"/>
  <c r="M95" i="12"/>
  <c r="F95" i="12"/>
  <c r="K95" i="12" s="1"/>
  <c r="P94" i="12"/>
  <c r="Q94" i="12" s="1"/>
  <c r="R94" i="12" s="1"/>
  <c r="O94" i="12"/>
  <c r="N94" i="12"/>
  <c r="M94" i="12"/>
  <c r="I94" i="12"/>
  <c r="K94" i="12" s="1"/>
  <c r="Q93" i="12"/>
  <c r="R93" i="12" s="1"/>
  <c r="P93" i="12"/>
  <c r="M93" i="12"/>
  <c r="N93" i="12" s="1"/>
  <c r="F93" i="12"/>
  <c r="G93" i="12" s="1"/>
  <c r="L93" i="12" s="1"/>
  <c r="P92" i="12"/>
  <c r="Q92" i="12" s="1"/>
  <c r="R92" i="12" s="1"/>
  <c r="O92" i="12"/>
  <c r="M92" i="12"/>
  <c r="N92" i="12" s="1"/>
  <c r="K92" i="12"/>
  <c r="J92" i="12"/>
  <c r="L92" i="12" s="1"/>
  <c r="I92" i="12"/>
  <c r="R91" i="12"/>
  <c r="Q91" i="12"/>
  <c r="P91" i="12"/>
  <c r="M91" i="12"/>
  <c r="N91" i="12" s="1"/>
  <c r="K91" i="12"/>
  <c r="G91" i="12"/>
  <c r="L91" i="12" s="1"/>
  <c r="F91" i="12"/>
  <c r="Q90" i="12"/>
  <c r="R90" i="12" s="1"/>
  <c r="P90" i="12"/>
  <c r="N90" i="12"/>
  <c r="M90" i="12"/>
  <c r="I90" i="12"/>
  <c r="J90" i="12" s="1"/>
  <c r="L90" i="12" s="1"/>
  <c r="P89" i="12"/>
  <c r="Q89" i="12" s="1"/>
  <c r="R89" i="12" s="1"/>
  <c r="M89" i="12"/>
  <c r="N89" i="12" s="1"/>
  <c r="O89" i="12" s="1"/>
  <c r="K89" i="12"/>
  <c r="F89" i="12"/>
  <c r="G89" i="12" s="1"/>
  <c r="L89" i="12" s="1"/>
  <c r="S88" i="12"/>
  <c r="T88" i="12" s="1"/>
  <c r="R88" i="12"/>
  <c r="P88" i="12"/>
  <c r="Q88" i="12" s="1"/>
  <c r="M88" i="12"/>
  <c r="N88" i="12" s="1"/>
  <c r="O88" i="12" s="1"/>
  <c r="K88" i="12"/>
  <c r="D88" i="12"/>
  <c r="I88" i="12" s="1"/>
  <c r="J88" i="12" s="1"/>
  <c r="R87" i="12"/>
  <c r="P87" i="12"/>
  <c r="Q87" i="12" s="1"/>
  <c r="N87" i="12"/>
  <c r="O87" i="12" s="1"/>
  <c r="M87" i="12"/>
  <c r="K87" i="12"/>
  <c r="G87" i="12"/>
  <c r="L87" i="12" s="1"/>
  <c r="F87" i="12"/>
  <c r="P86" i="12"/>
  <c r="Q86" i="12" s="1"/>
  <c r="R86" i="12" s="1"/>
  <c r="N86" i="12"/>
  <c r="O86" i="12" s="1"/>
  <c r="M86" i="12"/>
  <c r="K86" i="12"/>
  <c r="G86" i="12"/>
  <c r="L86" i="12" s="1"/>
  <c r="F86" i="12"/>
  <c r="P85" i="12"/>
  <c r="Q85" i="12" s="1"/>
  <c r="O85" i="12"/>
  <c r="N85" i="12"/>
  <c r="M85" i="12"/>
  <c r="K85" i="12"/>
  <c r="G85" i="12"/>
  <c r="L85" i="12" s="1"/>
  <c r="F85" i="12"/>
  <c r="R84" i="12"/>
  <c r="P84" i="12"/>
  <c r="Q84" i="12" s="1"/>
  <c r="M84" i="12"/>
  <c r="N84" i="12" s="1"/>
  <c r="F84" i="12"/>
  <c r="P81" i="12"/>
  <c r="Q81" i="12" s="1"/>
  <c r="O81" i="12"/>
  <c r="N81" i="12"/>
  <c r="M81" i="12"/>
  <c r="K81" i="12"/>
  <c r="G81" i="12"/>
  <c r="L81" i="12" s="1"/>
  <c r="F81" i="12"/>
  <c r="D81" i="12"/>
  <c r="P80" i="12"/>
  <c r="Q80" i="12" s="1"/>
  <c r="O80" i="12"/>
  <c r="N80" i="12"/>
  <c r="M80" i="12"/>
  <c r="D80" i="12"/>
  <c r="F80" i="12" s="1"/>
  <c r="P79" i="12"/>
  <c r="M79" i="12"/>
  <c r="N79" i="12" s="1"/>
  <c r="D79" i="12"/>
  <c r="F79" i="12" s="1"/>
  <c r="S78" i="12"/>
  <c r="T78" i="12" s="1"/>
  <c r="P78" i="12"/>
  <c r="Q78" i="12" s="1"/>
  <c r="R78" i="12" s="1"/>
  <c r="N78" i="12"/>
  <c r="O78" i="12" s="1"/>
  <c r="M78" i="12"/>
  <c r="F78" i="12"/>
  <c r="G78" i="12" s="1"/>
  <c r="L78" i="12" s="1"/>
  <c r="Q77" i="12"/>
  <c r="S77" i="12" s="1"/>
  <c r="T77" i="12" s="1"/>
  <c r="P77" i="12"/>
  <c r="O77" i="12"/>
  <c r="M77" i="12"/>
  <c r="N77" i="12" s="1"/>
  <c r="K77" i="12"/>
  <c r="J77" i="12"/>
  <c r="L77" i="12" s="1"/>
  <c r="D77" i="12"/>
  <c r="I77" i="12" s="1"/>
  <c r="P76" i="12"/>
  <c r="Q76" i="12" s="1"/>
  <c r="R76" i="12" s="1"/>
  <c r="N76" i="12"/>
  <c r="S76" i="12" s="1"/>
  <c r="T76" i="12" s="1"/>
  <c r="M76" i="12"/>
  <c r="K76" i="12"/>
  <c r="F76" i="12"/>
  <c r="G76" i="12" s="1"/>
  <c r="L76" i="12" s="1"/>
  <c r="P75" i="12"/>
  <c r="M75" i="12"/>
  <c r="N75" i="12" s="1"/>
  <c r="D75" i="12"/>
  <c r="I75" i="12" s="1"/>
  <c r="K75" i="12" s="1"/>
  <c r="P74" i="12"/>
  <c r="Q74" i="12" s="1"/>
  <c r="R74" i="12" s="1"/>
  <c r="M74" i="12"/>
  <c r="N74" i="12" s="1"/>
  <c r="F74" i="12"/>
  <c r="P73" i="12"/>
  <c r="Q73" i="12" s="1"/>
  <c r="O73" i="12"/>
  <c r="N73" i="12"/>
  <c r="M73" i="12"/>
  <c r="I73" i="12"/>
  <c r="K73" i="12" s="1"/>
  <c r="P72" i="12"/>
  <c r="Q72" i="12" s="1"/>
  <c r="R72" i="12" s="1"/>
  <c r="M72" i="12"/>
  <c r="N72" i="12" s="1"/>
  <c r="L72" i="12"/>
  <c r="K72" i="12"/>
  <c r="J72" i="12"/>
  <c r="I72" i="12"/>
  <c r="P71" i="12"/>
  <c r="Q71" i="12" s="1"/>
  <c r="R71" i="12" s="1"/>
  <c r="O71" i="12"/>
  <c r="N71" i="12"/>
  <c r="M71" i="12"/>
  <c r="F71" i="12"/>
  <c r="G71" i="12" s="1"/>
  <c r="L71" i="12" s="1"/>
  <c r="Q70" i="12"/>
  <c r="P70" i="12"/>
  <c r="O70" i="12"/>
  <c r="N70" i="12"/>
  <c r="M70" i="12"/>
  <c r="I70" i="12"/>
  <c r="K70" i="12" s="1"/>
  <c r="Q69" i="12"/>
  <c r="R69" i="12" s="1"/>
  <c r="P69" i="12"/>
  <c r="M69" i="12"/>
  <c r="N69" i="12" s="1"/>
  <c r="I69" i="12"/>
  <c r="Q68" i="12"/>
  <c r="S68" i="12" s="1"/>
  <c r="T68" i="12" s="1"/>
  <c r="P68" i="12"/>
  <c r="M68" i="12"/>
  <c r="N68" i="12" s="1"/>
  <c r="O68" i="12" s="1"/>
  <c r="J68" i="12"/>
  <c r="L68" i="12" s="1"/>
  <c r="I68" i="12"/>
  <c r="K68" i="12" s="1"/>
  <c r="P67" i="12"/>
  <c r="Q67" i="12" s="1"/>
  <c r="R67" i="12" s="1"/>
  <c r="M67" i="12"/>
  <c r="N67" i="12" s="1"/>
  <c r="O67" i="12" s="1"/>
  <c r="L67" i="12"/>
  <c r="K67" i="12"/>
  <c r="I67" i="12"/>
  <c r="J67" i="12" s="1"/>
  <c r="S66" i="12"/>
  <c r="T66" i="12" s="1"/>
  <c r="R66" i="12"/>
  <c r="Q66" i="12"/>
  <c r="P66" i="12"/>
  <c r="N66" i="12"/>
  <c r="O66" i="12" s="1"/>
  <c r="M66" i="12"/>
  <c r="K66" i="12"/>
  <c r="I66" i="12"/>
  <c r="J66" i="12" s="1"/>
  <c r="L66" i="12" s="1"/>
  <c r="Q65" i="12"/>
  <c r="R65" i="12" s="1"/>
  <c r="P65" i="12"/>
  <c r="M65" i="12"/>
  <c r="N65" i="12" s="1"/>
  <c r="L65" i="12"/>
  <c r="K65" i="12"/>
  <c r="J65" i="12"/>
  <c r="I65" i="12"/>
  <c r="R64" i="12"/>
  <c r="P64" i="12"/>
  <c r="Q64" i="12" s="1"/>
  <c r="M64" i="12"/>
  <c r="N64" i="12" s="1"/>
  <c r="S64" i="12" s="1"/>
  <c r="T64" i="12" s="1"/>
  <c r="F64" i="12"/>
  <c r="P63" i="12"/>
  <c r="Q63" i="12" s="1"/>
  <c r="O63" i="12"/>
  <c r="N63" i="12"/>
  <c r="M63" i="12"/>
  <c r="I63" i="12"/>
  <c r="P62" i="12"/>
  <c r="Q62" i="12" s="1"/>
  <c r="R62" i="12" s="1"/>
  <c r="M62" i="12"/>
  <c r="N62" i="12" s="1"/>
  <c r="F62" i="12"/>
  <c r="P61" i="12"/>
  <c r="Q61" i="12" s="1"/>
  <c r="R61" i="12" s="1"/>
  <c r="O61" i="12"/>
  <c r="N61" i="12"/>
  <c r="M61" i="12"/>
  <c r="J61" i="12"/>
  <c r="L61" i="12" s="1"/>
  <c r="I61" i="12"/>
  <c r="K61" i="12" s="1"/>
  <c r="P60" i="12"/>
  <c r="Q60" i="12" s="1"/>
  <c r="O60" i="12"/>
  <c r="M60" i="12"/>
  <c r="N60" i="12" s="1"/>
  <c r="F60" i="12"/>
  <c r="K60" i="12" s="1"/>
  <c r="R59" i="12"/>
  <c r="Q59" i="12"/>
  <c r="P59" i="12"/>
  <c r="N59" i="12"/>
  <c r="S59" i="12" s="1"/>
  <c r="T59" i="12" s="1"/>
  <c r="M59" i="12"/>
  <c r="I59" i="12"/>
  <c r="J59" i="12" s="1"/>
  <c r="L59" i="12" s="1"/>
  <c r="P58" i="12"/>
  <c r="Q58" i="12" s="1"/>
  <c r="R58" i="12" s="1"/>
  <c r="M58" i="12"/>
  <c r="N58" i="12" s="1"/>
  <c r="K58" i="12"/>
  <c r="G58" i="12"/>
  <c r="L58" i="12" s="1"/>
  <c r="F58" i="12"/>
  <c r="P57" i="12"/>
  <c r="Q57" i="12" s="1"/>
  <c r="R57" i="12" s="1"/>
  <c r="M57" i="12"/>
  <c r="D57" i="12"/>
  <c r="I57" i="12" s="1"/>
  <c r="J57" i="12" s="1"/>
  <c r="P56" i="12"/>
  <c r="Q56" i="12" s="1"/>
  <c r="R56" i="12" s="1"/>
  <c r="N56" i="12"/>
  <c r="M56" i="12"/>
  <c r="F56" i="12"/>
  <c r="P55" i="12"/>
  <c r="Q55" i="12" s="1"/>
  <c r="R55" i="12" s="1"/>
  <c r="M55" i="12"/>
  <c r="N55" i="12" s="1"/>
  <c r="F55" i="12"/>
  <c r="K55" i="12" s="1"/>
  <c r="P54" i="12"/>
  <c r="Q54" i="12" s="1"/>
  <c r="O54" i="12"/>
  <c r="N54" i="12"/>
  <c r="M54" i="12"/>
  <c r="F54" i="12"/>
  <c r="K54" i="12" s="1"/>
  <c r="P53" i="12"/>
  <c r="Q53" i="12" s="1"/>
  <c r="N53" i="12"/>
  <c r="M53" i="12"/>
  <c r="K53" i="12"/>
  <c r="G53" i="12"/>
  <c r="F53" i="12"/>
  <c r="M51" i="12"/>
  <c r="J51" i="12"/>
  <c r="I51" i="12"/>
  <c r="H51" i="12"/>
  <c r="P50" i="12"/>
  <c r="Q50" i="12" s="1"/>
  <c r="R50" i="12" s="1"/>
  <c r="O50" i="12"/>
  <c r="M50" i="12"/>
  <c r="N50" i="12" s="1"/>
  <c r="F50" i="12"/>
  <c r="K50" i="12" s="1"/>
  <c r="P49" i="12"/>
  <c r="Q49" i="12" s="1"/>
  <c r="R49" i="12" s="1"/>
  <c r="N49" i="12"/>
  <c r="O49" i="12" s="1"/>
  <c r="M49" i="12"/>
  <c r="F49" i="12"/>
  <c r="P48" i="12"/>
  <c r="O48" i="12"/>
  <c r="N48" i="12"/>
  <c r="N51" i="12" s="1"/>
  <c r="M48" i="12"/>
  <c r="F48" i="12"/>
  <c r="K48" i="12" s="1"/>
  <c r="P46" i="12"/>
  <c r="M46" i="12"/>
  <c r="J46" i="12"/>
  <c r="I46" i="12"/>
  <c r="H46" i="12"/>
  <c r="P45" i="12"/>
  <c r="Q45" i="12" s="1"/>
  <c r="R45" i="12" s="1"/>
  <c r="M45" i="12"/>
  <c r="N45" i="12" s="1"/>
  <c r="L45" i="12"/>
  <c r="K45" i="12"/>
  <c r="G45" i="12"/>
  <c r="F45" i="12"/>
  <c r="Q44" i="12"/>
  <c r="S44" i="12" s="1"/>
  <c r="T44" i="12" s="1"/>
  <c r="P44" i="12"/>
  <c r="N44" i="12"/>
  <c r="O44" i="12" s="1"/>
  <c r="M44" i="12"/>
  <c r="F44" i="12"/>
  <c r="K44" i="12" s="1"/>
  <c r="K46" i="12" s="1"/>
  <c r="Q43" i="12"/>
  <c r="Q46" i="12" s="1"/>
  <c r="P43" i="12"/>
  <c r="M43" i="12"/>
  <c r="N43" i="12" s="1"/>
  <c r="O43" i="12" s="1"/>
  <c r="L43" i="12"/>
  <c r="K43" i="12"/>
  <c r="G43" i="12"/>
  <c r="F43" i="12"/>
  <c r="M41" i="12"/>
  <c r="J41" i="12"/>
  <c r="I41" i="12"/>
  <c r="H41" i="12"/>
  <c r="P40" i="12"/>
  <c r="Q40" i="12" s="1"/>
  <c r="R40" i="12" s="1"/>
  <c r="M40" i="12"/>
  <c r="N40" i="12" s="1"/>
  <c r="F40" i="12"/>
  <c r="K40" i="12" s="1"/>
  <c r="R39" i="12"/>
  <c r="Q39" i="12"/>
  <c r="P39" i="12"/>
  <c r="M39" i="12"/>
  <c r="N39" i="12" s="1"/>
  <c r="O39" i="12" s="1"/>
  <c r="F39" i="12"/>
  <c r="P38" i="12"/>
  <c r="P41" i="12" s="1"/>
  <c r="N38" i="12"/>
  <c r="O38" i="12" s="1"/>
  <c r="M38" i="12"/>
  <c r="K38" i="12"/>
  <c r="F38" i="12"/>
  <c r="G38" i="12" s="1"/>
  <c r="L38" i="12" s="1"/>
  <c r="X35" i="12"/>
  <c r="Q35" i="12"/>
  <c r="R35" i="12" s="1"/>
  <c r="P35" i="12"/>
  <c r="M35" i="12"/>
  <c r="N35" i="12" s="1"/>
  <c r="F35" i="12"/>
  <c r="X34" i="12"/>
  <c r="P34" i="12"/>
  <c r="Q34" i="12" s="1"/>
  <c r="R34" i="12" s="1"/>
  <c r="M34" i="12"/>
  <c r="N34" i="12" s="1"/>
  <c r="O34" i="12" s="1"/>
  <c r="F34" i="12"/>
  <c r="G34" i="12" s="1"/>
  <c r="L34" i="12" s="1"/>
  <c r="X33" i="12"/>
  <c r="P33" i="12"/>
  <c r="Q33" i="12" s="1"/>
  <c r="R33" i="12" s="1"/>
  <c r="M33" i="12"/>
  <c r="N33" i="12" s="1"/>
  <c r="O33" i="12" s="1"/>
  <c r="F33" i="12"/>
  <c r="K33" i="12" s="1"/>
  <c r="X32" i="12"/>
  <c r="P32" i="12"/>
  <c r="Q32" i="12" s="1"/>
  <c r="R32" i="12" s="1"/>
  <c r="M32" i="12"/>
  <c r="N32" i="12" s="1"/>
  <c r="F32" i="12"/>
  <c r="G32" i="12" s="1"/>
  <c r="L32" i="12" s="1"/>
  <c r="X31" i="12"/>
  <c r="P31" i="12"/>
  <c r="Q31" i="12" s="1"/>
  <c r="N31" i="12"/>
  <c r="O31" i="12" s="1"/>
  <c r="M31" i="12"/>
  <c r="F31" i="12"/>
  <c r="G31" i="12" s="1"/>
  <c r="L31" i="12" s="1"/>
  <c r="X30" i="12"/>
  <c r="Q30" i="12"/>
  <c r="R30" i="12" s="1"/>
  <c r="P30" i="12"/>
  <c r="N30" i="12"/>
  <c r="M30" i="12"/>
  <c r="I30" i="12"/>
  <c r="K30" i="12" s="1"/>
  <c r="X29" i="12"/>
  <c r="Q29" i="12"/>
  <c r="R29" i="12" s="1"/>
  <c r="P29" i="12"/>
  <c r="M29" i="12"/>
  <c r="N29" i="12" s="1"/>
  <c r="F29" i="12"/>
  <c r="K29" i="12" s="1"/>
  <c r="X28" i="12"/>
  <c r="Q28" i="12"/>
  <c r="R28" i="12" s="1"/>
  <c r="P28" i="12"/>
  <c r="N28" i="12"/>
  <c r="M28" i="12"/>
  <c r="I28" i="12"/>
  <c r="X27" i="12"/>
  <c r="Q27" i="12"/>
  <c r="R27" i="12" s="1"/>
  <c r="P27" i="12"/>
  <c r="N27" i="12"/>
  <c r="O27" i="12" s="1"/>
  <c r="M27" i="12"/>
  <c r="F27" i="12"/>
  <c r="G27" i="12" s="1"/>
  <c r="L27" i="12" s="1"/>
  <c r="X26" i="12"/>
  <c r="P26" i="12"/>
  <c r="Q26" i="12" s="1"/>
  <c r="N26" i="12"/>
  <c r="O26" i="12" s="1"/>
  <c r="M26" i="12"/>
  <c r="I26" i="12"/>
  <c r="K26" i="12" s="1"/>
  <c r="X25" i="12"/>
  <c r="P25" i="12"/>
  <c r="Q25" i="12" s="1"/>
  <c r="R25" i="12" s="1"/>
  <c r="M25" i="12"/>
  <c r="N25" i="12" s="1"/>
  <c r="I25" i="12"/>
  <c r="K25" i="12" s="1"/>
  <c r="X24" i="12"/>
  <c r="P24" i="12"/>
  <c r="Q24" i="12" s="1"/>
  <c r="R24" i="12" s="1"/>
  <c r="M24" i="12"/>
  <c r="N24" i="12" s="1"/>
  <c r="I24" i="12"/>
  <c r="X23" i="12"/>
  <c r="Q23" i="12"/>
  <c r="R23" i="12" s="1"/>
  <c r="P23" i="12"/>
  <c r="M23" i="12"/>
  <c r="N23" i="12" s="1"/>
  <c r="O23" i="12" s="1"/>
  <c r="F23" i="12"/>
  <c r="K23" i="12" s="1"/>
  <c r="X22" i="12"/>
  <c r="Q22" i="12"/>
  <c r="P22" i="12"/>
  <c r="N22" i="12"/>
  <c r="O22" i="12" s="1"/>
  <c r="M22" i="12"/>
  <c r="F22" i="12"/>
  <c r="X21" i="12"/>
  <c r="P21" i="12"/>
  <c r="Q21" i="12" s="1"/>
  <c r="R21" i="12" s="1"/>
  <c r="M21" i="12"/>
  <c r="N21" i="12" s="1"/>
  <c r="I21" i="12"/>
  <c r="K21" i="12" s="1"/>
  <c r="X20" i="12"/>
  <c r="Q20" i="12"/>
  <c r="R20" i="12" s="1"/>
  <c r="P20" i="12"/>
  <c r="M20" i="12"/>
  <c r="N20" i="12" s="1"/>
  <c r="F20" i="12"/>
  <c r="X19" i="12"/>
  <c r="M19" i="12"/>
  <c r="N19" i="12" s="1"/>
  <c r="O19" i="12" s="1"/>
  <c r="H19" i="12"/>
  <c r="H36" i="12" s="1"/>
  <c r="X18" i="12"/>
  <c r="Q18" i="12"/>
  <c r="R18" i="12" s="1"/>
  <c r="P18" i="12"/>
  <c r="N18" i="12"/>
  <c r="M18" i="12"/>
  <c r="F18" i="12"/>
  <c r="K18" i="12" s="1"/>
  <c r="X17" i="12"/>
  <c r="P17" i="12"/>
  <c r="Q17" i="12" s="1"/>
  <c r="R17" i="12" s="1"/>
  <c r="N17" i="12"/>
  <c r="M17" i="12"/>
  <c r="I17" i="12"/>
  <c r="K17" i="12" s="1"/>
  <c r="X16" i="12"/>
  <c r="Q16" i="12"/>
  <c r="R16" i="12" s="1"/>
  <c r="P16" i="12"/>
  <c r="M16" i="12"/>
  <c r="N16" i="12" s="1"/>
  <c r="K16" i="12"/>
  <c r="F16" i="12"/>
  <c r="G16" i="12" s="1"/>
  <c r="L16" i="12" s="1"/>
  <c r="X15" i="12"/>
  <c r="Q15" i="12"/>
  <c r="R15" i="12" s="1"/>
  <c r="P15" i="12"/>
  <c r="N15" i="12"/>
  <c r="O15" i="12" s="1"/>
  <c r="M15" i="12"/>
  <c r="F15" i="12"/>
  <c r="G15" i="12" s="1"/>
  <c r="L15" i="12" s="1"/>
  <c r="X14" i="12"/>
  <c r="P14" i="12"/>
  <c r="Q14" i="12" s="1"/>
  <c r="R14" i="12" s="1"/>
  <c r="N14" i="12"/>
  <c r="O14" i="12" s="1"/>
  <c r="M14" i="12"/>
  <c r="F14" i="12"/>
  <c r="K14" i="12" s="1"/>
  <c r="X13" i="12"/>
  <c r="P13" i="12"/>
  <c r="Q13" i="12" s="1"/>
  <c r="R13" i="12" s="1"/>
  <c r="M13" i="12"/>
  <c r="F13" i="12"/>
  <c r="K13" i="12" s="1"/>
  <c r="X12" i="12"/>
  <c r="Q12" i="12"/>
  <c r="R12" i="12" s="1"/>
  <c r="P12" i="12"/>
  <c r="M12" i="12"/>
  <c r="N12" i="12" s="1"/>
  <c r="S12" i="12" s="1"/>
  <c r="F12" i="12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12" i="11"/>
  <c r="P298" i="11"/>
  <c r="M298" i="11"/>
  <c r="D298" i="11"/>
  <c r="F298" i="11" s="1"/>
  <c r="K298" i="11" s="1"/>
  <c r="P297" i="11"/>
  <c r="Q297" i="11" s="1"/>
  <c r="R297" i="11" s="1"/>
  <c r="M297" i="11"/>
  <c r="N297" i="11" s="1"/>
  <c r="L297" i="11"/>
  <c r="K297" i="11"/>
  <c r="G297" i="11"/>
  <c r="F297" i="11"/>
  <c r="D297" i="11"/>
  <c r="P296" i="11"/>
  <c r="M296" i="11"/>
  <c r="D296" i="11"/>
  <c r="Q296" i="11" s="1"/>
  <c r="R296" i="11" s="1"/>
  <c r="T295" i="11"/>
  <c r="S295" i="11"/>
  <c r="Q295" i="11"/>
  <c r="R295" i="11" s="1"/>
  <c r="P295" i="11"/>
  <c r="N295" i="11"/>
  <c r="O295" i="11" s="1"/>
  <c r="M295" i="11"/>
  <c r="K295" i="11"/>
  <c r="G295" i="11"/>
  <c r="L295" i="11" s="1"/>
  <c r="F295" i="11"/>
  <c r="P294" i="11"/>
  <c r="Q294" i="11" s="1"/>
  <c r="R294" i="11" s="1"/>
  <c r="O294" i="11"/>
  <c r="M294" i="11"/>
  <c r="N294" i="11" s="1"/>
  <c r="S294" i="11" s="1"/>
  <c r="T294" i="11" s="1"/>
  <c r="I294" i="11"/>
  <c r="K294" i="11" s="1"/>
  <c r="D294" i="11"/>
  <c r="S293" i="11"/>
  <c r="T293" i="11" s="1"/>
  <c r="P293" i="11"/>
  <c r="Q293" i="11" s="1"/>
  <c r="R293" i="11" s="1"/>
  <c r="O293" i="11"/>
  <c r="M293" i="11"/>
  <c r="N293" i="11" s="1"/>
  <c r="G293" i="11"/>
  <c r="L293" i="11" s="1"/>
  <c r="F293" i="11"/>
  <c r="K293" i="11" s="1"/>
  <c r="P292" i="11"/>
  <c r="M292" i="11"/>
  <c r="D292" i="11"/>
  <c r="I292" i="11" s="1"/>
  <c r="R291" i="11"/>
  <c r="Q291" i="11"/>
  <c r="S291" i="11" s="1"/>
  <c r="T291" i="11" s="1"/>
  <c r="P291" i="11"/>
  <c r="O291" i="11"/>
  <c r="M291" i="11"/>
  <c r="N291" i="11" s="1"/>
  <c r="L291" i="11"/>
  <c r="G291" i="11"/>
  <c r="F291" i="11"/>
  <c r="K291" i="11" s="1"/>
  <c r="Q290" i="11"/>
  <c r="R290" i="11" s="1"/>
  <c r="P290" i="11"/>
  <c r="N290" i="11"/>
  <c r="M290" i="11"/>
  <c r="I290" i="11"/>
  <c r="Q289" i="11"/>
  <c r="R289" i="11" s="1"/>
  <c r="P289" i="11"/>
  <c r="M289" i="11"/>
  <c r="N289" i="11" s="1"/>
  <c r="J289" i="11"/>
  <c r="L289" i="11" s="1"/>
  <c r="I289" i="11"/>
  <c r="K289" i="11" s="1"/>
  <c r="P288" i="11"/>
  <c r="Q288" i="11" s="1"/>
  <c r="R288" i="11" s="1"/>
  <c r="M288" i="11"/>
  <c r="N288" i="11" s="1"/>
  <c r="K288" i="11"/>
  <c r="G288" i="11"/>
  <c r="L288" i="11" s="1"/>
  <c r="F288" i="11"/>
  <c r="Q287" i="11"/>
  <c r="R287" i="11" s="1"/>
  <c r="P287" i="11"/>
  <c r="M287" i="11"/>
  <c r="N287" i="11" s="1"/>
  <c r="I287" i="11"/>
  <c r="K287" i="11" s="1"/>
  <c r="S286" i="11"/>
  <c r="T286" i="11" s="1"/>
  <c r="R286" i="11"/>
  <c r="Q286" i="11"/>
  <c r="P286" i="11"/>
  <c r="O286" i="11"/>
  <c r="N286" i="11"/>
  <c r="M286" i="11"/>
  <c r="K286" i="11"/>
  <c r="I286" i="11"/>
  <c r="J286" i="11" s="1"/>
  <c r="L286" i="11" s="1"/>
  <c r="Q285" i="11"/>
  <c r="R285" i="11" s="1"/>
  <c r="P285" i="11"/>
  <c r="M285" i="11"/>
  <c r="N285" i="11" s="1"/>
  <c r="I285" i="11"/>
  <c r="P284" i="11"/>
  <c r="Q284" i="11" s="1"/>
  <c r="R284" i="11" s="1"/>
  <c r="M284" i="11"/>
  <c r="N284" i="11" s="1"/>
  <c r="L284" i="11"/>
  <c r="K284" i="11"/>
  <c r="J284" i="11"/>
  <c r="I284" i="11"/>
  <c r="S283" i="11"/>
  <c r="T283" i="11" s="1"/>
  <c r="P283" i="11"/>
  <c r="Q283" i="11" s="1"/>
  <c r="R283" i="11" s="1"/>
  <c r="O283" i="11"/>
  <c r="M283" i="11"/>
  <c r="N283" i="11" s="1"/>
  <c r="L283" i="11"/>
  <c r="J283" i="11"/>
  <c r="I283" i="11"/>
  <c r="K283" i="11" s="1"/>
  <c r="Q282" i="11"/>
  <c r="R282" i="11" s="1"/>
  <c r="P282" i="11"/>
  <c r="N282" i="11"/>
  <c r="M282" i="11"/>
  <c r="L282" i="11"/>
  <c r="K282" i="11"/>
  <c r="I282" i="11"/>
  <c r="J282" i="11" s="1"/>
  <c r="Q281" i="11"/>
  <c r="R281" i="11" s="1"/>
  <c r="P281" i="11"/>
  <c r="M281" i="11"/>
  <c r="N281" i="11" s="1"/>
  <c r="K281" i="11"/>
  <c r="G281" i="11"/>
  <c r="L281" i="11" s="1"/>
  <c r="F281" i="11"/>
  <c r="P280" i="11"/>
  <c r="Q280" i="11" s="1"/>
  <c r="R280" i="11" s="1"/>
  <c r="M280" i="11"/>
  <c r="N280" i="11" s="1"/>
  <c r="K280" i="11"/>
  <c r="J280" i="11"/>
  <c r="L280" i="11" s="1"/>
  <c r="I280" i="11"/>
  <c r="R279" i="11"/>
  <c r="Q279" i="11"/>
  <c r="P279" i="11"/>
  <c r="M279" i="11"/>
  <c r="N279" i="11" s="1"/>
  <c r="S279" i="11" s="1"/>
  <c r="T279" i="11" s="1"/>
  <c r="G279" i="11"/>
  <c r="L279" i="11" s="1"/>
  <c r="F279" i="11"/>
  <c r="K279" i="11" s="1"/>
  <c r="Q278" i="11"/>
  <c r="P278" i="11"/>
  <c r="M278" i="11"/>
  <c r="N278" i="11" s="1"/>
  <c r="O278" i="11" s="1"/>
  <c r="I278" i="11"/>
  <c r="J278" i="11" s="1"/>
  <c r="L278" i="11" s="1"/>
  <c r="Q277" i="11"/>
  <c r="R277" i="11" s="1"/>
  <c r="P277" i="11"/>
  <c r="M277" i="11"/>
  <c r="N277" i="11" s="1"/>
  <c r="L277" i="11"/>
  <c r="K277" i="11"/>
  <c r="G277" i="11"/>
  <c r="F277" i="11"/>
  <c r="Q276" i="11"/>
  <c r="R276" i="11" s="1"/>
  <c r="P276" i="11"/>
  <c r="M276" i="11"/>
  <c r="N276" i="11" s="1"/>
  <c r="K276" i="11"/>
  <c r="J276" i="11"/>
  <c r="L276" i="11" s="1"/>
  <c r="I276" i="11"/>
  <c r="Q275" i="11"/>
  <c r="S275" i="11" s="1"/>
  <c r="T275" i="11" s="1"/>
  <c r="P275" i="11"/>
  <c r="O275" i="11"/>
  <c r="M275" i="11"/>
  <c r="N275" i="11" s="1"/>
  <c r="G275" i="11"/>
  <c r="L275" i="11" s="1"/>
  <c r="F275" i="11"/>
  <c r="K275" i="11" s="1"/>
  <c r="P274" i="11"/>
  <c r="Q274" i="11" s="1"/>
  <c r="R274" i="11" s="1"/>
  <c r="M274" i="11"/>
  <c r="N274" i="11" s="1"/>
  <c r="S274" i="11" s="1"/>
  <c r="T274" i="11" s="1"/>
  <c r="K274" i="11"/>
  <c r="I274" i="11"/>
  <c r="D274" i="11"/>
  <c r="Q273" i="11"/>
  <c r="R273" i="11" s="1"/>
  <c r="P273" i="11"/>
  <c r="O273" i="11"/>
  <c r="N273" i="11"/>
  <c r="M273" i="11"/>
  <c r="K273" i="11"/>
  <c r="G273" i="11"/>
  <c r="L273" i="11" s="1"/>
  <c r="F273" i="11"/>
  <c r="R272" i="11"/>
  <c r="Q272" i="11"/>
  <c r="P272" i="11"/>
  <c r="M272" i="11"/>
  <c r="N272" i="11" s="1"/>
  <c r="L272" i="11"/>
  <c r="K272" i="11"/>
  <c r="G272" i="11"/>
  <c r="F272" i="11"/>
  <c r="P271" i="11"/>
  <c r="Q271" i="11" s="1"/>
  <c r="R271" i="11" s="1"/>
  <c r="M271" i="11"/>
  <c r="N271" i="11" s="1"/>
  <c r="K271" i="11"/>
  <c r="G271" i="11"/>
  <c r="F271" i="11"/>
  <c r="P270" i="11"/>
  <c r="Q270" i="11" s="1"/>
  <c r="N270" i="11"/>
  <c r="M270" i="11"/>
  <c r="L270" i="11"/>
  <c r="G270" i="11"/>
  <c r="F270" i="11"/>
  <c r="R267" i="11"/>
  <c r="Q267" i="11"/>
  <c r="P267" i="11"/>
  <c r="N267" i="11"/>
  <c r="M267" i="11"/>
  <c r="D267" i="11"/>
  <c r="F267" i="11" s="1"/>
  <c r="R266" i="11"/>
  <c r="Q266" i="11"/>
  <c r="P266" i="11"/>
  <c r="N266" i="11"/>
  <c r="O266" i="11" s="1"/>
  <c r="M266" i="11"/>
  <c r="F266" i="11"/>
  <c r="D266" i="11"/>
  <c r="P265" i="11"/>
  <c r="Q265" i="11" s="1"/>
  <c r="R265" i="11" s="1"/>
  <c r="N265" i="11"/>
  <c r="M265" i="11"/>
  <c r="F265" i="11"/>
  <c r="D265" i="11"/>
  <c r="Q264" i="11"/>
  <c r="R264" i="11" s="1"/>
  <c r="P264" i="11"/>
  <c r="M264" i="11"/>
  <c r="N264" i="11" s="1"/>
  <c r="F264" i="11"/>
  <c r="G264" i="11" s="1"/>
  <c r="L264" i="11" s="1"/>
  <c r="Q263" i="11"/>
  <c r="R263" i="11" s="1"/>
  <c r="P263" i="11"/>
  <c r="N263" i="11"/>
  <c r="M263" i="11"/>
  <c r="L263" i="11"/>
  <c r="K263" i="11"/>
  <c r="D263" i="11"/>
  <c r="I263" i="11" s="1"/>
  <c r="J263" i="11" s="1"/>
  <c r="Q262" i="11"/>
  <c r="R262" i="11" s="1"/>
  <c r="P262" i="11"/>
  <c r="M262" i="11"/>
  <c r="N262" i="11" s="1"/>
  <c r="K262" i="11"/>
  <c r="G262" i="11"/>
  <c r="L262" i="11" s="1"/>
  <c r="F262" i="11"/>
  <c r="P261" i="11"/>
  <c r="Q261" i="11" s="1"/>
  <c r="R261" i="11" s="1"/>
  <c r="N261" i="11"/>
  <c r="M261" i="11"/>
  <c r="K261" i="11"/>
  <c r="I261" i="11"/>
  <c r="J261" i="11" s="1"/>
  <c r="L261" i="11" s="1"/>
  <c r="D261" i="11"/>
  <c r="Q260" i="11"/>
  <c r="R260" i="11" s="1"/>
  <c r="P260" i="11"/>
  <c r="O260" i="11"/>
  <c r="N260" i="11"/>
  <c r="M260" i="11"/>
  <c r="K260" i="11"/>
  <c r="G260" i="11"/>
  <c r="L260" i="11" s="1"/>
  <c r="F260" i="11"/>
  <c r="S259" i="11"/>
  <c r="T259" i="11" s="1"/>
  <c r="Q259" i="11"/>
  <c r="R259" i="11" s="1"/>
  <c r="P259" i="11"/>
  <c r="M259" i="11"/>
  <c r="N259" i="11" s="1"/>
  <c r="O259" i="11" s="1"/>
  <c r="I259" i="11"/>
  <c r="P258" i="11"/>
  <c r="Q258" i="11" s="1"/>
  <c r="R258" i="11" s="1"/>
  <c r="M258" i="11"/>
  <c r="N258" i="11" s="1"/>
  <c r="K258" i="11"/>
  <c r="I258" i="11"/>
  <c r="J258" i="11" s="1"/>
  <c r="L258" i="11" s="1"/>
  <c r="Q257" i="11"/>
  <c r="P257" i="11"/>
  <c r="O257" i="11"/>
  <c r="N257" i="11"/>
  <c r="M257" i="11"/>
  <c r="F257" i="11"/>
  <c r="P256" i="11"/>
  <c r="Q256" i="11" s="1"/>
  <c r="R256" i="11" s="1"/>
  <c r="M256" i="11"/>
  <c r="N256" i="11" s="1"/>
  <c r="K256" i="11"/>
  <c r="J256" i="11"/>
  <c r="L256" i="11" s="1"/>
  <c r="I256" i="11"/>
  <c r="P255" i="11"/>
  <c r="Q255" i="11" s="1"/>
  <c r="R255" i="11" s="1"/>
  <c r="N255" i="11"/>
  <c r="M255" i="11"/>
  <c r="K255" i="11"/>
  <c r="I255" i="11"/>
  <c r="J255" i="11" s="1"/>
  <c r="L255" i="11" s="1"/>
  <c r="P254" i="11"/>
  <c r="Q254" i="11" s="1"/>
  <c r="R254" i="11" s="1"/>
  <c r="M254" i="11"/>
  <c r="N254" i="11" s="1"/>
  <c r="I254" i="11"/>
  <c r="Q253" i="11"/>
  <c r="P253" i="11"/>
  <c r="O253" i="11"/>
  <c r="N253" i="11"/>
  <c r="M253" i="11"/>
  <c r="I253" i="11"/>
  <c r="K253" i="11" s="1"/>
  <c r="S252" i="11"/>
  <c r="T252" i="11" s="1"/>
  <c r="P252" i="11"/>
  <c r="Q252" i="11" s="1"/>
  <c r="R252" i="11" s="1"/>
  <c r="O252" i="11"/>
  <c r="N252" i="11"/>
  <c r="M252" i="11"/>
  <c r="K252" i="11"/>
  <c r="J252" i="11"/>
  <c r="L252" i="11" s="1"/>
  <c r="I252" i="11"/>
  <c r="P251" i="11"/>
  <c r="Q251" i="11" s="1"/>
  <c r="R251" i="11" s="1"/>
  <c r="M251" i="11"/>
  <c r="N251" i="11" s="1"/>
  <c r="K251" i="11"/>
  <c r="I251" i="11"/>
  <c r="R250" i="11"/>
  <c r="P250" i="11"/>
  <c r="Q250" i="11" s="1"/>
  <c r="O250" i="11"/>
  <c r="N250" i="11"/>
  <c r="S250" i="11" s="1"/>
  <c r="T250" i="11" s="1"/>
  <c r="M250" i="11"/>
  <c r="F250" i="11"/>
  <c r="R249" i="11"/>
  <c r="Q249" i="11"/>
  <c r="P249" i="11"/>
  <c r="N249" i="11"/>
  <c r="S249" i="11" s="1"/>
  <c r="T249" i="11" s="1"/>
  <c r="M249" i="11"/>
  <c r="L249" i="11"/>
  <c r="K249" i="11"/>
  <c r="J249" i="11"/>
  <c r="I249" i="11"/>
  <c r="Q248" i="11"/>
  <c r="R248" i="11" s="1"/>
  <c r="P248" i="11"/>
  <c r="N248" i="11"/>
  <c r="M248" i="11"/>
  <c r="K248" i="11"/>
  <c r="G248" i="11"/>
  <c r="L248" i="11" s="1"/>
  <c r="F248" i="11"/>
  <c r="R247" i="11"/>
  <c r="P247" i="11"/>
  <c r="Q247" i="11" s="1"/>
  <c r="M247" i="11"/>
  <c r="N247" i="11" s="1"/>
  <c r="O247" i="11" s="1"/>
  <c r="I247" i="11"/>
  <c r="K247" i="11" s="1"/>
  <c r="S246" i="11"/>
  <c r="T246" i="11" s="1"/>
  <c r="R246" i="11"/>
  <c r="P246" i="11"/>
  <c r="Q246" i="11" s="1"/>
  <c r="O246" i="11"/>
  <c r="N246" i="11"/>
  <c r="M246" i="11"/>
  <c r="K246" i="11"/>
  <c r="G246" i="11"/>
  <c r="L246" i="11" s="1"/>
  <c r="F246" i="11"/>
  <c r="Q245" i="11"/>
  <c r="R245" i="11" s="1"/>
  <c r="P245" i="11"/>
  <c r="N245" i="11"/>
  <c r="M245" i="11"/>
  <c r="K245" i="11"/>
  <c r="I245" i="11"/>
  <c r="J245" i="11" s="1"/>
  <c r="L245" i="11" s="1"/>
  <c r="R244" i="11"/>
  <c r="Q244" i="11"/>
  <c r="P244" i="11"/>
  <c r="N244" i="11"/>
  <c r="M244" i="11"/>
  <c r="K244" i="11"/>
  <c r="G244" i="11"/>
  <c r="L244" i="11" s="1"/>
  <c r="F244" i="11"/>
  <c r="S243" i="11"/>
  <c r="T243" i="11" s="1"/>
  <c r="R243" i="11"/>
  <c r="Q243" i="11"/>
  <c r="P243" i="11"/>
  <c r="O243" i="11"/>
  <c r="N243" i="11"/>
  <c r="M243" i="11"/>
  <c r="I243" i="11"/>
  <c r="D243" i="11"/>
  <c r="Q242" i="11"/>
  <c r="R242" i="11" s="1"/>
  <c r="P242" i="11"/>
  <c r="O242" i="11"/>
  <c r="M242" i="11"/>
  <c r="N242" i="11" s="1"/>
  <c r="S242" i="11" s="1"/>
  <c r="T242" i="11" s="1"/>
  <c r="K242" i="11"/>
  <c r="G242" i="11"/>
  <c r="L242" i="11" s="1"/>
  <c r="F242" i="11"/>
  <c r="P241" i="11"/>
  <c r="Q241" i="11" s="1"/>
  <c r="R241" i="11" s="1"/>
  <c r="O241" i="11"/>
  <c r="M241" i="11"/>
  <c r="N241" i="11" s="1"/>
  <c r="K241" i="11"/>
  <c r="G241" i="11"/>
  <c r="L241" i="11" s="1"/>
  <c r="F241" i="11"/>
  <c r="T240" i="11"/>
  <c r="S240" i="11"/>
  <c r="R240" i="11"/>
  <c r="P240" i="11"/>
  <c r="Q240" i="11" s="1"/>
  <c r="O240" i="11"/>
  <c r="N240" i="11"/>
  <c r="M240" i="11"/>
  <c r="F240" i="11"/>
  <c r="Q239" i="11"/>
  <c r="P239" i="11"/>
  <c r="M239" i="11"/>
  <c r="N239" i="11" s="1"/>
  <c r="L239" i="11"/>
  <c r="K239" i="11"/>
  <c r="G239" i="11"/>
  <c r="F239" i="11"/>
  <c r="P236" i="11"/>
  <c r="M236" i="11"/>
  <c r="D236" i="11"/>
  <c r="F236" i="11" s="1"/>
  <c r="P235" i="11"/>
  <c r="Q235" i="11" s="1"/>
  <c r="R235" i="11" s="1"/>
  <c r="M235" i="11"/>
  <c r="N235" i="11" s="1"/>
  <c r="G235" i="11"/>
  <c r="L235" i="11" s="1"/>
  <c r="F235" i="11"/>
  <c r="K235" i="11" s="1"/>
  <c r="D235" i="11"/>
  <c r="P234" i="11"/>
  <c r="Q234" i="11" s="1"/>
  <c r="R234" i="11" s="1"/>
  <c r="O234" i="11"/>
  <c r="M234" i="11"/>
  <c r="N234" i="11" s="1"/>
  <c r="F234" i="11"/>
  <c r="K234" i="11" s="1"/>
  <c r="D234" i="11"/>
  <c r="P233" i="11"/>
  <c r="Q233" i="11" s="1"/>
  <c r="R233" i="11" s="1"/>
  <c r="N233" i="11"/>
  <c r="M233" i="11"/>
  <c r="L233" i="11"/>
  <c r="K233" i="11"/>
  <c r="G233" i="11"/>
  <c r="F233" i="11"/>
  <c r="P232" i="11"/>
  <c r="M232" i="11"/>
  <c r="N232" i="11" s="1"/>
  <c r="D232" i="11"/>
  <c r="I232" i="11" s="1"/>
  <c r="R231" i="11"/>
  <c r="P231" i="11"/>
  <c r="Q231" i="11" s="1"/>
  <c r="M231" i="11"/>
  <c r="N231" i="11" s="1"/>
  <c r="S231" i="11" s="1"/>
  <c r="T231" i="11" s="1"/>
  <c r="K231" i="11"/>
  <c r="F231" i="11"/>
  <c r="G231" i="11" s="1"/>
  <c r="L231" i="11" s="1"/>
  <c r="P230" i="11"/>
  <c r="N230" i="11"/>
  <c r="M230" i="11"/>
  <c r="D230" i="11"/>
  <c r="I230" i="11" s="1"/>
  <c r="J230" i="11" s="1"/>
  <c r="L230" i="11" s="1"/>
  <c r="S229" i="11"/>
  <c r="T229" i="11" s="1"/>
  <c r="R229" i="11"/>
  <c r="P229" i="11"/>
  <c r="Q229" i="11" s="1"/>
  <c r="M229" i="11"/>
  <c r="N229" i="11" s="1"/>
  <c r="O229" i="11" s="1"/>
  <c r="L229" i="11"/>
  <c r="K229" i="11"/>
  <c r="F229" i="11"/>
  <c r="G229" i="11" s="1"/>
  <c r="Q228" i="11"/>
  <c r="R228" i="11" s="1"/>
  <c r="P228" i="11"/>
  <c r="N228" i="11"/>
  <c r="M228" i="11"/>
  <c r="K228" i="11"/>
  <c r="J228" i="11"/>
  <c r="L228" i="11" s="1"/>
  <c r="I228" i="11"/>
  <c r="Q227" i="11"/>
  <c r="R227" i="11" s="1"/>
  <c r="P227" i="11"/>
  <c r="N227" i="11"/>
  <c r="M227" i="11"/>
  <c r="J227" i="11"/>
  <c r="L227" i="11" s="1"/>
  <c r="I227" i="11"/>
  <c r="K227" i="11" s="1"/>
  <c r="S226" i="11"/>
  <c r="T226" i="11" s="1"/>
  <c r="R226" i="11"/>
  <c r="Q226" i="11"/>
  <c r="P226" i="11"/>
  <c r="O226" i="11"/>
  <c r="M226" i="11"/>
  <c r="N226" i="11" s="1"/>
  <c r="F226" i="11"/>
  <c r="P225" i="11"/>
  <c r="Q225" i="11" s="1"/>
  <c r="R225" i="11" s="1"/>
  <c r="N225" i="11"/>
  <c r="O225" i="11" s="1"/>
  <c r="M225" i="11"/>
  <c r="I225" i="11"/>
  <c r="P224" i="11"/>
  <c r="Q224" i="11" s="1"/>
  <c r="R224" i="11" s="1"/>
  <c r="M224" i="11"/>
  <c r="N224" i="11" s="1"/>
  <c r="L224" i="11"/>
  <c r="J224" i="11"/>
  <c r="I224" i="11"/>
  <c r="K224" i="11" s="1"/>
  <c r="Q223" i="11"/>
  <c r="R223" i="11" s="1"/>
  <c r="P223" i="11"/>
  <c r="N223" i="11"/>
  <c r="M223" i="11"/>
  <c r="I223" i="11"/>
  <c r="K223" i="11" s="1"/>
  <c r="P222" i="11"/>
  <c r="Q222" i="11" s="1"/>
  <c r="R222" i="11" s="1"/>
  <c r="M222" i="11"/>
  <c r="N222" i="11" s="1"/>
  <c r="I222" i="11"/>
  <c r="K222" i="11" s="1"/>
  <c r="P221" i="11"/>
  <c r="Q221" i="11" s="1"/>
  <c r="R221" i="11" s="1"/>
  <c r="O221" i="11"/>
  <c r="M221" i="11"/>
  <c r="N221" i="11" s="1"/>
  <c r="I221" i="11"/>
  <c r="R220" i="11"/>
  <c r="Q220" i="11"/>
  <c r="P220" i="11"/>
  <c r="O220" i="11"/>
  <c r="N220" i="11"/>
  <c r="M220" i="11"/>
  <c r="I220" i="11"/>
  <c r="P219" i="11"/>
  <c r="Q219" i="11" s="1"/>
  <c r="R219" i="11" s="1"/>
  <c r="N219" i="11"/>
  <c r="O219" i="11" s="1"/>
  <c r="M219" i="11"/>
  <c r="F219" i="11"/>
  <c r="P218" i="11"/>
  <c r="Q218" i="11" s="1"/>
  <c r="R218" i="11" s="1"/>
  <c r="O218" i="11"/>
  <c r="M218" i="11"/>
  <c r="N218" i="11" s="1"/>
  <c r="I218" i="11"/>
  <c r="K218" i="11" s="1"/>
  <c r="Q217" i="11"/>
  <c r="R217" i="11" s="1"/>
  <c r="P217" i="11"/>
  <c r="N217" i="11"/>
  <c r="O217" i="11" s="1"/>
  <c r="M217" i="11"/>
  <c r="F217" i="11"/>
  <c r="R216" i="11"/>
  <c r="Q216" i="11"/>
  <c r="P216" i="11"/>
  <c r="N216" i="11"/>
  <c r="M216" i="11"/>
  <c r="K216" i="11"/>
  <c r="J216" i="11"/>
  <c r="L216" i="11" s="1"/>
  <c r="I216" i="11"/>
  <c r="P215" i="11"/>
  <c r="Q215" i="11" s="1"/>
  <c r="R215" i="11" s="1"/>
  <c r="M215" i="11"/>
  <c r="N215" i="11" s="1"/>
  <c r="G215" i="11"/>
  <c r="L215" i="11" s="1"/>
  <c r="F215" i="11"/>
  <c r="K215" i="11" s="1"/>
  <c r="P214" i="11"/>
  <c r="Q214" i="11" s="1"/>
  <c r="R214" i="11" s="1"/>
  <c r="M214" i="11"/>
  <c r="N214" i="11" s="1"/>
  <c r="I214" i="11"/>
  <c r="K214" i="11" s="1"/>
  <c r="P213" i="11"/>
  <c r="Q213" i="11" s="1"/>
  <c r="R213" i="11" s="1"/>
  <c r="N213" i="11"/>
  <c r="O213" i="11" s="1"/>
  <c r="M213" i="11"/>
  <c r="F213" i="11"/>
  <c r="R212" i="11"/>
  <c r="P212" i="11"/>
  <c r="N212" i="11"/>
  <c r="M212" i="11"/>
  <c r="K212" i="11"/>
  <c r="J212" i="11"/>
  <c r="I212" i="11"/>
  <c r="D212" i="11"/>
  <c r="Q212" i="11" s="1"/>
  <c r="R211" i="11"/>
  <c r="Q211" i="11"/>
  <c r="P211" i="11"/>
  <c r="N211" i="11"/>
  <c r="M211" i="11"/>
  <c r="G211" i="11"/>
  <c r="L211" i="11" s="1"/>
  <c r="F211" i="11"/>
  <c r="K211" i="11" s="1"/>
  <c r="P210" i="11"/>
  <c r="Q210" i="11" s="1"/>
  <c r="M210" i="11"/>
  <c r="N210" i="11" s="1"/>
  <c r="O210" i="11" s="1"/>
  <c r="G210" i="11"/>
  <c r="L210" i="11" s="1"/>
  <c r="F210" i="11"/>
  <c r="K210" i="11" s="1"/>
  <c r="P209" i="11"/>
  <c r="Q209" i="11" s="1"/>
  <c r="R209" i="11" s="1"/>
  <c r="M209" i="11"/>
  <c r="N209" i="11" s="1"/>
  <c r="F209" i="11"/>
  <c r="K209" i="11" s="1"/>
  <c r="P208" i="11"/>
  <c r="Q208" i="11" s="1"/>
  <c r="S208" i="11" s="1"/>
  <c r="O208" i="11"/>
  <c r="N208" i="11"/>
  <c r="M208" i="11"/>
  <c r="G208" i="11"/>
  <c r="L208" i="11" s="1"/>
  <c r="F208" i="11"/>
  <c r="K208" i="11" s="1"/>
  <c r="P205" i="11"/>
  <c r="M205" i="11"/>
  <c r="D205" i="11"/>
  <c r="F205" i="11" s="1"/>
  <c r="P204" i="11"/>
  <c r="M204" i="11"/>
  <c r="D204" i="11"/>
  <c r="R203" i="11"/>
  <c r="Q203" i="11"/>
  <c r="P203" i="11"/>
  <c r="N203" i="11"/>
  <c r="M203" i="11"/>
  <c r="K203" i="11"/>
  <c r="G203" i="11"/>
  <c r="L203" i="11" s="1"/>
  <c r="D203" i="11"/>
  <c r="F203" i="11" s="1"/>
  <c r="P202" i="11"/>
  <c r="Q202" i="11" s="1"/>
  <c r="R202" i="11" s="1"/>
  <c r="N202" i="11"/>
  <c r="M202" i="11"/>
  <c r="K202" i="11"/>
  <c r="G202" i="11"/>
  <c r="L202" i="11" s="1"/>
  <c r="F202" i="11"/>
  <c r="P201" i="11"/>
  <c r="Q201" i="11" s="1"/>
  <c r="R201" i="11" s="1"/>
  <c r="M201" i="11"/>
  <c r="D201" i="11"/>
  <c r="T200" i="11"/>
  <c r="R200" i="11"/>
  <c r="P200" i="11"/>
  <c r="Q200" i="11" s="1"/>
  <c r="S200" i="11" s="1"/>
  <c r="N200" i="11"/>
  <c r="O200" i="11" s="1"/>
  <c r="M200" i="11"/>
  <c r="K200" i="11"/>
  <c r="G200" i="11"/>
  <c r="L200" i="11" s="1"/>
  <c r="F200" i="11"/>
  <c r="Q199" i="11"/>
  <c r="R199" i="11" s="1"/>
  <c r="P199" i="11"/>
  <c r="O199" i="11"/>
  <c r="M199" i="11"/>
  <c r="N199" i="11" s="1"/>
  <c r="I199" i="11"/>
  <c r="K199" i="11" s="1"/>
  <c r="D199" i="11"/>
  <c r="R198" i="11"/>
  <c r="Q198" i="11"/>
  <c r="P198" i="11"/>
  <c r="N198" i="11"/>
  <c r="M198" i="11"/>
  <c r="K198" i="11"/>
  <c r="G198" i="11"/>
  <c r="L198" i="11" s="1"/>
  <c r="F198" i="11"/>
  <c r="P197" i="11"/>
  <c r="Q197" i="11" s="1"/>
  <c r="O197" i="11"/>
  <c r="M197" i="11"/>
  <c r="N197" i="11" s="1"/>
  <c r="I197" i="11"/>
  <c r="K197" i="11" s="1"/>
  <c r="R196" i="11"/>
  <c r="Q196" i="11"/>
  <c r="P196" i="11"/>
  <c r="N196" i="11"/>
  <c r="M196" i="11"/>
  <c r="K196" i="11"/>
  <c r="J196" i="11"/>
  <c r="L196" i="11" s="1"/>
  <c r="I196" i="11"/>
  <c r="P195" i="11"/>
  <c r="Q195" i="11" s="1"/>
  <c r="R195" i="11" s="1"/>
  <c r="M195" i="11"/>
  <c r="N195" i="11" s="1"/>
  <c r="K195" i="11"/>
  <c r="G195" i="11"/>
  <c r="L195" i="11" s="1"/>
  <c r="F195" i="11"/>
  <c r="S194" i="11"/>
  <c r="T194" i="11" s="1"/>
  <c r="R194" i="11"/>
  <c r="P194" i="11"/>
  <c r="Q194" i="11" s="1"/>
  <c r="O194" i="11"/>
  <c r="N194" i="11"/>
  <c r="M194" i="11"/>
  <c r="J194" i="11"/>
  <c r="L194" i="11" s="1"/>
  <c r="I194" i="11"/>
  <c r="K194" i="11" s="1"/>
  <c r="P193" i="11"/>
  <c r="Q193" i="11" s="1"/>
  <c r="R193" i="11" s="1"/>
  <c r="M193" i="11"/>
  <c r="N193" i="11" s="1"/>
  <c r="L193" i="11"/>
  <c r="K193" i="11"/>
  <c r="I193" i="11"/>
  <c r="J193" i="11" s="1"/>
  <c r="Q192" i="11"/>
  <c r="R192" i="11" s="1"/>
  <c r="P192" i="11"/>
  <c r="O192" i="11"/>
  <c r="N192" i="11"/>
  <c r="M192" i="11"/>
  <c r="I192" i="11"/>
  <c r="Q191" i="11"/>
  <c r="P191" i="11"/>
  <c r="M191" i="11"/>
  <c r="N191" i="11" s="1"/>
  <c r="O191" i="11" s="1"/>
  <c r="K191" i="11"/>
  <c r="J191" i="11"/>
  <c r="L191" i="11" s="1"/>
  <c r="I191" i="11"/>
  <c r="R190" i="11"/>
  <c r="Q190" i="11"/>
  <c r="P190" i="11"/>
  <c r="M190" i="11"/>
  <c r="N190" i="11" s="1"/>
  <c r="I190" i="11"/>
  <c r="K190" i="11" s="1"/>
  <c r="R189" i="11"/>
  <c r="P189" i="11"/>
  <c r="Q189" i="11" s="1"/>
  <c r="M189" i="11"/>
  <c r="N189" i="11" s="1"/>
  <c r="L189" i="11"/>
  <c r="J189" i="11"/>
  <c r="I189" i="11"/>
  <c r="K189" i="11" s="1"/>
  <c r="R188" i="11"/>
  <c r="Q188" i="11"/>
  <c r="P188" i="11"/>
  <c r="N188" i="11"/>
  <c r="M188" i="11"/>
  <c r="L188" i="11"/>
  <c r="G188" i="11"/>
  <c r="F188" i="11"/>
  <c r="K188" i="11" s="1"/>
  <c r="S187" i="11"/>
  <c r="T187" i="11" s="1"/>
  <c r="Q187" i="11"/>
  <c r="R187" i="11" s="1"/>
  <c r="P187" i="11"/>
  <c r="N187" i="11"/>
  <c r="O187" i="11" s="1"/>
  <c r="M187" i="11"/>
  <c r="K187" i="11"/>
  <c r="J187" i="11"/>
  <c r="L187" i="11" s="1"/>
  <c r="I187" i="11"/>
  <c r="P186" i="11"/>
  <c r="Q186" i="11" s="1"/>
  <c r="R186" i="11" s="1"/>
  <c r="N186" i="11"/>
  <c r="S186" i="11" s="1"/>
  <c r="T186" i="11" s="1"/>
  <c r="M186" i="11"/>
  <c r="F186" i="11"/>
  <c r="P185" i="11"/>
  <c r="Q185" i="11" s="1"/>
  <c r="R185" i="11" s="1"/>
  <c r="M185" i="11"/>
  <c r="N185" i="11" s="1"/>
  <c r="I185" i="11"/>
  <c r="S184" i="11"/>
  <c r="T184" i="11" s="1"/>
  <c r="R184" i="11"/>
  <c r="Q184" i="11"/>
  <c r="P184" i="11"/>
  <c r="O184" i="11"/>
  <c r="N184" i="11"/>
  <c r="M184" i="11"/>
  <c r="K184" i="11"/>
  <c r="G184" i="11"/>
  <c r="L184" i="11" s="1"/>
  <c r="F184" i="11"/>
  <c r="T183" i="11"/>
  <c r="R183" i="11"/>
  <c r="P183" i="11"/>
  <c r="Q183" i="11" s="1"/>
  <c r="M183" i="11"/>
  <c r="N183" i="11" s="1"/>
  <c r="S183" i="11" s="1"/>
  <c r="K183" i="11"/>
  <c r="J183" i="11"/>
  <c r="L183" i="11" s="1"/>
  <c r="I183" i="11"/>
  <c r="P182" i="11"/>
  <c r="Q182" i="11" s="1"/>
  <c r="R182" i="11" s="1"/>
  <c r="O182" i="11"/>
  <c r="N182" i="11"/>
  <c r="M182" i="11"/>
  <c r="F182" i="11"/>
  <c r="P181" i="11"/>
  <c r="Q181" i="11" s="1"/>
  <c r="R181" i="11" s="1"/>
  <c r="M181" i="11"/>
  <c r="D181" i="11"/>
  <c r="I181" i="11" s="1"/>
  <c r="S180" i="11"/>
  <c r="T180" i="11" s="1"/>
  <c r="R180" i="11"/>
  <c r="P180" i="11"/>
  <c r="Q180" i="11" s="1"/>
  <c r="O180" i="11"/>
  <c r="M180" i="11"/>
  <c r="N180" i="11" s="1"/>
  <c r="L180" i="11"/>
  <c r="K180" i="11"/>
  <c r="G180" i="11"/>
  <c r="F180" i="11"/>
  <c r="R179" i="11"/>
  <c r="Q179" i="11"/>
  <c r="P179" i="11"/>
  <c r="O179" i="11"/>
  <c r="N179" i="11"/>
  <c r="S179" i="11" s="1"/>
  <c r="T179" i="11" s="1"/>
  <c r="M179" i="11"/>
  <c r="L179" i="11"/>
  <c r="K179" i="11"/>
  <c r="F179" i="11"/>
  <c r="G179" i="11" s="1"/>
  <c r="R178" i="11"/>
  <c r="Q178" i="11"/>
  <c r="P178" i="11"/>
  <c r="N178" i="11"/>
  <c r="M178" i="11"/>
  <c r="L178" i="11"/>
  <c r="K178" i="11"/>
  <c r="G178" i="11"/>
  <c r="F178" i="11"/>
  <c r="Q177" i="11"/>
  <c r="P177" i="11"/>
  <c r="N177" i="11"/>
  <c r="M177" i="11"/>
  <c r="F177" i="11"/>
  <c r="P174" i="11"/>
  <c r="Q174" i="11" s="1"/>
  <c r="R174" i="11" s="1"/>
  <c r="N174" i="11"/>
  <c r="O174" i="11" s="1"/>
  <c r="M174" i="11"/>
  <c r="F174" i="11"/>
  <c r="D174" i="11"/>
  <c r="P173" i="11"/>
  <c r="Q173" i="11" s="1"/>
  <c r="R173" i="11" s="1"/>
  <c r="M173" i="11"/>
  <c r="D173" i="11"/>
  <c r="N173" i="11" s="1"/>
  <c r="P172" i="11"/>
  <c r="Q172" i="11" s="1"/>
  <c r="R172" i="11" s="1"/>
  <c r="M172" i="11"/>
  <c r="N172" i="11" s="1"/>
  <c r="S172" i="11" s="1"/>
  <c r="T172" i="11" s="1"/>
  <c r="K172" i="11"/>
  <c r="G172" i="11"/>
  <c r="L172" i="11" s="1"/>
  <c r="F172" i="11"/>
  <c r="D172" i="11"/>
  <c r="P171" i="11"/>
  <c r="Q171" i="11" s="1"/>
  <c r="R171" i="11" s="1"/>
  <c r="M171" i="11"/>
  <c r="N171" i="11" s="1"/>
  <c r="F171" i="11"/>
  <c r="K171" i="11" s="1"/>
  <c r="P170" i="11"/>
  <c r="M170" i="11"/>
  <c r="D170" i="11"/>
  <c r="P169" i="11"/>
  <c r="Q169" i="11" s="1"/>
  <c r="R169" i="11" s="1"/>
  <c r="N169" i="11"/>
  <c r="O169" i="11" s="1"/>
  <c r="M169" i="11"/>
  <c r="F169" i="11"/>
  <c r="P168" i="11"/>
  <c r="M168" i="11"/>
  <c r="N168" i="11" s="1"/>
  <c r="D168" i="11"/>
  <c r="I168" i="11" s="1"/>
  <c r="P167" i="11"/>
  <c r="Q167" i="11" s="1"/>
  <c r="R167" i="11" s="1"/>
  <c r="O167" i="11"/>
  <c r="N167" i="11"/>
  <c r="S167" i="11" s="1"/>
  <c r="T167" i="11" s="1"/>
  <c r="M167" i="11"/>
  <c r="F167" i="11"/>
  <c r="K167" i="11" s="1"/>
  <c r="P166" i="11"/>
  <c r="Q166" i="11" s="1"/>
  <c r="R166" i="11" s="1"/>
  <c r="N166" i="11"/>
  <c r="M166" i="11"/>
  <c r="I166" i="11"/>
  <c r="K166" i="11" s="1"/>
  <c r="S165" i="11"/>
  <c r="T165" i="11" s="1"/>
  <c r="P165" i="11"/>
  <c r="Q165" i="11" s="1"/>
  <c r="R165" i="11" s="1"/>
  <c r="M165" i="11"/>
  <c r="N165" i="11" s="1"/>
  <c r="O165" i="11" s="1"/>
  <c r="J165" i="11"/>
  <c r="L165" i="11" s="1"/>
  <c r="I165" i="11"/>
  <c r="K165" i="11" s="1"/>
  <c r="P164" i="11"/>
  <c r="Q164" i="11" s="1"/>
  <c r="R164" i="11" s="1"/>
  <c r="N164" i="11"/>
  <c r="M164" i="11"/>
  <c r="F164" i="11"/>
  <c r="Q163" i="11"/>
  <c r="R163" i="11" s="1"/>
  <c r="P163" i="11"/>
  <c r="O163" i="11"/>
  <c r="N163" i="11"/>
  <c r="M163" i="11"/>
  <c r="I163" i="11"/>
  <c r="K163" i="11" s="1"/>
  <c r="S162" i="11"/>
  <c r="T162" i="11" s="1"/>
  <c r="Q162" i="11"/>
  <c r="R162" i="11" s="1"/>
  <c r="P162" i="11"/>
  <c r="N162" i="11"/>
  <c r="O162" i="11" s="1"/>
  <c r="M162" i="11"/>
  <c r="I162" i="11"/>
  <c r="P161" i="11"/>
  <c r="Q161" i="11" s="1"/>
  <c r="R161" i="11" s="1"/>
  <c r="O161" i="11"/>
  <c r="M161" i="11"/>
  <c r="N161" i="11" s="1"/>
  <c r="I161" i="11"/>
  <c r="R160" i="11"/>
  <c r="Q160" i="11"/>
  <c r="S160" i="11" s="1"/>
  <c r="T160" i="11" s="1"/>
  <c r="P160" i="11"/>
  <c r="O160" i="11"/>
  <c r="N160" i="11"/>
  <c r="M160" i="11"/>
  <c r="J160" i="11"/>
  <c r="L160" i="11" s="1"/>
  <c r="I160" i="11"/>
  <c r="K160" i="11" s="1"/>
  <c r="R159" i="11"/>
  <c r="Q159" i="11"/>
  <c r="P159" i="11"/>
  <c r="N159" i="11"/>
  <c r="M159" i="11"/>
  <c r="K159" i="11"/>
  <c r="J159" i="11"/>
  <c r="L159" i="11" s="1"/>
  <c r="I159" i="11"/>
  <c r="Q158" i="11"/>
  <c r="R158" i="11" s="1"/>
  <c r="P158" i="11"/>
  <c r="M158" i="11"/>
  <c r="N158" i="11" s="1"/>
  <c r="I158" i="11"/>
  <c r="K158" i="11" s="1"/>
  <c r="P157" i="11"/>
  <c r="Q157" i="11" s="1"/>
  <c r="R157" i="11" s="1"/>
  <c r="M157" i="11"/>
  <c r="N157" i="11" s="1"/>
  <c r="F157" i="11"/>
  <c r="R156" i="11"/>
  <c r="P156" i="11"/>
  <c r="Q156" i="11" s="1"/>
  <c r="O156" i="11"/>
  <c r="N156" i="11"/>
  <c r="S156" i="11" s="1"/>
  <c r="T156" i="11" s="1"/>
  <c r="M156" i="11"/>
  <c r="L156" i="11"/>
  <c r="K156" i="11"/>
  <c r="J156" i="11"/>
  <c r="I156" i="11"/>
  <c r="Q155" i="11"/>
  <c r="R155" i="11" s="1"/>
  <c r="P155" i="11"/>
  <c r="O155" i="11"/>
  <c r="N155" i="11"/>
  <c r="M155" i="11"/>
  <c r="G155" i="11"/>
  <c r="L155" i="11" s="1"/>
  <c r="F155" i="11"/>
  <c r="K155" i="11" s="1"/>
  <c r="R154" i="11"/>
  <c r="Q154" i="11"/>
  <c r="P154" i="11"/>
  <c r="M154" i="11"/>
  <c r="N154" i="11" s="1"/>
  <c r="O154" i="11" s="1"/>
  <c r="I154" i="11"/>
  <c r="P153" i="11"/>
  <c r="Q153" i="11" s="1"/>
  <c r="R153" i="11" s="1"/>
  <c r="O153" i="11"/>
  <c r="M153" i="11"/>
  <c r="N153" i="11" s="1"/>
  <c r="F153" i="11"/>
  <c r="K153" i="11" s="1"/>
  <c r="Q152" i="11"/>
  <c r="R152" i="11" s="1"/>
  <c r="P152" i="11"/>
  <c r="N152" i="11"/>
  <c r="O152" i="11" s="1"/>
  <c r="M152" i="11"/>
  <c r="K152" i="11"/>
  <c r="I152" i="11"/>
  <c r="J152" i="11" s="1"/>
  <c r="L152" i="11" s="1"/>
  <c r="P151" i="11"/>
  <c r="Q151" i="11" s="1"/>
  <c r="R151" i="11" s="1"/>
  <c r="M151" i="11"/>
  <c r="N151" i="11" s="1"/>
  <c r="L151" i="11"/>
  <c r="K151" i="11"/>
  <c r="F151" i="11"/>
  <c r="G151" i="11" s="1"/>
  <c r="P150" i="11"/>
  <c r="M150" i="11"/>
  <c r="D150" i="11"/>
  <c r="N150" i="11" s="1"/>
  <c r="P149" i="11"/>
  <c r="Q149" i="11" s="1"/>
  <c r="R149" i="11" s="1"/>
  <c r="M149" i="11"/>
  <c r="N149" i="11" s="1"/>
  <c r="F149" i="11"/>
  <c r="K149" i="11" s="1"/>
  <c r="P148" i="11"/>
  <c r="Q148" i="11" s="1"/>
  <c r="R148" i="11" s="1"/>
  <c r="M148" i="11"/>
  <c r="N148" i="11" s="1"/>
  <c r="L148" i="11"/>
  <c r="K148" i="11"/>
  <c r="G148" i="11"/>
  <c r="F148" i="11"/>
  <c r="T147" i="11"/>
  <c r="Q147" i="11"/>
  <c r="R147" i="11" s="1"/>
  <c r="P147" i="11"/>
  <c r="O147" i="11"/>
  <c r="N147" i="11"/>
  <c r="S147" i="11" s="1"/>
  <c r="M147" i="11"/>
  <c r="G147" i="11"/>
  <c r="L147" i="11" s="1"/>
  <c r="F147" i="11"/>
  <c r="K147" i="11" s="1"/>
  <c r="S146" i="11"/>
  <c r="R146" i="11"/>
  <c r="P146" i="11"/>
  <c r="Q146" i="11" s="1"/>
  <c r="M146" i="11"/>
  <c r="N146" i="11" s="1"/>
  <c r="O146" i="11" s="1"/>
  <c r="F146" i="11"/>
  <c r="Q143" i="11"/>
  <c r="R143" i="11" s="1"/>
  <c r="P143" i="11"/>
  <c r="M143" i="11"/>
  <c r="N143" i="11" s="1"/>
  <c r="D143" i="11"/>
  <c r="F143" i="11" s="1"/>
  <c r="K143" i="11" s="1"/>
  <c r="R142" i="11"/>
  <c r="Q142" i="11"/>
  <c r="P142" i="11"/>
  <c r="O142" i="11"/>
  <c r="M142" i="11"/>
  <c r="N142" i="11" s="1"/>
  <c r="L142" i="11"/>
  <c r="G142" i="11"/>
  <c r="F142" i="11"/>
  <c r="K142" i="11" s="1"/>
  <c r="D142" i="11"/>
  <c r="P141" i="11"/>
  <c r="M141" i="11"/>
  <c r="N141" i="11" s="1"/>
  <c r="D141" i="11"/>
  <c r="F141" i="11" s="1"/>
  <c r="Q140" i="11"/>
  <c r="R140" i="11" s="1"/>
  <c r="P140" i="11"/>
  <c r="M140" i="11"/>
  <c r="N140" i="11" s="1"/>
  <c r="L140" i="11"/>
  <c r="K140" i="11"/>
  <c r="F140" i="11"/>
  <c r="G140" i="11" s="1"/>
  <c r="Q139" i="11"/>
  <c r="R139" i="11" s="1"/>
  <c r="P139" i="11"/>
  <c r="M139" i="11"/>
  <c r="N139" i="11" s="1"/>
  <c r="O139" i="11" s="1"/>
  <c r="K139" i="11"/>
  <c r="D139" i="11"/>
  <c r="I139" i="11" s="1"/>
  <c r="J139" i="11" s="1"/>
  <c r="L139" i="11" s="1"/>
  <c r="Q138" i="11"/>
  <c r="R138" i="11" s="1"/>
  <c r="P138" i="11"/>
  <c r="N138" i="11"/>
  <c r="M138" i="11"/>
  <c r="L138" i="11"/>
  <c r="F138" i="11"/>
  <c r="G138" i="11" s="1"/>
  <c r="Q137" i="11"/>
  <c r="R137" i="11" s="1"/>
  <c r="P137" i="11"/>
  <c r="N137" i="11"/>
  <c r="M137" i="11"/>
  <c r="K137" i="11"/>
  <c r="J137" i="11"/>
  <c r="L137" i="11" s="1"/>
  <c r="I137" i="11"/>
  <c r="D137" i="11"/>
  <c r="R136" i="11"/>
  <c r="Q136" i="11"/>
  <c r="P136" i="11"/>
  <c r="M136" i="11"/>
  <c r="N136" i="11" s="1"/>
  <c r="G136" i="11"/>
  <c r="L136" i="11" s="1"/>
  <c r="F136" i="11"/>
  <c r="K136" i="11" s="1"/>
  <c r="R135" i="11"/>
  <c r="Q135" i="11"/>
  <c r="P135" i="11"/>
  <c r="M135" i="11"/>
  <c r="N135" i="11" s="1"/>
  <c r="I135" i="11"/>
  <c r="P134" i="11"/>
  <c r="Q134" i="11" s="1"/>
  <c r="R134" i="11" s="1"/>
  <c r="M134" i="11"/>
  <c r="N134" i="11" s="1"/>
  <c r="L134" i="11"/>
  <c r="K134" i="11"/>
  <c r="J134" i="11"/>
  <c r="I134" i="11"/>
  <c r="R133" i="11"/>
  <c r="Q133" i="11"/>
  <c r="P133" i="11"/>
  <c r="M133" i="11"/>
  <c r="N133" i="11" s="1"/>
  <c r="K133" i="11"/>
  <c r="G133" i="11"/>
  <c r="L133" i="11" s="1"/>
  <c r="F133" i="11"/>
  <c r="R132" i="11"/>
  <c r="Q132" i="11"/>
  <c r="P132" i="11"/>
  <c r="M132" i="11"/>
  <c r="N132" i="11" s="1"/>
  <c r="O132" i="11" s="1"/>
  <c r="I132" i="11"/>
  <c r="Q131" i="11"/>
  <c r="R131" i="11" s="1"/>
  <c r="P131" i="11"/>
  <c r="M131" i="11"/>
  <c r="N131" i="11" s="1"/>
  <c r="S131" i="11" s="1"/>
  <c r="T131" i="11" s="1"/>
  <c r="L131" i="11"/>
  <c r="K131" i="11"/>
  <c r="I131" i="11"/>
  <c r="J131" i="11" s="1"/>
  <c r="T130" i="11"/>
  <c r="R130" i="11"/>
  <c r="Q130" i="11"/>
  <c r="P130" i="11"/>
  <c r="O130" i="11"/>
  <c r="N130" i="11"/>
  <c r="S130" i="11" s="1"/>
  <c r="M130" i="11"/>
  <c r="J130" i="11"/>
  <c r="L130" i="11" s="1"/>
  <c r="I130" i="11"/>
  <c r="K130" i="11" s="1"/>
  <c r="P129" i="11"/>
  <c r="Q129" i="11" s="1"/>
  <c r="M129" i="11"/>
  <c r="N129" i="11" s="1"/>
  <c r="O129" i="11" s="1"/>
  <c r="I129" i="11"/>
  <c r="J129" i="11" s="1"/>
  <c r="L129" i="11" s="1"/>
  <c r="S128" i="11"/>
  <c r="T128" i="11" s="1"/>
  <c r="R128" i="11"/>
  <c r="Q128" i="11"/>
  <c r="P128" i="11"/>
  <c r="O128" i="11"/>
  <c r="M128" i="11"/>
  <c r="N128" i="11" s="1"/>
  <c r="L128" i="11"/>
  <c r="J128" i="11"/>
  <c r="I128" i="11"/>
  <c r="K128" i="11" s="1"/>
  <c r="R127" i="11"/>
  <c r="Q127" i="11"/>
  <c r="P127" i="11"/>
  <c r="O127" i="11"/>
  <c r="N127" i="11"/>
  <c r="S127" i="11" s="1"/>
  <c r="T127" i="11" s="1"/>
  <c r="M127" i="11"/>
  <c r="L127" i="11"/>
  <c r="K127" i="11"/>
  <c r="I127" i="11"/>
  <c r="J127" i="11" s="1"/>
  <c r="Q126" i="11"/>
  <c r="R126" i="11" s="1"/>
  <c r="P126" i="11"/>
  <c r="O126" i="11"/>
  <c r="M126" i="11"/>
  <c r="N126" i="11" s="1"/>
  <c r="S126" i="11" s="1"/>
  <c r="T126" i="11" s="1"/>
  <c r="F126" i="11"/>
  <c r="Q125" i="11"/>
  <c r="R125" i="11" s="1"/>
  <c r="P125" i="11"/>
  <c r="M125" i="11"/>
  <c r="N125" i="11" s="1"/>
  <c r="K125" i="11"/>
  <c r="J125" i="11"/>
  <c r="L125" i="11" s="1"/>
  <c r="I125" i="11"/>
  <c r="Q124" i="11"/>
  <c r="R124" i="11" s="1"/>
  <c r="P124" i="11"/>
  <c r="M124" i="11"/>
  <c r="N124" i="11" s="1"/>
  <c r="S124" i="11" s="1"/>
  <c r="T124" i="11" s="1"/>
  <c r="F124" i="11"/>
  <c r="K124" i="11" s="1"/>
  <c r="P123" i="11"/>
  <c r="Q123" i="11" s="1"/>
  <c r="R123" i="11" s="1"/>
  <c r="O123" i="11"/>
  <c r="M123" i="11"/>
  <c r="N123" i="11" s="1"/>
  <c r="L123" i="11"/>
  <c r="K123" i="11"/>
  <c r="I123" i="11"/>
  <c r="J123" i="11" s="1"/>
  <c r="P122" i="11"/>
  <c r="Q122" i="11" s="1"/>
  <c r="R122" i="11" s="1"/>
  <c r="M122" i="11"/>
  <c r="N122" i="11" s="1"/>
  <c r="S122" i="11" s="1"/>
  <c r="T122" i="11" s="1"/>
  <c r="K122" i="11"/>
  <c r="G122" i="11"/>
  <c r="L122" i="11" s="1"/>
  <c r="F122" i="11"/>
  <c r="Q121" i="11"/>
  <c r="P121" i="11"/>
  <c r="M121" i="11"/>
  <c r="N121" i="11" s="1"/>
  <c r="O121" i="11" s="1"/>
  <c r="J121" i="11"/>
  <c r="L121" i="11" s="1"/>
  <c r="I121" i="11"/>
  <c r="K121" i="11" s="1"/>
  <c r="Q120" i="11"/>
  <c r="P120" i="11"/>
  <c r="O120" i="11"/>
  <c r="M120" i="11"/>
  <c r="N120" i="11" s="1"/>
  <c r="F120" i="11"/>
  <c r="K120" i="11" s="1"/>
  <c r="P119" i="11"/>
  <c r="Q119" i="11" s="1"/>
  <c r="R119" i="11" s="1"/>
  <c r="M119" i="11"/>
  <c r="D119" i="11"/>
  <c r="P118" i="11"/>
  <c r="Q118" i="11" s="1"/>
  <c r="R118" i="11" s="1"/>
  <c r="N118" i="11"/>
  <c r="M118" i="11"/>
  <c r="L118" i="11"/>
  <c r="K118" i="11"/>
  <c r="G118" i="11"/>
  <c r="F118" i="11"/>
  <c r="Q117" i="11"/>
  <c r="R117" i="11" s="1"/>
  <c r="P117" i="11"/>
  <c r="M117" i="11"/>
  <c r="N117" i="11" s="1"/>
  <c r="F117" i="11"/>
  <c r="K117" i="11" s="1"/>
  <c r="S116" i="11"/>
  <c r="T116" i="11" s="1"/>
  <c r="P116" i="11"/>
  <c r="Q116" i="11" s="1"/>
  <c r="R116" i="11" s="1"/>
  <c r="N116" i="11"/>
  <c r="O116" i="11" s="1"/>
  <c r="M116" i="11"/>
  <c r="K116" i="11"/>
  <c r="F116" i="11"/>
  <c r="G116" i="11" s="1"/>
  <c r="L116" i="11" s="1"/>
  <c r="P115" i="11"/>
  <c r="Q115" i="11" s="1"/>
  <c r="R115" i="11" s="1"/>
  <c r="M115" i="11"/>
  <c r="N115" i="11" s="1"/>
  <c r="L115" i="11"/>
  <c r="K115" i="11"/>
  <c r="F115" i="11"/>
  <c r="G115" i="11" s="1"/>
  <c r="P112" i="11"/>
  <c r="N112" i="11"/>
  <c r="M112" i="11"/>
  <c r="D112" i="11"/>
  <c r="P111" i="11"/>
  <c r="M111" i="11"/>
  <c r="D111" i="11"/>
  <c r="Q110" i="11"/>
  <c r="R110" i="11" s="1"/>
  <c r="P110" i="11"/>
  <c r="N110" i="11"/>
  <c r="M110" i="11"/>
  <c r="F110" i="11"/>
  <c r="D110" i="11"/>
  <c r="P109" i="11"/>
  <c r="Q109" i="11" s="1"/>
  <c r="R109" i="11" s="1"/>
  <c r="N109" i="11"/>
  <c r="M109" i="11"/>
  <c r="K109" i="11"/>
  <c r="G109" i="11"/>
  <c r="L109" i="11" s="1"/>
  <c r="F109" i="11"/>
  <c r="Q108" i="11"/>
  <c r="R108" i="11" s="1"/>
  <c r="P108" i="11"/>
  <c r="O108" i="11"/>
  <c r="M108" i="11"/>
  <c r="N108" i="11" s="1"/>
  <c r="S108" i="11" s="1"/>
  <c r="T108" i="11" s="1"/>
  <c r="I108" i="11"/>
  <c r="D108" i="11"/>
  <c r="S107" i="11"/>
  <c r="T107" i="11" s="1"/>
  <c r="R107" i="11"/>
  <c r="Q107" i="11"/>
  <c r="P107" i="11"/>
  <c r="N107" i="11"/>
  <c r="O107" i="11" s="1"/>
  <c r="M107" i="11"/>
  <c r="G107" i="11"/>
  <c r="L107" i="11" s="1"/>
  <c r="F107" i="11"/>
  <c r="K107" i="11" s="1"/>
  <c r="P106" i="11"/>
  <c r="Q106" i="11" s="1"/>
  <c r="R106" i="11" s="1"/>
  <c r="M106" i="11"/>
  <c r="N106" i="11" s="1"/>
  <c r="S106" i="11" s="1"/>
  <c r="T106" i="11" s="1"/>
  <c r="I106" i="11"/>
  <c r="J106" i="11" s="1"/>
  <c r="L106" i="11" s="1"/>
  <c r="D106" i="11"/>
  <c r="R105" i="11"/>
  <c r="Q105" i="11"/>
  <c r="P105" i="11"/>
  <c r="N105" i="11"/>
  <c r="M105" i="11"/>
  <c r="L105" i="11"/>
  <c r="K105" i="11"/>
  <c r="G105" i="11"/>
  <c r="F105" i="11"/>
  <c r="P104" i="11"/>
  <c r="Q104" i="11" s="1"/>
  <c r="R104" i="11" s="1"/>
  <c r="N104" i="11"/>
  <c r="M104" i="11"/>
  <c r="J104" i="11"/>
  <c r="L104" i="11" s="1"/>
  <c r="I104" i="11"/>
  <c r="K104" i="11" s="1"/>
  <c r="P103" i="11"/>
  <c r="Q103" i="11" s="1"/>
  <c r="S103" i="11" s="1"/>
  <c r="T103" i="11" s="1"/>
  <c r="O103" i="11"/>
  <c r="M103" i="11"/>
  <c r="N103" i="11" s="1"/>
  <c r="L103" i="11"/>
  <c r="K103" i="11"/>
  <c r="I103" i="11"/>
  <c r="J103" i="11" s="1"/>
  <c r="Q102" i="11"/>
  <c r="R102" i="11" s="1"/>
  <c r="P102" i="11"/>
  <c r="N102" i="11"/>
  <c r="O102" i="11" s="1"/>
  <c r="M102" i="11"/>
  <c r="K102" i="11"/>
  <c r="F102" i="11"/>
  <c r="G102" i="11" s="1"/>
  <c r="L102" i="11" s="1"/>
  <c r="P101" i="11"/>
  <c r="Q101" i="11" s="1"/>
  <c r="O101" i="11"/>
  <c r="M101" i="11"/>
  <c r="N101" i="11" s="1"/>
  <c r="K101" i="11"/>
  <c r="J101" i="11"/>
  <c r="L101" i="11" s="1"/>
  <c r="I101" i="11"/>
  <c r="S100" i="11"/>
  <c r="T100" i="11" s="1"/>
  <c r="Q100" i="11"/>
  <c r="R100" i="11" s="1"/>
  <c r="P100" i="11"/>
  <c r="O100" i="11"/>
  <c r="M100" i="11"/>
  <c r="N100" i="11" s="1"/>
  <c r="L100" i="11"/>
  <c r="K100" i="11"/>
  <c r="I100" i="11"/>
  <c r="J100" i="11" s="1"/>
  <c r="P99" i="11"/>
  <c r="Q99" i="11" s="1"/>
  <c r="R99" i="11" s="1"/>
  <c r="N99" i="11"/>
  <c r="S99" i="11" s="1"/>
  <c r="T99" i="11" s="1"/>
  <c r="M99" i="11"/>
  <c r="L99" i="11"/>
  <c r="K99" i="11"/>
  <c r="J99" i="11"/>
  <c r="I99" i="11"/>
  <c r="R98" i="11"/>
  <c r="P98" i="11"/>
  <c r="Q98" i="11" s="1"/>
  <c r="N98" i="11"/>
  <c r="S98" i="11" s="1"/>
  <c r="T98" i="11" s="1"/>
  <c r="M98" i="11"/>
  <c r="K98" i="11"/>
  <c r="J98" i="11"/>
  <c r="L98" i="11" s="1"/>
  <c r="I98" i="11"/>
  <c r="S97" i="11"/>
  <c r="T97" i="11" s="1"/>
  <c r="R97" i="11"/>
  <c r="P97" i="11"/>
  <c r="Q97" i="11" s="1"/>
  <c r="N97" i="11"/>
  <c r="O97" i="11" s="1"/>
  <c r="M97" i="11"/>
  <c r="L97" i="11"/>
  <c r="K97" i="11"/>
  <c r="J97" i="11"/>
  <c r="I97" i="11"/>
  <c r="P96" i="11"/>
  <c r="Q96" i="11" s="1"/>
  <c r="R96" i="11" s="1"/>
  <c r="O96" i="11"/>
  <c r="N96" i="11"/>
  <c r="S96" i="11" s="1"/>
  <c r="T96" i="11" s="1"/>
  <c r="M96" i="11"/>
  <c r="L96" i="11"/>
  <c r="K96" i="11"/>
  <c r="J96" i="11"/>
  <c r="I96" i="11"/>
  <c r="R95" i="11"/>
  <c r="P95" i="11"/>
  <c r="Q95" i="11" s="1"/>
  <c r="N95" i="11"/>
  <c r="M95" i="11"/>
  <c r="F95" i="11"/>
  <c r="K95" i="11" s="1"/>
  <c r="Q94" i="11"/>
  <c r="R94" i="11" s="1"/>
  <c r="P94" i="11"/>
  <c r="N94" i="11"/>
  <c r="O94" i="11" s="1"/>
  <c r="M94" i="11"/>
  <c r="I94" i="11"/>
  <c r="K94" i="11" s="1"/>
  <c r="S93" i="11"/>
  <c r="T93" i="11" s="1"/>
  <c r="Q93" i="11"/>
  <c r="R93" i="11" s="1"/>
  <c r="P93" i="11"/>
  <c r="M93" i="11"/>
  <c r="N93" i="11" s="1"/>
  <c r="O93" i="11" s="1"/>
  <c r="K93" i="11"/>
  <c r="G93" i="11"/>
  <c r="L93" i="11" s="1"/>
  <c r="F93" i="11"/>
  <c r="R92" i="11"/>
  <c r="Q92" i="11"/>
  <c r="P92" i="11"/>
  <c r="N92" i="11"/>
  <c r="M92" i="11"/>
  <c r="I92" i="11"/>
  <c r="K92" i="11" s="1"/>
  <c r="P91" i="11"/>
  <c r="Q91" i="11" s="1"/>
  <c r="R91" i="11" s="1"/>
  <c r="M91" i="11"/>
  <c r="N91" i="11" s="1"/>
  <c r="G91" i="11"/>
  <c r="L91" i="11" s="1"/>
  <c r="F91" i="11"/>
  <c r="K91" i="11" s="1"/>
  <c r="Q90" i="11"/>
  <c r="R90" i="11" s="1"/>
  <c r="P90" i="11"/>
  <c r="N90" i="11"/>
  <c r="M90" i="11"/>
  <c r="I90" i="11"/>
  <c r="Q89" i="11"/>
  <c r="R89" i="11" s="1"/>
  <c r="P89" i="11"/>
  <c r="N89" i="11"/>
  <c r="M89" i="11"/>
  <c r="K89" i="11"/>
  <c r="G89" i="11"/>
  <c r="L89" i="11" s="1"/>
  <c r="F89" i="11"/>
  <c r="S88" i="11"/>
  <c r="T88" i="11" s="1"/>
  <c r="R88" i="11"/>
  <c r="P88" i="11"/>
  <c r="Q88" i="11" s="1"/>
  <c r="N88" i="11"/>
  <c r="O88" i="11" s="1"/>
  <c r="M88" i="11"/>
  <c r="D88" i="11"/>
  <c r="I88" i="11" s="1"/>
  <c r="P87" i="11"/>
  <c r="Q87" i="11" s="1"/>
  <c r="R87" i="11" s="1"/>
  <c r="M87" i="11"/>
  <c r="N87" i="11" s="1"/>
  <c r="S87" i="11" s="1"/>
  <c r="T87" i="11" s="1"/>
  <c r="G87" i="11"/>
  <c r="L87" i="11" s="1"/>
  <c r="F87" i="11"/>
  <c r="K87" i="11" s="1"/>
  <c r="R86" i="11"/>
  <c r="Q86" i="11"/>
  <c r="P86" i="11"/>
  <c r="N86" i="11"/>
  <c r="M86" i="11"/>
  <c r="F86" i="11"/>
  <c r="K86" i="11" s="1"/>
  <c r="P85" i="11"/>
  <c r="Q85" i="11" s="1"/>
  <c r="R85" i="11" s="1"/>
  <c r="N85" i="11"/>
  <c r="M85" i="11"/>
  <c r="G85" i="11"/>
  <c r="L85" i="11" s="1"/>
  <c r="F85" i="11"/>
  <c r="K85" i="11" s="1"/>
  <c r="Q84" i="11"/>
  <c r="P84" i="11"/>
  <c r="M84" i="11"/>
  <c r="N84" i="11" s="1"/>
  <c r="F84" i="11"/>
  <c r="K84" i="11" s="1"/>
  <c r="P81" i="11"/>
  <c r="Q81" i="11" s="1"/>
  <c r="R81" i="11" s="1"/>
  <c r="M81" i="11"/>
  <c r="D81" i="11"/>
  <c r="F81" i="11" s="1"/>
  <c r="G81" i="11" s="1"/>
  <c r="L81" i="11" s="1"/>
  <c r="P80" i="11"/>
  <c r="M80" i="11"/>
  <c r="D80" i="11"/>
  <c r="Q80" i="11" s="1"/>
  <c r="R80" i="11" s="1"/>
  <c r="S79" i="11"/>
  <c r="T79" i="11" s="1"/>
  <c r="P79" i="11"/>
  <c r="Q79" i="11" s="1"/>
  <c r="R79" i="11" s="1"/>
  <c r="O79" i="11"/>
  <c r="N79" i="11"/>
  <c r="M79" i="11"/>
  <c r="G79" i="11"/>
  <c r="L79" i="11" s="1"/>
  <c r="D79" i="11"/>
  <c r="F79" i="11" s="1"/>
  <c r="K79" i="11" s="1"/>
  <c r="R78" i="11"/>
  <c r="P78" i="11"/>
  <c r="Q78" i="11" s="1"/>
  <c r="M78" i="11"/>
  <c r="N78" i="11" s="1"/>
  <c r="S78" i="11" s="1"/>
  <c r="T78" i="11" s="1"/>
  <c r="F78" i="11"/>
  <c r="P77" i="11"/>
  <c r="M77" i="11"/>
  <c r="D77" i="11"/>
  <c r="Q77" i="11" s="1"/>
  <c r="R77" i="11" s="1"/>
  <c r="R76" i="11"/>
  <c r="P76" i="11"/>
  <c r="Q76" i="11" s="1"/>
  <c r="N76" i="11"/>
  <c r="M76" i="11"/>
  <c r="F76" i="11"/>
  <c r="K76" i="11" s="1"/>
  <c r="P75" i="11"/>
  <c r="Q75" i="11" s="1"/>
  <c r="R75" i="11" s="1"/>
  <c r="M75" i="11"/>
  <c r="N75" i="11" s="1"/>
  <c r="D75" i="11"/>
  <c r="I75" i="11" s="1"/>
  <c r="K75" i="11" s="1"/>
  <c r="T74" i="11"/>
  <c r="S74" i="11"/>
  <c r="Q74" i="11"/>
  <c r="R74" i="11" s="1"/>
  <c r="P74" i="11"/>
  <c r="O74" i="11"/>
  <c r="N74" i="11"/>
  <c r="M74" i="11"/>
  <c r="K74" i="11"/>
  <c r="G74" i="11"/>
  <c r="L74" i="11" s="1"/>
  <c r="F74" i="11"/>
  <c r="Q73" i="11"/>
  <c r="R73" i="11" s="1"/>
  <c r="P73" i="11"/>
  <c r="N73" i="11"/>
  <c r="M73" i="11"/>
  <c r="J73" i="11"/>
  <c r="L73" i="11" s="1"/>
  <c r="I73" i="11"/>
  <c r="K73" i="11" s="1"/>
  <c r="R72" i="11"/>
  <c r="Q72" i="11"/>
  <c r="P72" i="11"/>
  <c r="M72" i="11"/>
  <c r="N72" i="11" s="1"/>
  <c r="S72" i="11" s="1"/>
  <c r="T72" i="11" s="1"/>
  <c r="L72" i="11"/>
  <c r="K72" i="11"/>
  <c r="I72" i="11"/>
  <c r="J72" i="11" s="1"/>
  <c r="S71" i="11"/>
  <c r="T71" i="11" s="1"/>
  <c r="R71" i="11"/>
  <c r="Q71" i="11"/>
  <c r="P71" i="11"/>
  <c r="N71" i="11"/>
  <c r="O71" i="11" s="1"/>
  <c r="M71" i="11"/>
  <c r="F71" i="11"/>
  <c r="Q70" i="11"/>
  <c r="R70" i="11" s="1"/>
  <c r="P70" i="11"/>
  <c r="N70" i="11"/>
  <c r="M70" i="11"/>
  <c r="J70" i="11"/>
  <c r="L70" i="11" s="1"/>
  <c r="I70" i="11"/>
  <c r="K70" i="11" s="1"/>
  <c r="P69" i="11"/>
  <c r="Q69" i="11" s="1"/>
  <c r="R69" i="11" s="1"/>
  <c r="M69" i="11"/>
  <c r="N69" i="11" s="1"/>
  <c r="S69" i="11" s="1"/>
  <c r="T69" i="11" s="1"/>
  <c r="K69" i="11"/>
  <c r="J69" i="11"/>
  <c r="L69" i="11" s="1"/>
  <c r="I69" i="11"/>
  <c r="R68" i="11"/>
  <c r="Q68" i="11"/>
  <c r="P68" i="11"/>
  <c r="M68" i="11"/>
  <c r="N68" i="11" s="1"/>
  <c r="I68" i="11"/>
  <c r="Q67" i="11"/>
  <c r="R67" i="11" s="1"/>
  <c r="P67" i="11"/>
  <c r="M67" i="11"/>
  <c r="N67" i="11" s="1"/>
  <c r="K67" i="11"/>
  <c r="I67" i="11"/>
  <c r="J67" i="11" s="1"/>
  <c r="L67" i="11" s="1"/>
  <c r="R66" i="11"/>
  <c r="Q66" i="11"/>
  <c r="P66" i="11"/>
  <c r="M66" i="11"/>
  <c r="N66" i="11" s="1"/>
  <c r="S66" i="11" s="1"/>
  <c r="T66" i="11" s="1"/>
  <c r="K66" i="11"/>
  <c r="J66" i="11"/>
  <c r="L66" i="11" s="1"/>
  <c r="I66" i="11"/>
  <c r="R65" i="11"/>
  <c r="Q65" i="11"/>
  <c r="P65" i="11"/>
  <c r="M65" i="11"/>
  <c r="N65" i="11" s="1"/>
  <c r="I65" i="11"/>
  <c r="K65" i="11" s="1"/>
  <c r="S64" i="11"/>
  <c r="T64" i="11" s="1"/>
  <c r="Q64" i="11"/>
  <c r="R64" i="11" s="1"/>
  <c r="P64" i="11"/>
  <c r="O64" i="11"/>
  <c r="M64" i="11"/>
  <c r="N64" i="11" s="1"/>
  <c r="K64" i="11"/>
  <c r="F64" i="11"/>
  <c r="G64" i="11" s="1"/>
  <c r="L64" i="11" s="1"/>
  <c r="R63" i="11"/>
  <c r="Q63" i="11"/>
  <c r="P63" i="11"/>
  <c r="N63" i="11"/>
  <c r="M63" i="11"/>
  <c r="I63" i="11"/>
  <c r="K63" i="11" s="1"/>
  <c r="R62" i="11"/>
  <c r="Q62" i="11"/>
  <c r="P62" i="11"/>
  <c r="M62" i="11"/>
  <c r="N62" i="11" s="1"/>
  <c r="F62" i="11"/>
  <c r="K62" i="11" s="1"/>
  <c r="P61" i="11"/>
  <c r="Q61" i="11" s="1"/>
  <c r="R61" i="11" s="1"/>
  <c r="M61" i="11"/>
  <c r="N61" i="11" s="1"/>
  <c r="S61" i="11" s="1"/>
  <c r="T61" i="11" s="1"/>
  <c r="K61" i="11"/>
  <c r="J61" i="11"/>
  <c r="L61" i="11" s="1"/>
  <c r="I61" i="11"/>
  <c r="Q60" i="11"/>
  <c r="R60" i="11" s="1"/>
  <c r="P60" i="11"/>
  <c r="M60" i="11"/>
  <c r="N60" i="11" s="1"/>
  <c r="F60" i="11"/>
  <c r="K60" i="11" s="1"/>
  <c r="Q59" i="11"/>
  <c r="R59" i="11" s="1"/>
  <c r="P59" i="11"/>
  <c r="N59" i="11"/>
  <c r="O59" i="11" s="1"/>
  <c r="M59" i="11"/>
  <c r="K59" i="11"/>
  <c r="J59" i="11"/>
  <c r="L59" i="11" s="1"/>
  <c r="I59" i="11"/>
  <c r="S58" i="11"/>
  <c r="T58" i="11" s="1"/>
  <c r="Q58" i="11"/>
  <c r="R58" i="11" s="1"/>
  <c r="P58" i="11"/>
  <c r="M58" i="11"/>
  <c r="N58" i="11" s="1"/>
  <c r="O58" i="11" s="1"/>
  <c r="K58" i="11"/>
  <c r="G58" i="11"/>
  <c r="L58" i="11" s="1"/>
  <c r="F58" i="11"/>
  <c r="Q57" i="11"/>
  <c r="R57" i="11" s="1"/>
  <c r="P57" i="11"/>
  <c r="M57" i="11"/>
  <c r="N57" i="11" s="1"/>
  <c r="I57" i="11"/>
  <c r="D57" i="11"/>
  <c r="S56" i="11"/>
  <c r="T56" i="11" s="1"/>
  <c r="R56" i="11"/>
  <c r="P56" i="11"/>
  <c r="Q56" i="11" s="1"/>
  <c r="N56" i="11"/>
  <c r="O56" i="11" s="1"/>
  <c r="M56" i="11"/>
  <c r="L56" i="11"/>
  <c r="K56" i="11"/>
  <c r="G56" i="11"/>
  <c r="F56" i="11"/>
  <c r="P55" i="11"/>
  <c r="Q55" i="11" s="1"/>
  <c r="R55" i="11" s="1"/>
  <c r="O55" i="11"/>
  <c r="N55" i="11"/>
  <c r="S55" i="11" s="1"/>
  <c r="T55" i="11" s="1"/>
  <c r="M55" i="11"/>
  <c r="L55" i="11"/>
  <c r="K55" i="11"/>
  <c r="F55" i="11"/>
  <c r="G55" i="11" s="1"/>
  <c r="R54" i="11"/>
  <c r="P54" i="11"/>
  <c r="Q54" i="11" s="1"/>
  <c r="N54" i="11"/>
  <c r="M54" i="11"/>
  <c r="K54" i="11"/>
  <c r="G54" i="11"/>
  <c r="L54" i="11" s="1"/>
  <c r="F54" i="11"/>
  <c r="P53" i="11"/>
  <c r="Q53" i="11" s="1"/>
  <c r="N53" i="11"/>
  <c r="O53" i="11" s="1"/>
  <c r="M53" i="11"/>
  <c r="K53" i="11"/>
  <c r="G53" i="11"/>
  <c r="F53" i="11"/>
  <c r="R51" i="11"/>
  <c r="P51" i="11"/>
  <c r="J51" i="11"/>
  <c r="I51" i="11"/>
  <c r="H51" i="11"/>
  <c r="Q50" i="11"/>
  <c r="R50" i="11" s="1"/>
  <c r="P50" i="11"/>
  <c r="M50" i="11"/>
  <c r="M51" i="11" s="1"/>
  <c r="K50" i="11"/>
  <c r="F50" i="11"/>
  <c r="G50" i="11" s="1"/>
  <c r="L50" i="11" s="1"/>
  <c r="R49" i="11"/>
  <c r="Q49" i="11"/>
  <c r="P49" i="11"/>
  <c r="N49" i="11"/>
  <c r="M49" i="11"/>
  <c r="G49" i="11"/>
  <c r="L49" i="11" s="1"/>
  <c r="F49" i="11"/>
  <c r="K49" i="11" s="1"/>
  <c r="R48" i="11"/>
  <c r="Q48" i="11"/>
  <c r="Q51" i="11" s="1"/>
  <c r="P48" i="11"/>
  <c r="M48" i="11"/>
  <c r="N48" i="11" s="1"/>
  <c r="F48" i="11"/>
  <c r="K48" i="11" s="1"/>
  <c r="K51" i="11" s="1"/>
  <c r="P46" i="11"/>
  <c r="J46" i="11"/>
  <c r="I46" i="11"/>
  <c r="H46" i="11"/>
  <c r="P45" i="11"/>
  <c r="Q45" i="11" s="1"/>
  <c r="R45" i="11" s="1"/>
  <c r="M45" i="11"/>
  <c r="N45" i="11" s="1"/>
  <c r="F45" i="11"/>
  <c r="K45" i="11" s="1"/>
  <c r="P44" i="11"/>
  <c r="Q44" i="11" s="1"/>
  <c r="R44" i="11" s="1"/>
  <c r="M44" i="11"/>
  <c r="N44" i="11" s="1"/>
  <c r="F44" i="11"/>
  <c r="P43" i="11"/>
  <c r="Q43" i="11" s="1"/>
  <c r="M43" i="11"/>
  <c r="N43" i="11" s="1"/>
  <c r="L43" i="11"/>
  <c r="G43" i="11"/>
  <c r="F43" i="11"/>
  <c r="K43" i="11" s="1"/>
  <c r="M41" i="11"/>
  <c r="J41" i="11"/>
  <c r="I41" i="11"/>
  <c r="H41" i="11"/>
  <c r="S40" i="11"/>
  <c r="T40" i="11" s="1"/>
  <c r="P40" i="11"/>
  <c r="Q40" i="11" s="1"/>
  <c r="R40" i="11" s="1"/>
  <c r="M40" i="11"/>
  <c r="N40" i="11" s="1"/>
  <c r="O40" i="11" s="1"/>
  <c r="F40" i="11"/>
  <c r="G40" i="11" s="1"/>
  <c r="L40" i="11" s="1"/>
  <c r="P39" i="11"/>
  <c r="Q39" i="11" s="1"/>
  <c r="R39" i="11" s="1"/>
  <c r="M39" i="11"/>
  <c r="N39" i="11" s="1"/>
  <c r="S39" i="11" s="1"/>
  <c r="T39" i="11" s="1"/>
  <c r="L39" i="11"/>
  <c r="K39" i="11"/>
  <c r="F39" i="11"/>
  <c r="G39" i="11" s="1"/>
  <c r="Q38" i="11"/>
  <c r="R38" i="11" s="1"/>
  <c r="R41" i="11" s="1"/>
  <c r="P38" i="11"/>
  <c r="M38" i="11"/>
  <c r="N38" i="11" s="1"/>
  <c r="S38" i="11" s="1"/>
  <c r="F38" i="11"/>
  <c r="P35" i="11"/>
  <c r="Q35" i="11" s="1"/>
  <c r="R35" i="11" s="1"/>
  <c r="M35" i="11"/>
  <c r="F35" i="11"/>
  <c r="G35" i="11" s="1"/>
  <c r="L35" i="11" s="1"/>
  <c r="P34" i="11"/>
  <c r="Q34" i="11" s="1"/>
  <c r="R34" i="11" s="1"/>
  <c r="M34" i="11"/>
  <c r="F34" i="11"/>
  <c r="G34" i="11" s="1"/>
  <c r="L34" i="11" s="1"/>
  <c r="P33" i="11"/>
  <c r="Q33" i="11" s="1"/>
  <c r="R33" i="11" s="1"/>
  <c r="N33" i="11"/>
  <c r="O33" i="11" s="1"/>
  <c r="M33" i="11"/>
  <c r="F33" i="11"/>
  <c r="P32" i="11"/>
  <c r="Q32" i="11" s="1"/>
  <c r="R32" i="11" s="1"/>
  <c r="M32" i="11"/>
  <c r="N32" i="11" s="1"/>
  <c r="F32" i="11"/>
  <c r="K32" i="11" s="1"/>
  <c r="P31" i="11"/>
  <c r="Q31" i="11" s="1"/>
  <c r="R31" i="11" s="1"/>
  <c r="N31" i="11"/>
  <c r="M31" i="11"/>
  <c r="F31" i="11"/>
  <c r="K31" i="11" s="1"/>
  <c r="P30" i="11"/>
  <c r="Q30" i="11" s="1"/>
  <c r="R30" i="11" s="1"/>
  <c r="M30" i="11"/>
  <c r="I30" i="11"/>
  <c r="Q29" i="11"/>
  <c r="R29" i="11" s="1"/>
  <c r="P29" i="11"/>
  <c r="N29" i="11"/>
  <c r="M29" i="11"/>
  <c r="F29" i="11"/>
  <c r="K29" i="11" s="1"/>
  <c r="Q28" i="11"/>
  <c r="R28" i="11" s="1"/>
  <c r="P28" i="11"/>
  <c r="M28" i="11"/>
  <c r="N28" i="11" s="1"/>
  <c r="I28" i="11"/>
  <c r="K28" i="11" s="1"/>
  <c r="P27" i="11"/>
  <c r="Q27" i="11" s="1"/>
  <c r="R27" i="11" s="1"/>
  <c r="M27" i="11"/>
  <c r="N27" i="11" s="1"/>
  <c r="F27" i="11"/>
  <c r="P26" i="11"/>
  <c r="Q26" i="11" s="1"/>
  <c r="R26" i="11" s="1"/>
  <c r="M26" i="11"/>
  <c r="N26" i="11" s="1"/>
  <c r="I26" i="11"/>
  <c r="K26" i="11" s="1"/>
  <c r="P25" i="11"/>
  <c r="Q25" i="11" s="1"/>
  <c r="R25" i="11" s="1"/>
  <c r="N25" i="11"/>
  <c r="O25" i="11" s="1"/>
  <c r="M25" i="11"/>
  <c r="I25" i="11"/>
  <c r="K25" i="11" s="1"/>
  <c r="Q24" i="11"/>
  <c r="R24" i="11" s="1"/>
  <c r="P24" i="11"/>
  <c r="M24" i="11"/>
  <c r="N24" i="11" s="1"/>
  <c r="I24" i="11"/>
  <c r="P23" i="11"/>
  <c r="Q23" i="11" s="1"/>
  <c r="R23" i="11" s="1"/>
  <c r="M23" i="11"/>
  <c r="N23" i="11" s="1"/>
  <c r="F23" i="11"/>
  <c r="K23" i="11" s="1"/>
  <c r="P22" i="11"/>
  <c r="Q22" i="11" s="1"/>
  <c r="R22" i="11" s="1"/>
  <c r="N22" i="11"/>
  <c r="O22" i="11" s="1"/>
  <c r="M22" i="11"/>
  <c r="F22" i="11"/>
  <c r="K22" i="11" s="1"/>
  <c r="Q21" i="11"/>
  <c r="R21" i="11" s="1"/>
  <c r="P21" i="11"/>
  <c r="N21" i="11"/>
  <c r="M21" i="11"/>
  <c r="I21" i="11"/>
  <c r="K21" i="11" s="1"/>
  <c r="Q20" i="11"/>
  <c r="R20" i="11" s="1"/>
  <c r="P20" i="11"/>
  <c r="M20" i="11"/>
  <c r="N20" i="11" s="1"/>
  <c r="F20" i="11"/>
  <c r="Q19" i="11"/>
  <c r="R19" i="11" s="1"/>
  <c r="P19" i="11"/>
  <c r="M19" i="11"/>
  <c r="N19" i="11" s="1"/>
  <c r="H19" i="11"/>
  <c r="I19" i="11" s="1"/>
  <c r="Q18" i="11"/>
  <c r="R18" i="11" s="1"/>
  <c r="P18" i="11"/>
  <c r="M18" i="11"/>
  <c r="N18" i="11" s="1"/>
  <c r="F18" i="11"/>
  <c r="G18" i="11" s="1"/>
  <c r="L18" i="11" s="1"/>
  <c r="P17" i="11"/>
  <c r="M17" i="11"/>
  <c r="Q17" i="11"/>
  <c r="R17" i="11" s="1"/>
  <c r="Q16" i="11"/>
  <c r="R16" i="11" s="1"/>
  <c r="P16" i="11"/>
  <c r="M16" i="11"/>
  <c r="N16" i="11" s="1"/>
  <c r="F16" i="11"/>
  <c r="K16" i="11" s="1"/>
  <c r="Q15" i="11"/>
  <c r="R15" i="11" s="1"/>
  <c r="P15" i="11"/>
  <c r="N15" i="11"/>
  <c r="M15" i="11"/>
  <c r="F15" i="11"/>
  <c r="K15" i="11" s="1"/>
  <c r="P14" i="11"/>
  <c r="Q14" i="11" s="1"/>
  <c r="R14" i="11" s="1"/>
  <c r="M14" i="11"/>
  <c r="N14" i="11" s="1"/>
  <c r="F14" i="11"/>
  <c r="P13" i="11"/>
  <c r="Q13" i="11" s="1"/>
  <c r="N13" i="11"/>
  <c r="O13" i="11" s="1"/>
  <c r="M13" i="11"/>
  <c r="F13" i="11"/>
  <c r="Q12" i="11"/>
  <c r="P12" i="11"/>
  <c r="N12" i="11"/>
  <c r="S12" i="11" s="1"/>
  <c r="M12" i="11"/>
  <c r="F12" i="11"/>
  <c r="K12" i="11" s="1"/>
  <c r="X10" i="9"/>
  <c r="W10" i="9"/>
  <c r="W9" i="9"/>
  <c r="U9" i="9"/>
  <c r="U8" i="9"/>
  <c r="U6" i="9"/>
  <c r="E4" i="10"/>
  <c r="G64" i="10"/>
  <c r="F64" i="10"/>
  <c r="E64" i="10"/>
  <c r="A64" i="10"/>
  <c r="G63" i="10"/>
  <c r="F63" i="10"/>
  <c r="E63" i="10"/>
  <c r="A63" i="10"/>
  <c r="G62" i="10"/>
  <c r="F62" i="10"/>
  <c r="E62" i="10"/>
  <c r="A62" i="10"/>
  <c r="G61" i="10"/>
  <c r="F61" i="10"/>
  <c r="E61" i="10"/>
  <c r="A61" i="10"/>
  <c r="G60" i="10"/>
  <c r="F60" i="10"/>
  <c r="E60" i="10"/>
  <c r="A60" i="10"/>
  <c r="G59" i="10"/>
  <c r="F59" i="10"/>
  <c r="E59" i="10"/>
  <c r="A59" i="10"/>
  <c r="G58" i="10"/>
  <c r="F58" i="10"/>
  <c r="E58" i="10"/>
  <c r="A58" i="10"/>
  <c r="G57" i="10"/>
  <c r="F57" i="10"/>
  <c r="E57" i="10"/>
  <c r="A57" i="10"/>
  <c r="F55" i="10"/>
  <c r="E55" i="10"/>
  <c r="A55" i="10"/>
  <c r="G54" i="10"/>
  <c r="F54" i="10"/>
  <c r="E54" i="10"/>
  <c r="A54" i="10"/>
  <c r="G53" i="10"/>
  <c r="F53" i="10"/>
  <c r="E53" i="10"/>
  <c r="A53" i="10"/>
  <c r="C50" i="10"/>
  <c r="D50" i="10" s="1"/>
  <c r="C49" i="10"/>
  <c r="D49" i="10" s="1"/>
  <c r="C46" i="10"/>
  <c r="D44" i="10"/>
  <c r="D43" i="10"/>
  <c r="D42" i="10"/>
  <c r="D41" i="10"/>
  <c r="D40" i="10"/>
  <c r="D39" i="10"/>
  <c r="C37" i="10"/>
  <c r="C36" i="10"/>
  <c r="D35" i="10"/>
  <c r="E34" i="10"/>
  <c r="E49" i="10" s="1"/>
  <c r="E32" i="10"/>
  <c r="E33" i="10" s="1"/>
  <c r="C32" i="10"/>
  <c r="C33" i="10" s="1"/>
  <c r="E30" i="10"/>
  <c r="E31" i="10" s="1"/>
  <c r="C30" i="10"/>
  <c r="C31" i="10" s="1"/>
  <c r="C29" i="10"/>
  <c r="E28" i="10"/>
  <c r="E29" i="10" s="1"/>
  <c r="C28" i="10"/>
  <c r="C27" i="10"/>
  <c r="D27" i="10" s="1"/>
  <c r="C26" i="10"/>
  <c r="C22" i="10"/>
  <c r="C20" i="10"/>
  <c r="D20" i="10" s="1"/>
  <c r="C19" i="10"/>
  <c r="D19" i="10" s="1"/>
  <c r="D18" i="10"/>
  <c r="D17" i="10"/>
  <c r="C15" i="10"/>
  <c r="C14" i="10"/>
  <c r="D13" i="10"/>
  <c r="D10" i="10" s="1"/>
  <c r="E10" i="10"/>
  <c r="E8" i="10"/>
  <c r="E6" i="10"/>
  <c r="G5" i="10"/>
  <c r="F5" i="10"/>
  <c r="E5" i="10"/>
  <c r="A5" i="10"/>
  <c r="G3" i="10"/>
  <c r="F3" i="10"/>
  <c r="E3" i="10"/>
  <c r="P298" i="9"/>
  <c r="M298" i="9"/>
  <c r="N298" i="9" s="1"/>
  <c r="F298" i="9"/>
  <c r="K298" i="9" s="1"/>
  <c r="D298" i="9"/>
  <c r="P297" i="9"/>
  <c r="Q297" i="9" s="1"/>
  <c r="R297" i="9" s="1"/>
  <c r="M297" i="9"/>
  <c r="N297" i="9" s="1"/>
  <c r="O297" i="9" s="1"/>
  <c r="F297" i="9"/>
  <c r="G297" i="9" s="1"/>
  <c r="L297" i="9" s="1"/>
  <c r="D297" i="9"/>
  <c r="P296" i="9"/>
  <c r="Q296" i="9" s="1"/>
  <c r="R296" i="9" s="1"/>
  <c r="M296" i="9"/>
  <c r="N296" i="9" s="1"/>
  <c r="D296" i="9"/>
  <c r="F296" i="9" s="1"/>
  <c r="P295" i="9"/>
  <c r="Q295" i="9" s="1"/>
  <c r="R295" i="9" s="1"/>
  <c r="M295" i="9"/>
  <c r="N295" i="9" s="1"/>
  <c r="F295" i="9"/>
  <c r="K295" i="9" s="1"/>
  <c r="P294" i="9"/>
  <c r="M294" i="9"/>
  <c r="D294" i="9"/>
  <c r="I294" i="9" s="1"/>
  <c r="P293" i="9"/>
  <c r="Q293" i="9" s="1"/>
  <c r="R293" i="9" s="1"/>
  <c r="M293" i="9"/>
  <c r="N293" i="9" s="1"/>
  <c r="O293" i="9" s="1"/>
  <c r="F293" i="9"/>
  <c r="K293" i="9" s="1"/>
  <c r="P292" i="9"/>
  <c r="M292" i="9"/>
  <c r="D292" i="9"/>
  <c r="I292" i="9" s="1"/>
  <c r="K292" i="9" s="1"/>
  <c r="P291" i="9"/>
  <c r="Q291" i="9" s="1"/>
  <c r="R291" i="9" s="1"/>
  <c r="M291" i="9"/>
  <c r="N291" i="9" s="1"/>
  <c r="F291" i="9"/>
  <c r="K291" i="9" s="1"/>
  <c r="P290" i="9"/>
  <c r="Q290" i="9" s="1"/>
  <c r="R290" i="9" s="1"/>
  <c r="M290" i="9"/>
  <c r="N290" i="9" s="1"/>
  <c r="O290" i="9" s="1"/>
  <c r="I290" i="9"/>
  <c r="J290" i="9" s="1"/>
  <c r="L290" i="9" s="1"/>
  <c r="P289" i="9"/>
  <c r="Q289" i="9" s="1"/>
  <c r="R289" i="9" s="1"/>
  <c r="M289" i="9"/>
  <c r="N289" i="9" s="1"/>
  <c r="I289" i="9"/>
  <c r="J289" i="9" s="1"/>
  <c r="L289" i="9" s="1"/>
  <c r="P288" i="9"/>
  <c r="Q288" i="9" s="1"/>
  <c r="R288" i="9" s="1"/>
  <c r="M288" i="9"/>
  <c r="N288" i="9" s="1"/>
  <c r="F288" i="9"/>
  <c r="K288" i="9" s="1"/>
  <c r="P287" i="9"/>
  <c r="Q287" i="9" s="1"/>
  <c r="R287" i="9" s="1"/>
  <c r="M287" i="9"/>
  <c r="N287" i="9" s="1"/>
  <c r="O287" i="9" s="1"/>
  <c r="I287" i="9"/>
  <c r="P286" i="9"/>
  <c r="Q286" i="9" s="1"/>
  <c r="R286" i="9" s="1"/>
  <c r="M286" i="9"/>
  <c r="N286" i="9" s="1"/>
  <c r="I286" i="9"/>
  <c r="P285" i="9"/>
  <c r="Q285" i="9" s="1"/>
  <c r="R285" i="9" s="1"/>
  <c r="M285" i="9"/>
  <c r="N285" i="9" s="1"/>
  <c r="I285" i="9"/>
  <c r="K285" i="9" s="1"/>
  <c r="P284" i="9"/>
  <c r="Q284" i="9" s="1"/>
  <c r="R284" i="9" s="1"/>
  <c r="M284" i="9"/>
  <c r="N284" i="9" s="1"/>
  <c r="I284" i="9"/>
  <c r="K284" i="9" s="1"/>
  <c r="P283" i="9"/>
  <c r="Q283" i="9" s="1"/>
  <c r="R283" i="9" s="1"/>
  <c r="M283" i="9"/>
  <c r="N283" i="9" s="1"/>
  <c r="O283" i="9" s="1"/>
  <c r="I283" i="9"/>
  <c r="K283" i="9" s="1"/>
  <c r="P282" i="9"/>
  <c r="Q282" i="9" s="1"/>
  <c r="M282" i="9"/>
  <c r="N282" i="9" s="1"/>
  <c r="O282" i="9" s="1"/>
  <c r="I282" i="9"/>
  <c r="J282" i="9" s="1"/>
  <c r="L282" i="9" s="1"/>
  <c r="P281" i="9"/>
  <c r="Q281" i="9" s="1"/>
  <c r="R281" i="9" s="1"/>
  <c r="M281" i="9"/>
  <c r="N281" i="9" s="1"/>
  <c r="F281" i="9"/>
  <c r="P280" i="9"/>
  <c r="Q280" i="9" s="1"/>
  <c r="R280" i="9" s="1"/>
  <c r="M280" i="9"/>
  <c r="N280" i="9" s="1"/>
  <c r="I280" i="9"/>
  <c r="K280" i="9" s="1"/>
  <c r="P279" i="9"/>
  <c r="Q279" i="9" s="1"/>
  <c r="R279" i="9" s="1"/>
  <c r="M279" i="9"/>
  <c r="N279" i="9" s="1"/>
  <c r="O279" i="9" s="1"/>
  <c r="F279" i="9"/>
  <c r="P278" i="9"/>
  <c r="Q278" i="9" s="1"/>
  <c r="M278" i="9"/>
  <c r="N278" i="9" s="1"/>
  <c r="O278" i="9" s="1"/>
  <c r="I278" i="9"/>
  <c r="J278" i="9" s="1"/>
  <c r="L278" i="9" s="1"/>
  <c r="P277" i="9"/>
  <c r="Q277" i="9" s="1"/>
  <c r="R277" i="9" s="1"/>
  <c r="M277" i="9"/>
  <c r="N277" i="9" s="1"/>
  <c r="F277" i="9"/>
  <c r="P276" i="9"/>
  <c r="Q276" i="9" s="1"/>
  <c r="R276" i="9" s="1"/>
  <c r="M276" i="9"/>
  <c r="N276" i="9" s="1"/>
  <c r="I276" i="9"/>
  <c r="K276" i="9" s="1"/>
  <c r="P275" i="9"/>
  <c r="Q275" i="9" s="1"/>
  <c r="M275" i="9"/>
  <c r="N275" i="9" s="1"/>
  <c r="O275" i="9" s="1"/>
  <c r="F275" i="9"/>
  <c r="K275" i="9" s="1"/>
  <c r="P274" i="9"/>
  <c r="M274" i="9"/>
  <c r="D274" i="9"/>
  <c r="P273" i="9"/>
  <c r="Q273" i="9" s="1"/>
  <c r="R273" i="9" s="1"/>
  <c r="M273" i="9"/>
  <c r="N273" i="9" s="1"/>
  <c r="O273" i="9" s="1"/>
  <c r="F273" i="9"/>
  <c r="K273" i="9" s="1"/>
  <c r="P272" i="9"/>
  <c r="Q272" i="9" s="1"/>
  <c r="R272" i="9" s="1"/>
  <c r="M272" i="9"/>
  <c r="N272" i="9" s="1"/>
  <c r="F272" i="9"/>
  <c r="Q271" i="9"/>
  <c r="R271" i="9" s="1"/>
  <c r="P271" i="9"/>
  <c r="M271" i="9"/>
  <c r="N271" i="9" s="1"/>
  <c r="F271" i="9"/>
  <c r="K271" i="9" s="1"/>
  <c r="P270" i="9"/>
  <c r="Q270" i="9" s="1"/>
  <c r="R270" i="9" s="1"/>
  <c r="M270" i="9"/>
  <c r="N270" i="9" s="1"/>
  <c r="F270" i="9"/>
  <c r="P267" i="9"/>
  <c r="M267" i="9"/>
  <c r="D267" i="9"/>
  <c r="P266" i="9"/>
  <c r="M266" i="9"/>
  <c r="N266" i="9" s="1"/>
  <c r="O266" i="9" s="1"/>
  <c r="D266" i="9"/>
  <c r="P265" i="9"/>
  <c r="M265" i="9"/>
  <c r="F265" i="9"/>
  <c r="G265" i="9" s="1"/>
  <c r="L265" i="9" s="1"/>
  <c r="D265" i="9"/>
  <c r="N265" i="9" s="1"/>
  <c r="P264" i="9"/>
  <c r="Q264" i="9" s="1"/>
  <c r="R264" i="9" s="1"/>
  <c r="M264" i="9"/>
  <c r="N264" i="9" s="1"/>
  <c r="F264" i="9"/>
  <c r="P263" i="9"/>
  <c r="M263" i="9"/>
  <c r="D263" i="9"/>
  <c r="I263" i="9" s="1"/>
  <c r="J263" i="9" s="1"/>
  <c r="L263" i="9" s="1"/>
  <c r="Q262" i="9"/>
  <c r="R262" i="9" s="1"/>
  <c r="P262" i="9"/>
  <c r="M262" i="9"/>
  <c r="N262" i="9" s="1"/>
  <c r="F262" i="9"/>
  <c r="K262" i="9" s="1"/>
  <c r="P261" i="9"/>
  <c r="M261" i="9"/>
  <c r="D261" i="9"/>
  <c r="P260" i="9"/>
  <c r="Q260" i="9" s="1"/>
  <c r="R260" i="9" s="1"/>
  <c r="M260" i="9"/>
  <c r="N260" i="9" s="1"/>
  <c r="K260" i="9"/>
  <c r="F260" i="9"/>
  <c r="G260" i="9" s="1"/>
  <c r="L260" i="9" s="1"/>
  <c r="P259" i="9"/>
  <c r="Q259" i="9" s="1"/>
  <c r="M259" i="9"/>
  <c r="N259" i="9" s="1"/>
  <c r="O259" i="9" s="1"/>
  <c r="I259" i="9"/>
  <c r="K259" i="9" s="1"/>
  <c r="P258" i="9"/>
  <c r="Q258" i="9" s="1"/>
  <c r="R258" i="9" s="1"/>
  <c r="M258" i="9"/>
  <c r="N258" i="9" s="1"/>
  <c r="L258" i="9"/>
  <c r="I258" i="9"/>
  <c r="J258" i="9" s="1"/>
  <c r="P257" i="9"/>
  <c r="Q257" i="9" s="1"/>
  <c r="R257" i="9" s="1"/>
  <c r="M257" i="9"/>
  <c r="N257" i="9" s="1"/>
  <c r="O257" i="9" s="1"/>
  <c r="F257" i="9"/>
  <c r="P256" i="9"/>
  <c r="Q256" i="9" s="1"/>
  <c r="R256" i="9" s="1"/>
  <c r="M256" i="9"/>
  <c r="N256" i="9" s="1"/>
  <c r="O256" i="9" s="1"/>
  <c r="I256" i="9"/>
  <c r="K256" i="9" s="1"/>
  <c r="P255" i="9"/>
  <c r="Q255" i="9" s="1"/>
  <c r="R255" i="9" s="1"/>
  <c r="M255" i="9"/>
  <c r="N255" i="9" s="1"/>
  <c r="O255" i="9" s="1"/>
  <c r="I255" i="9"/>
  <c r="P254" i="9"/>
  <c r="Q254" i="9" s="1"/>
  <c r="R254" i="9" s="1"/>
  <c r="M254" i="9"/>
  <c r="N254" i="9" s="1"/>
  <c r="I254" i="9"/>
  <c r="J254" i="9" s="1"/>
  <c r="L254" i="9" s="1"/>
  <c r="P253" i="9"/>
  <c r="Q253" i="9" s="1"/>
  <c r="R253" i="9" s="1"/>
  <c r="M253" i="9"/>
  <c r="N253" i="9" s="1"/>
  <c r="O253" i="9" s="1"/>
  <c r="I253" i="9"/>
  <c r="K253" i="9" s="1"/>
  <c r="P252" i="9"/>
  <c r="Q252" i="9" s="1"/>
  <c r="R252" i="9" s="1"/>
  <c r="M252" i="9"/>
  <c r="N252" i="9" s="1"/>
  <c r="I252" i="9"/>
  <c r="K252" i="9" s="1"/>
  <c r="P251" i="9"/>
  <c r="Q251" i="9" s="1"/>
  <c r="R251" i="9" s="1"/>
  <c r="M251" i="9"/>
  <c r="N251" i="9" s="1"/>
  <c r="I251" i="9"/>
  <c r="J251" i="9" s="1"/>
  <c r="L251" i="9" s="1"/>
  <c r="P250" i="9"/>
  <c r="Q250" i="9" s="1"/>
  <c r="R250" i="9" s="1"/>
  <c r="M250" i="9"/>
  <c r="N250" i="9" s="1"/>
  <c r="F250" i="9"/>
  <c r="P249" i="9"/>
  <c r="Q249" i="9" s="1"/>
  <c r="R249" i="9" s="1"/>
  <c r="M249" i="9"/>
  <c r="N249" i="9" s="1"/>
  <c r="I249" i="9"/>
  <c r="J249" i="9" s="1"/>
  <c r="L249" i="9" s="1"/>
  <c r="P248" i="9"/>
  <c r="Q248" i="9" s="1"/>
  <c r="R248" i="9" s="1"/>
  <c r="M248" i="9"/>
  <c r="N248" i="9" s="1"/>
  <c r="F248" i="9"/>
  <c r="K248" i="9" s="1"/>
  <c r="P247" i="9"/>
  <c r="Q247" i="9" s="1"/>
  <c r="M247" i="9"/>
  <c r="N247" i="9" s="1"/>
  <c r="O247" i="9" s="1"/>
  <c r="I247" i="9"/>
  <c r="P246" i="9"/>
  <c r="Q246" i="9" s="1"/>
  <c r="R246" i="9" s="1"/>
  <c r="M246" i="9"/>
  <c r="N246" i="9" s="1"/>
  <c r="F246" i="9"/>
  <c r="G246" i="9" s="1"/>
  <c r="L246" i="9" s="1"/>
  <c r="P245" i="9"/>
  <c r="Q245" i="9" s="1"/>
  <c r="R245" i="9" s="1"/>
  <c r="N245" i="9"/>
  <c r="O245" i="9" s="1"/>
  <c r="M245" i="9"/>
  <c r="I245" i="9"/>
  <c r="J245" i="9" s="1"/>
  <c r="L245" i="9" s="1"/>
  <c r="P244" i="9"/>
  <c r="Q244" i="9" s="1"/>
  <c r="R244" i="9" s="1"/>
  <c r="M244" i="9"/>
  <c r="N244" i="9" s="1"/>
  <c r="O244" i="9" s="1"/>
  <c r="F244" i="9"/>
  <c r="G244" i="9" s="1"/>
  <c r="L244" i="9" s="1"/>
  <c r="P243" i="9"/>
  <c r="M243" i="9"/>
  <c r="D243" i="9"/>
  <c r="I243" i="9" s="1"/>
  <c r="P242" i="9"/>
  <c r="Q242" i="9" s="1"/>
  <c r="R242" i="9" s="1"/>
  <c r="M242" i="9"/>
  <c r="N242" i="9" s="1"/>
  <c r="O242" i="9" s="1"/>
  <c r="F242" i="9"/>
  <c r="K242" i="9" s="1"/>
  <c r="P241" i="9"/>
  <c r="Q241" i="9" s="1"/>
  <c r="R241" i="9" s="1"/>
  <c r="M241" i="9"/>
  <c r="N241" i="9" s="1"/>
  <c r="O241" i="9" s="1"/>
  <c r="F241" i="9"/>
  <c r="P240" i="9"/>
  <c r="Q240" i="9" s="1"/>
  <c r="R240" i="9" s="1"/>
  <c r="N240" i="9"/>
  <c r="O240" i="9" s="1"/>
  <c r="M240" i="9"/>
  <c r="F240" i="9"/>
  <c r="P239" i="9"/>
  <c r="Q239" i="9" s="1"/>
  <c r="R239" i="9" s="1"/>
  <c r="M239" i="9"/>
  <c r="N239" i="9" s="1"/>
  <c r="F239" i="9"/>
  <c r="K239" i="9" s="1"/>
  <c r="P236" i="9"/>
  <c r="Q236" i="9" s="1"/>
  <c r="R236" i="9" s="1"/>
  <c r="M236" i="9"/>
  <c r="D236" i="9"/>
  <c r="F236" i="9" s="1"/>
  <c r="G236" i="9" s="1"/>
  <c r="L236" i="9" s="1"/>
  <c r="P235" i="9"/>
  <c r="Q235" i="9" s="1"/>
  <c r="R235" i="9" s="1"/>
  <c r="M235" i="9"/>
  <c r="D235" i="9"/>
  <c r="F235" i="9" s="1"/>
  <c r="K235" i="9" s="1"/>
  <c r="P234" i="9"/>
  <c r="Q234" i="9" s="1"/>
  <c r="R234" i="9" s="1"/>
  <c r="M234" i="9"/>
  <c r="N234" i="9" s="1"/>
  <c r="O234" i="9" s="1"/>
  <c r="F234" i="9"/>
  <c r="K234" i="9" s="1"/>
  <c r="D234" i="9"/>
  <c r="P233" i="9"/>
  <c r="Q233" i="9" s="1"/>
  <c r="M233" i="9"/>
  <c r="N233" i="9" s="1"/>
  <c r="O233" i="9" s="1"/>
  <c r="F233" i="9"/>
  <c r="G233" i="9" s="1"/>
  <c r="L233" i="9" s="1"/>
  <c r="P232" i="9"/>
  <c r="M232" i="9"/>
  <c r="D232" i="9"/>
  <c r="I232" i="9" s="1"/>
  <c r="P231" i="9"/>
  <c r="Q231" i="9" s="1"/>
  <c r="R231" i="9" s="1"/>
  <c r="M231" i="9"/>
  <c r="N231" i="9" s="1"/>
  <c r="O231" i="9" s="1"/>
  <c r="F231" i="9"/>
  <c r="K231" i="9" s="1"/>
  <c r="P230" i="9"/>
  <c r="M230" i="9"/>
  <c r="D230" i="9"/>
  <c r="P229" i="9"/>
  <c r="Q229" i="9" s="1"/>
  <c r="R229" i="9" s="1"/>
  <c r="M229" i="9"/>
  <c r="N229" i="9" s="1"/>
  <c r="F229" i="9"/>
  <c r="P228" i="9"/>
  <c r="Q228" i="9" s="1"/>
  <c r="R228" i="9" s="1"/>
  <c r="M228" i="9"/>
  <c r="N228" i="9" s="1"/>
  <c r="I228" i="9"/>
  <c r="J228" i="9" s="1"/>
  <c r="L228" i="9" s="1"/>
  <c r="P227" i="9"/>
  <c r="Q227" i="9" s="1"/>
  <c r="R227" i="9" s="1"/>
  <c r="M227" i="9"/>
  <c r="N227" i="9" s="1"/>
  <c r="I227" i="9"/>
  <c r="K227" i="9" s="1"/>
  <c r="P226" i="9"/>
  <c r="Q226" i="9" s="1"/>
  <c r="M226" i="9"/>
  <c r="N226" i="9" s="1"/>
  <c r="O226" i="9" s="1"/>
  <c r="F226" i="9"/>
  <c r="K226" i="9" s="1"/>
  <c r="P225" i="9"/>
  <c r="Q225" i="9" s="1"/>
  <c r="R225" i="9" s="1"/>
  <c r="M225" i="9"/>
  <c r="N225" i="9" s="1"/>
  <c r="I225" i="9"/>
  <c r="J225" i="9" s="1"/>
  <c r="L225" i="9" s="1"/>
  <c r="P224" i="9"/>
  <c r="Q224" i="9" s="1"/>
  <c r="R224" i="9" s="1"/>
  <c r="M224" i="9"/>
  <c r="N224" i="9" s="1"/>
  <c r="I224" i="9"/>
  <c r="K224" i="9" s="1"/>
  <c r="P223" i="9"/>
  <c r="Q223" i="9" s="1"/>
  <c r="R223" i="9" s="1"/>
  <c r="M223" i="9"/>
  <c r="N223" i="9" s="1"/>
  <c r="I223" i="9"/>
  <c r="P222" i="9"/>
  <c r="Q222" i="9" s="1"/>
  <c r="R222" i="9" s="1"/>
  <c r="M222" i="9"/>
  <c r="N222" i="9" s="1"/>
  <c r="O222" i="9" s="1"/>
  <c r="I222" i="9"/>
  <c r="K222" i="9" s="1"/>
  <c r="P221" i="9"/>
  <c r="Q221" i="9" s="1"/>
  <c r="R221" i="9" s="1"/>
  <c r="M221" i="9"/>
  <c r="N221" i="9" s="1"/>
  <c r="I221" i="9"/>
  <c r="J221" i="9" s="1"/>
  <c r="L221" i="9" s="1"/>
  <c r="P220" i="9"/>
  <c r="Q220" i="9" s="1"/>
  <c r="R220" i="9" s="1"/>
  <c r="M220" i="9"/>
  <c r="N220" i="9" s="1"/>
  <c r="O220" i="9" s="1"/>
  <c r="I220" i="9"/>
  <c r="K220" i="9" s="1"/>
  <c r="P219" i="9"/>
  <c r="Q219" i="9" s="1"/>
  <c r="R219" i="9" s="1"/>
  <c r="M219" i="9"/>
  <c r="N219" i="9" s="1"/>
  <c r="F219" i="9"/>
  <c r="K219" i="9" s="1"/>
  <c r="P218" i="9"/>
  <c r="Q218" i="9" s="1"/>
  <c r="M218" i="9"/>
  <c r="N218" i="9" s="1"/>
  <c r="O218" i="9" s="1"/>
  <c r="I218" i="9"/>
  <c r="K218" i="9" s="1"/>
  <c r="P217" i="9"/>
  <c r="Q217" i="9" s="1"/>
  <c r="R217" i="9" s="1"/>
  <c r="M217" i="9"/>
  <c r="N217" i="9" s="1"/>
  <c r="F217" i="9"/>
  <c r="G217" i="9" s="1"/>
  <c r="L217" i="9" s="1"/>
  <c r="P216" i="9"/>
  <c r="Q216" i="9" s="1"/>
  <c r="R216" i="9" s="1"/>
  <c r="M216" i="9"/>
  <c r="N216" i="9" s="1"/>
  <c r="I216" i="9"/>
  <c r="K216" i="9" s="1"/>
  <c r="P215" i="9"/>
  <c r="Q215" i="9" s="1"/>
  <c r="R215" i="9" s="1"/>
  <c r="M215" i="9"/>
  <c r="N215" i="9" s="1"/>
  <c r="F215" i="9"/>
  <c r="K215" i="9" s="1"/>
  <c r="P214" i="9"/>
  <c r="Q214" i="9" s="1"/>
  <c r="M214" i="9"/>
  <c r="N214" i="9" s="1"/>
  <c r="O214" i="9" s="1"/>
  <c r="I214" i="9"/>
  <c r="K214" i="9" s="1"/>
  <c r="P213" i="9"/>
  <c r="Q213" i="9" s="1"/>
  <c r="R213" i="9" s="1"/>
  <c r="M213" i="9"/>
  <c r="N213" i="9" s="1"/>
  <c r="F213" i="9"/>
  <c r="P212" i="9"/>
  <c r="M212" i="9"/>
  <c r="D212" i="9"/>
  <c r="I212" i="9" s="1"/>
  <c r="J212" i="9" s="1"/>
  <c r="P211" i="9"/>
  <c r="Q211" i="9" s="1"/>
  <c r="R211" i="9" s="1"/>
  <c r="M211" i="9"/>
  <c r="N211" i="9" s="1"/>
  <c r="F211" i="9"/>
  <c r="G211" i="9" s="1"/>
  <c r="L211" i="9" s="1"/>
  <c r="P210" i="9"/>
  <c r="Q210" i="9" s="1"/>
  <c r="R210" i="9" s="1"/>
  <c r="M210" i="9"/>
  <c r="N210" i="9" s="1"/>
  <c r="F210" i="9"/>
  <c r="G210" i="9" s="1"/>
  <c r="L210" i="9" s="1"/>
  <c r="P209" i="9"/>
  <c r="Q209" i="9" s="1"/>
  <c r="R209" i="9" s="1"/>
  <c r="M209" i="9"/>
  <c r="N209" i="9" s="1"/>
  <c r="F209" i="9"/>
  <c r="K209" i="9" s="1"/>
  <c r="P208" i="9"/>
  <c r="Q208" i="9" s="1"/>
  <c r="M208" i="9"/>
  <c r="N208" i="9" s="1"/>
  <c r="F208" i="9"/>
  <c r="P205" i="9"/>
  <c r="M205" i="9"/>
  <c r="N205" i="9" s="1"/>
  <c r="D205" i="9"/>
  <c r="F205" i="9" s="1"/>
  <c r="K205" i="9" s="1"/>
  <c r="P204" i="9"/>
  <c r="Q204" i="9" s="1"/>
  <c r="R204" i="9" s="1"/>
  <c r="M204" i="9"/>
  <c r="N204" i="9" s="1"/>
  <c r="D204" i="9"/>
  <c r="F204" i="9" s="1"/>
  <c r="K204" i="9" s="1"/>
  <c r="P203" i="9"/>
  <c r="M203" i="9"/>
  <c r="N203" i="9" s="1"/>
  <c r="D203" i="9"/>
  <c r="F203" i="9" s="1"/>
  <c r="K203" i="9" s="1"/>
  <c r="P202" i="9"/>
  <c r="Q202" i="9" s="1"/>
  <c r="R202" i="9" s="1"/>
  <c r="M202" i="9"/>
  <c r="N202" i="9" s="1"/>
  <c r="F202" i="9"/>
  <c r="G202" i="9" s="1"/>
  <c r="L202" i="9" s="1"/>
  <c r="P201" i="9"/>
  <c r="M201" i="9"/>
  <c r="D201" i="9"/>
  <c r="P200" i="9"/>
  <c r="Q200" i="9" s="1"/>
  <c r="R200" i="9" s="1"/>
  <c r="M200" i="9"/>
  <c r="N200" i="9" s="1"/>
  <c r="F200" i="9"/>
  <c r="G200" i="9" s="1"/>
  <c r="L200" i="9" s="1"/>
  <c r="P199" i="9"/>
  <c r="M199" i="9"/>
  <c r="D199" i="9"/>
  <c r="I199" i="9" s="1"/>
  <c r="P198" i="9"/>
  <c r="Q198" i="9" s="1"/>
  <c r="R198" i="9" s="1"/>
  <c r="M198" i="9"/>
  <c r="N198" i="9" s="1"/>
  <c r="F198" i="9"/>
  <c r="P197" i="9"/>
  <c r="Q197" i="9" s="1"/>
  <c r="R197" i="9" s="1"/>
  <c r="M197" i="9"/>
  <c r="N197" i="9" s="1"/>
  <c r="O197" i="9" s="1"/>
  <c r="I197" i="9"/>
  <c r="J197" i="9" s="1"/>
  <c r="L197" i="9" s="1"/>
  <c r="P196" i="9"/>
  <c r="Q196" i="9" s="1"/>
  <c r="R196" i="9" s="1"/>
  <c r="M196" i="9"/>
  <c r="N196" i="9" s="1"/>
  <c r="I196" i="9"/>
  <c r="J196" i="9" s="1"/>
  <c r="L196" i="9" s="1"/>
  <c r="P195" i="9"/>
  <c r="Q195" i="9" s="1"/>
  <c r="R195" i="9" s="1"/>
  <c r="M195" i="9"/>
  <c r="N195" i="9" s="1"/>
  <c r="F195" i="9"/>
  <c r="K195" i="9" s="1"/>
  <c r="P194" i="9"/>
  <c r="Q194" i="9" s="1"/>
  <c r="R194" i="9" s="1"/>
  <c r="M194" i="9"/>
  <c r="N194" i="9" s="1"/>
  <c r="I194" i="9"/>
  <c r="P193" i="9"/>
  <c r="Q193" i="9" s="1"/>
  <c r="M193" i="9"/>
  <c r="N193" i="9" s="1"/>
  <c r="O193" i="9" s="1"/>
  <c r="I193" i="9"/>
  <c r="J193" i="9" s="1"/>
  <c r="L193" i="9" s="1"/>
  <c r="P192" i="9"/>
  <c r="Q192" i="9" s="1"/>
  <c r="M192" i="9"/>
  <c r="N192" i="9" s="1"/>
  <c r="O192" i="9" s="1"/>
  <c r="I192" i="9"/>
  <c r="J192" i="9" s="1"/>
  <c r="L192" i="9" s="1"/>
  <c r="P191" i="9"/>
  <c r="Q191" i="9" s="1"/>
  <c r="M191" i="9"/>
  <c r="N191" i="9" s="1"/>
  <c r="O191" i="9" s="1"/>
  <c r="J191" i="9"/>
  <c r="L191" i="9" s="1"/>
  <c r="I191" i="9"/>
  <c r="K191" i="9" s="1"/>
  <c r="P190" i="9"/>
  <c r="Q190" i="9" s="1"/>
  <c r="R190" i="9" s="1"/>
  <c r="M190" i="9"/>
  <c r="N190" i="9" s="1"/>
  <c r="I190" i="9"/>
  <c r="J190" i="9" s="1"/>
  <c r="L190" i="9" s="1"/>
  <c r="P189" i="9"/>
  <c r="Q189" i="9" s="1"/>
  <c r="R189" i="9" s="1"/>
  <c r="M189" i="9"/>
  <c r="N189" i="9" s="1"/>
  <c r="I189" i="9"/>
  <c r="P188" i="9"/>
  <c r="Q188" i="9" s="1"/>
  <c r="R188" i="9" s="1"/>
  <c r="M188" i="9"/>
  <c r="N188" i="9" s="1"/>
  <c r="O188" i="9" s="1"/>
  <c r="F188" i="9"/>
  <c r="K188" i="9" s="1"/>
  <c r="P187" i="9"/>
  <c r="Q187" i="9" s="1"/>
  <c r="R187" i="9" s="1"/>
  <c r="M187" i="9"/>
  <c r="N187" i="9" s="1"/>
  <c r="I187" i="9"/>
  <c r="J187" i="9" s="1"/>
  <c r="L187" i="9" s="1"/>
  <c r="P186" i="9"/>
  <c r="Q186" i="9" s="1"/>
  <c r="R186" i="9" s="1"/>
  <c r="M186" i="9"/>
  <c r="N186" i="9" s="1"/>
  <c r="O186" i="9" s="1"/>
  <c r="F186" i="9"/>
  <c r="K186" i="9" s="1"/>
  <c r="P185" i="9"/>
  <c r="Q185" i="9" s="1"/>
  <c r="R185" i="9" s="1"/>
  <c r="M185" i="9"/>
  <c r="N185" i="9" s="1"/>
  <c r="O185" i="9" s="1"/>
  <c r="I185" i="9"/>
  <c r="J185" i="9" s="1"/>
  <c r="L185" i="9" s="1"/>
  <c r="P184" i="9"/>
  <c r="Q184" i="9" s="1"/>
  <c r="R184" i="9" s="1"/>
  <c r="M184" i="9"/>
  <c r="N184" i="9" s="1"/>
  <c r="F184" i="9"/>
  <c r="P183" i="9"/>
  <c r="Q183" i="9" s="1"/>
  <c r="R183" i="9" s="1"/>
  <c r="M183" i="9"/>
  <c r="N183" i="9" s="1"/>
  <c r="O183" i="9" s="1"/>
  <c r="I183" i="9"/>
  <c r="J183" i="9" s="1"/>
  <c r="L183" i="9" s="1"/>
  <c r="P182" i="9"/>
  <c r="Q182" i="9" s="1"/>
  <c r="R182" i="9" s="1"/>
  <c r="M182" i="9"/>
  <c r="N182" i="9" s="1"/>
  <c r="F182" i="9"/>
  <c r="K182" i="9" s="1"/>
  <c r="P181" i="9"/>
  <c r="M181" i="9"/>
  <c r="D181" i="9"/>
  <c r="P180" i="9"/>
  <c r="Q180" i="9" s="1"/>
  <c r="R180" i="9" s="1"/>
  <c r="M180" i="9"/>
  <c r="N180" i="9" s="1"/>
  <c r="S180" i="9" s="1"/>
  <c r="T180" i="9" s="1"/>
  <c r="F180" i="9"/>
  <c r="G180" i="9" s="1"/>
  <c r="L180" i="9" s="1"/>
  <c r="P179" i="9"/>
  <c r="Q179" i="9" s="1"/>
  <c r="R179" i="9" s="1"/>
  <c r="M179" i="9"/>
  <c r="N179" i="9" s="1"/>
  <c r="O179" i="9" s="1"/>
  <c r="F179" i="9"/>
  <c r="G179" i="9" s="1"/>
  <c r="L179" i="9" s="1"/>
  <c r="P178" i="9"/>
  <c r="Q178" i="9" s="1"/>
  <c r="R178" i="9" s="1"/>
  <c r="M178" i="9"/>
  <c r="N178" i="9" s="1"/>
  <c r="F178" i="9"/>
  <c r="K178" i="9" s="1"/>
  <c r="P177" i="9"/>
  <c r="Q177" i="9" s="1"/>
  <c r="R177" i="9" s="1"/>
  <c r="M177" i="9"/>
  <c r="N177" i="9" s="1"/>
  <c r="F177" i="9"/>
  <c r="K177" i="9" s="1"/>
  <c r="P174" i="9"/>
  <c r="M174" i="9"/>
  <c r="D174" i="9"/>
  <c r="P173" i="9"/>
  <c r="M173" i="9"/>
  <c r="N173" i="9" s="1"/>
  <c r="F173" i="9"/>
  <c r="D173" i="9"/>
  <c r="P172" i="9"/>
  <c r="Q172" i="9" s="1"/>
  <c r="R172" i="9" s="1"/>
  <c r="M172" i="9"/>
  <c r="N172" i="9" s="1"/>
  <c r="F172" i="9"/>
  <c r="K172" i="9" s="1"/>
  <c r="D172" i="9"/>
  <c r="P171" i="9"/>
  <c r="Q171" i="9" s="1"/>
  <c r="M171" i="9"/>
  <c r="N171" i="9" s="1"/>
  <c r="O171" i="9" s="1"/>
  <c r="F171" i="9"/>
  <c r="K171" i="9" s="1"/>
  <c r="P170" i="9"/>
  <c r="M170" i="9"/>
  <c r="D170" i="9"/>
  <c r="P169" i="9"/>
  <c r="Q169" i="9" s="1"/>
  <c r="R169" i="9" s="1"/>
  <c r="M169" i="9"/>
  <c r="N169" i="9" s="1"/>
  <c r="O169" i="9" s="1"/>
  <c r="F169" i="9"/>
  <c r="P168" i="9"/>
  <c r="M168" i="9"/>
  <c r="D168" i="9"/>
  <c r="I168" i="9" s="1"/>
  <c r="P167" i="9"/>
  <c r="Q167" i="9" s="1"/>
  <c r="R167" i="9" s="1"/>
  <c r="M167" i="9"/>
  <c r="N167" i="9" s="1"/>
  <c r="O167" i="9" s="1"/>
  <c r="F167" i="9"/>
  <c r="P166" i="9"/>
  <c r="Q166" i="9" s="1"/>
  <c r="R166" i="9" s="1"/>
  <c r="M166" i="9"/>
  <c r="N166" i="9" s="1"/>
  <c r="O166" i="9" s="1"/>
  <c r="I166" i="9"/>
  <c r="P165" i="9"/>
  <c r="Q165" i="9" s="1"/>
  <c r="R165" i="9" s="1"/>
  <c r="M165" i="9"/>
  <c r="N165" i="9" s="1"/>
  <c r="I165" i="9"/>
  <c r="P164" i="9"/>
  <c r="Q164" i="9" s="1"/>
  <c r="M164" i="9"/>
  <c r="N164" i="9" s="1"/>
  <c r="O164" i="9" s="1"/>
  <c r="F164" i="9"/>
  <c r="K164" i="9" s="1"/>
  <c r="P163" i="9"/>
  <c r="Q163" i="9" s="1"/>
  <c r="R163" i="9" s="1"/>
  <c r="M163" i="9"/>
  <c r="N163" i="9" s="1"/>
  <c r="I163" i="9"/>
  <c r="K163" i="9" s="1"/>
  <c r="P162" i="9"/>
  <c r="Q162" i="9" s="1"/>
  <c r="R162" i="9" s="1"/>
  <c r="M162" i="9"/>
  <c r="N162" i="9" s="1"/>
  <c r="I162" i="9"/>
  <c r="K162" i="9" s="1"/>
  <c r="P161" i="9"/>
  <c r="Q161" i="9" s="1"/>
  <c r="R161" i="9" s="1"/>
  <c r="M161" i="9"/>
  <c r="N161" i="9" s="1"/>
  <c r="I161" i="9"/>
  <c r="K161" i="9" s="1"/>
  <c r="P160" i="9"/>
  <c r="Q160" i="9" s="1"/>
  <c r="R160" i="9" s="1"/>
  <c r="M160" i="9"/>
  <c r="N160" i="9" s="1"/>
  <c r="I160" i="9"/>
  <c r="K160" i="9" s="1"/>
  <c r="P159" i="9"/>
  <c r="Q159" i="9" s="1"/>
  <c r="R159" i="9" s="1"/>
  <c r="M159" i="9"/>
  <c r="N159" i="9" s="1"/>
  <c r="I159" i="9"/>
  <c r="P158" i="9"/>
  <c r="Q158" i="9" s="1"/>
  <c r="R158" i="9" s="1"/>
  <c r="M158" i="9"/>
  <c r="N158" i="9" s="1"/>
  <c r="I158" i="9"/>
  <c r="K158" i="9" s="1"/>
  <c r="P157" i="9"/>
  <c r="Q157" i="9" s="1"/>
  <c r="R157" i="9" s="1"/>
  <c r="M157" i="9"/>
  <c r="N157" i="9" s="1"/>
  <c r="F157" i="9"/>
  <c r="K157" i="9" s="1"/>
  <c r="P156" i="9"/>
  <c r="Q156" i="9" s="1"/>
  <c r="M156" i="9"/>
  <c r="N156" i="9" s="1"/>
  <c r="O156" i="9" s="1"/>
  <c r="I156" i="9"/>
  <c r="K156" i="9" s="1"/>
  <c r="P155" i="9"/>
  <c r="Q155" i="9" s="1"/>
  <c r="R155" i="9" s="1"/>
  <c r="M155" i="9"/>
  <c r="N155" i="9" s="1"/>
  <c r="F155" i="9"/>
  <c r="K155" i="9" s="1"/>
  <c r="P154" i="9"/>
  <c r="Q154" i="9" s="1"/>
  <c r="R154" i="9" s="1"/>
  <c r="M154" i="9"/>
  <c r="N154" i="9" s="1"/>
  <c r="I154" i="9"/>
  <c r="K154" i="9" s="1"/>
  <c r="P153" i="9"/>
  <c r="Q153" i="9" s="1"/>
  <c r="R153" i="9" s="1"/>
  <c r="M153" i="9"/>
  <c r="N153" i="9" s="1"/>
  <c r="F153" i="9"/>
  <c r="K153" i="9" s="1"/>
  <c r="P152" i="9"/>
  <c r="Q152" i="9" s="1"/>
  <c r="R152" i="9" s="1"/>
  <c r="M152" i="9"/>
  <c r="N152" i="9" s="1"/>
  <c r="O152" i="9" s="1"/>
  <c r="I152" i="9"/>
  <c r="K152" i="9" s="1"/>
  <c r="P151" i="9"/>
  <c r="Q151" i="9" s="1"/>
  <c r="R151" i="9" s="1"/>
  <c r="M151" i="9"/>
  <c r="N151" i="9" s="1"/>
  <c r="F151" i="9"/>
  <c r="P150" i="9"/>
  <c r="M150" i="9"/>
  <c r="D150" i="9"/>
  <c r="I150" i="9" s="1"/>
  <c r="J150" i="9" s="1"/>
  <c r="P149" i="9"/>
  <c r="Q149" i="9" s="1"/>
  <c r="R149" i="9" s="1"/>
  <c r="M149" i="9"/>
  <c r="N149" i="9" s="1"/>
  <c r="O149" i="9" s="1"/>
  <c r="F149" i="9"/>
  <c r="G149" i="9" s="1"/>
  <c r="L149" i="9" s="1"/>
  <c r="P148" i="9"/>
  <c r="Q148" i="9" s="1"/>
  <c r="R148" i="9" s="1"/>
  <c r="M148" i="9"/>
  <c r="N148" i="9" s="1"/>
  <c r="F148" i="9"/>
  <c r="P147" i="9"/>
  <c r="Q147" i="9" s="1"/>
  <c r="R147" i="9" s="1"/>
  <c r="M147" i="9"/>
  <c r="N147" i="9" s="1"/>
  <c r="F147" i="9"/>
  <c r="K147" i="9" s="1"/>
  <c r="P146" i="9"/>
  <c r="Q146" i="9" s="1"/>
  <c r="M146" i="9"/>
  <c r="N146" i="9" s="1"/>
  <c r="F146" i="9"/>
  <c r="P143" i="9"/>
  <c r="M143" i="9"/>
  <c r="D143" i="9"/>
  <c r="N143" i="9" s="1"/>
  <c r="P142" i="9"/>
  <c r="Q142" i="9" s="1"/>
  <c r="R142" i="9" s="1"/>
  <c r="M142" i="9"/>
  <c r="N142" i="9" s="1"/>
  <c r="D142" i="9"/>
  <c r="F142" i="9" s="1"/>
  <c r="G142" i="9" s="1"/>
  <c r="L142" i="9" s="1"/>
  <c r="P141" i="9"/>
  <c r="Q141" i="9" s="1"/>
  <c r="R141" i="9" s="1"/>
  <c r="M141" i="9"/>
  <c r="N141" i="9" s="1"/>
  <c r="O141" i="9" s="1"/>
  <c r="D141" i="9"/>
  <c r="F141" i="9" s="1"/>
  <c r="K141" i="9" s="1"/>
  <c r="P140" i="9"/>
  <c r="Q140" i="9" s="1"/>
  <c r="M140" i="9"/>
  <c r="N140" i="9" s="1"/>
  <c r="O140" i="9" s="1"/>
  <c r="F140" i="9"/>
  <c r="K140" i="9" s="1"/>
  <c r="P139" i="9"/>
  <c r="Q139" i="9" s="1"/>
  <c r="R139" i="9" s="1"/>
  <c r="M139" i="9"/>
  <c r="D139" i="9"/>
  <c r="I139" i="9" s="1"/>
  <c r="P138" i="9"/>
  <c r="Q138" i="9" s="1"/>
  <c r="R138" i="9" s="1"/>
  <c r="M138" i="9"/>
  <c r="N138" i="9" s="1"/>
  <c r="O138" i="9" s="1"/>
  <c r="F138" i="9"/>
  <c r="G138" i="9" s="1"/>
  <c r="L138" i="9" s="1"/>
  <c r="P137" i="9"/>
  <c r="M137" i="9"/>
  <c r="D137" i="9"/>
  <c r="I137" i="9" s="1"/>
  <c r="K137" i="9" s="1"/>
  <c r="P136" i="9"/>
  <c r="Q136" i="9" s="1"/>
  <c r="R136" i="9" s="1"/>
  <c r="M136" i="9"/>
  <c r="N136" i="9" s="1"/>
  <c r="F136" i="9"/>
  <c r="G136" i="9" s="1"/>
  <c r="L136" i="9" s="1"/>
  <c r="P135" i="9"/>
  <c r="Q135" i="9" s="1"/>
  <c r="R135" i="9" s="1"/>
  <c r="M135" i="9"/>
  <c r="N135" i="9" s="1"/>
  <c r="O135" i="9" s="1"/>
  <c r="I135" i="9"/>
  <c r="P134" i="9"/>
  <c r="Q134" i="9" s="1"/>
  <c r="M134" i="9"/>
  <c r="N134" i="9" s="1"/>
  <c r="O134" i="9" s="1"/>
  <c r="I134" i="9"/>
  <c r="K134" i="9" s="1"/>
  <c r="P133" i="9"/>
  <c r="Q133" i="9" s="1"/>
  <c r="R133" i="9" s="1"/>
  <c r="M133" i="9"/>
  <c r="N133" i="9" s="1"/>
  <c r="F133" i="9"/>
  <c r="G133" i="9" s="1"/>
  <c r="L133" i="9" s="1"/>
  <c r="P132" i="9"/>
  <c r="Q132" i="9" s="1"/>
  <c r="R132" i="9" s="1"/>
  <c r="M132" i="9"/>
  <c r="N132" i="9" s="1"/>
  <c r="I132" i="9"/>
  <c r="K132" i="9" s="1"/>
  <c r="P131" i="9"/>
  <c r="Q131" i="9" s="1"/>
  <c r="R131" i="9" s="1"/>
  <c r="M131" i="9"/>
  <c r="N131" i="9" s="1"/>
  <c r="I131" i="9"/>
  <c r="J131" i="9" s="1"/>
  <c r="L131" i="9" s="1"/>
  <c r="P130" i="9"/>
  <c r="Q130" i="9" s="1"/>
  <c r="R130" i="9" s="1"/>
  <c r="M130" i="9"/>
  <c r="N130" i="9" s="1"/>
  <c r="I130" i="9"/>
  <c r="K130" i="9" s="1"/>
  <c r="P129" i="9"/>
  <c r="Q129" i="9" s="1"/>
  <c r="R129" i="9" s="1"/>
  <c r="M129" i="9"/>
  <c r="N129" i="9" s="1"/>
  <c r="I129" i="9"/>
  <c r="J129" i="9" s="1"/>
  <c r="L129" i="9" s="1"/>
  <c r="P128" i="9"/>
  <c r="Q128" i="9" s="1"/>
  <c r="R128" i="9" s="1"/>
  <c r="M128" i="9"/>
  <c r="N128" i="9" s="1"/>
  <c r="O128" i="9" s="1"/>
  <c r="I128" i="9"/>
  <c r="J128" i="9" s="1"/>
  <c r="L128" i="9" s="1"/>
  <c r="P127" i="9"/>
  <c r="Q127" i="9" s="1"/>
  <c r="R127" i="9" s="1"/>
  <c r="M127" i="9"/>
  <c r="N127" i="9" s="1"/>
  <c r="I127" i="9"/>
  <c r="J127" i="9" s="1"/>
  <c r="L127" i="9" s="1"/>
  <c r="P126" i="9"/>
  <c r="Q126" i="9" s="1"/>
  <c r="R126" i="9" s="1"/>
  <c r="M126" i="9"/>
  <c r="N126" i="9" s="1"/>
  <c r="F126" i="9"/>
  <c r="P125" i="9"/>
  <c r="Q125" i="9" s="1"/>
  <c r="R125" i="9" s="1"/>
  <c r="N125" i="9"/>
  <c r="S125" i="9" s="1"/>
  <c r="T125" i="9" s="1"/>
  <c r="M125" i="9"/>
  <c r="I125" i="9"/>
  <c r="J125" i="9" s="1"/>
  <c r="L125" i="9" s="1"/>
  <c r="P124" i="9"/>
  <c r="Q124" i="9" s="1"/>
  <c r="R124" i="9" s="1"/>
  <c r="M124" i="9"/>
  <c r="N124" i="9" s="1"/>
  <c r="F124" i="9"/>
  <c r="G124" i="9" s="1"/>
  <c r="L124" i="9" s="1"/>
  <c r="P123" i="9"/>
  <c r="Q123" i="9" s="1"/>
  <c r="R123" i="9" s="1"/>
  <c r="M123" i="9"/>
  <c r="N123" i="9" s="1"/>
  <c r="I123" i="9"/>
  <c r="K123" i="9" s="1"/>
  <c r="P122" i="9"/>
  <c r="Q122" i="9" s="1"/>
  <c r="R122" i="9" s="1"/>
  <c r="M122" i="9"/>
  <c r="N122" i="9" s="1"/>
  <c r="F122" i="9"/>
  <c r="K122" i="9" s="1"/>
  <c r="P121" i="9"/>
  <c r="Q121" i="9" s="1"/>
  <c r="M121" i="9"/>
  <c r="N121" i="9" s="1"/>
  <c r="O121" i="9" s="1"/>
  <c r="I121" i="9"/>
  <c r="P120" i="9"/>
  <c r="Q120" i="9" s="1"/>
  <c r="R120" i="9" s="1"/>
  <c r="M120" i="9"/>
  <c r="N120" i="9" s="1"/>
  <c r="F120" i="9"/>
  <c r="K120" i="9" s="1"/>
  <c r="P119" i="9"/>
  <c r="M119" i="9"/>
  <c r="D119" i="9"/>
  <c r="P118" i="9"/>
  <c r="Q118" i="9" s="1"/>
  <c r="R118" i="9" s="1"/>
  <c r="M118" i="9"/>
  <c r="N118" i="9" s="1"/>
  <c r="F118" i="9"/>
  <c r="K118" i="9" s="1"/>
  <c r="P117" i="9"/>
  <c r="Q117" i="9" s="1"/>
  <c r="R117" i="9" s="1"/>
  <c r="M117" i="9"/>
  <c r="N117" i="9" s="1"/>
  <c r="F117" i="9"/>
  <c r="K117" i="9" s="1"/>
  <c r="P116" i="9"/>
  <c r="Q116" i="9" s="1"/>
  <c r="R116" i="9" s="1"/>
  <c r="M116" i="9"/>
  <c r="N116" i="9" s="1"/>
  <c r="F116" i="9"/>
  <c r="P115" i="9"/>
  <c r="Q115" i="9" s="1"/>
  <c r="M115" i="9"/>
  <c r="N115" i="9" s="1"/>
  <c r="O115" i="9" s="1"/>
  <c r="F115" i="9"/>
  <c r="K115" i="9" s="1"/>
  <c r="P112" i="9"/>
  <c r="M112" i="9"/>
  <c r="N112" i="9" s="1"/>
  <c r="O112" i="9" s="1"/>
  <c r="F112" i="9"/>
  <c r="K112" i="9" s="1"/>
  <c r="D112" i="9"/>
  <c r="Q112" i="9" s="1"/>
  <c r="R112" i="9" s="1"/>
  <c r="P111" i="9"/>
  <c r="Q111" i="9" s="1"/>
  <c r="R111" i="9" s="1"/>
  <c r="M111" i="9"/>
  <c r="N111" i="9" s="1"/>
  <c r="O111" i="9" s="1"/>
  <c r="F111" i="9"/>
  <c r="K111" i="9" s="1"/>
  <c r="D111" i="9"/>
  <c r="P110" i="9"/>
  <c r="Q110" i="9" s="1"/>
  <c r="R110" i="9" s="1"/>
  <c r="M110" i="9"/>
  <c r="N110" i="9" s="1"/>
  <c r="D110" i="9"/>
  <c r="F110" i="9" s="1"/>
  <c r="P109" i="9"/>
  <c r="Q109" i="9" s="1"/>
  <c r="R109" i="9" s="1"/>
  <c r="M109" i="9"/>
  <c r="N109" i="9" s="1"/>
  <c r="O109" i="9" s="1"/>
  <c r="F109" i="9"/>
  <c r="P108" i="9"/>
  <c r="M108" i="9"/>
  <c r="D108" i="9"/>
  <c r="I108" i="9" s="1"/>
  <c r="P107" i="9"/>
  <c r="Q107" i="9" s="1"/>
  <c r="R107" i="9" s="1"/>
  <c r="M107" i="9"/>
  <c r="N107" i="9" s="1"/>
  <c r="F107" i="9"/>
  <c r="K107" i="9" s="1"/>
  <c r="P106" i="9"/>
  <c r="M106" i="9"/>
  <c r="N106" i="9" s="1"/>
  <c r="D106" i="9"/>
  <c r="I106" i="9" s="1"/>
  <c r="K106" i="9" s="1"/>
  <c r="P105" i="9"/>
  <c r="Q105" i="9" s="1"/>
  <c r="R105" i="9" s="1"/>
  <c r="M105" i="9"/>
  <c r="N105" i="9" s="1"/>
  <c r="F105" i="9"/>
  <c r="G105" i="9" s="1"/>
  <c r="L105" i="9" s="1"/>
  <c r="P104" i="9"/>
  <c r="Q104" i="9" s="1"/>
  <c r="R104" i="9" s="1"/>
  <c r="M104" i="9"/>
  <c r="N104" i="9" s="1"/>
  <c r="I104" i="9"/>
  <c r="P103" i="9"/>
  <c r="Q103" i="9" s="1"/>
  <c r="M103" i="9"/>
  <c r="N103" i="9" s="1"/>
  <c r="O103" i="9" s="1"/>
  <c r="I103" i="9"/>
  <c r="K103" i="9" s="1"/>
  <c r="P102" i="9"/>
  <c r="Q102" i="9" s="1"/>
  <c r="R102" i="9" s="1"/>
  <c r="M102" i="9"/>
  <c r="N102" i="9" s="1"/>
  <c r="F102" i="9"/>
  <c r="P101" i="9"/>
  <c r="Q101" i="9" s="1"/>
  <c r="R101" i="9" s="1"/>
  <c r="N101" i="9"/>
  <c r="M101" i="9"/>
  <c r="I101" i="9"/>
  <c r="K101" i="9" s="1"/>
  <c r="P100" i="9"/>
  <c r="Q100" i="9" s="1"/>
  <c r="R100" i="9" s="1"/>
  <c r="M100" i="9"/>
  <c r="N100" i="9" s="1"/>
  <c r="I100" i="9"/>
  <c r="K100" i="9" s="1"/>
  <c r="P99" i="9"/>
  <c r="Q99" i="9" s="1"/>
  <c r="R99" i="9" s="1"/>
  <c r="M99" i="9"/>
  <c r="N99" i="9" s="1"/>
  <c r="O99" i="9" s="1"/>
  <c r="I99" i="9"/>
  <c r="J99" i="9" s="1"/>
  <c r="L99" i="9" s="1"/>
  <c r="P98" i="9"/>
  <c r="Q98" i="9" s="1"/>
  <c r="R98" i="9" s="1"/>
  <c r="M98" i="9"/>
  <c r="N98" i="9" s="1"/>
  <c r="O98" i="9" s="1"/>
  <c r="I98" i="9"/>
  <c r="P97" i="9"/>
  <c r="Q97" i="9" s="1"/>
  <c r="R97" i="9" s="1"/>
  <c r="M97" i="9"/>
  <c r="N97" i="9" s="1"/>
  <c r="I97" i="9"/>
  <c r="J97" i="9" s="1"/>
  <c r="L97" i="9" s="1"/>
  <c r="P96" i="9"/>
  <c r="Q96" i="9" s="1"/>
  <c r="R96" i="9" s="1"/>
  <c r="M96" i="9"/>
  <c r="N96" i="9" s="1"/>
  <c r="O96" i="9" s="1"/>
  <c r="I96" i="9"/>
  <c r="K96" i="9" s="1"/>
  <c r="P95" i="9"/>
  <c r="Q95" i="9" s="1"/>
  <c r="R95" i="9" s="1"/>
  <c r="M95" i="9"/>
  <c r="N95" i="9" s="1"/>
  <c r="F95" i="9"/>
  <c r="K95" i="9" s="1"/>
  <c r="P94" i="9"/>
  <c r="Q94" i="9" s="1"/>
  <c r="R94" i="9" s="1"/>
  <c r="M94" i="9"/>
  <c r="N94" i="9" s="1"/>
  <c r="I94" i="9"/>
  <c r="P93" i="9"/>
  <c r="Q93" i="9" s="1"/>
  <c r="M93" i="9"/>
  <c r="N93" i="9" s="1"/>
  <c r="O93" i="9" s="1"/>
  <c r="F93" i="9"/>
  <c r="K93" i="9" s="1"/>
  <c r="P92" i="9"/>
  <c r="Q92" i="9" s="1"/>
  <c r="R92" i="9" s="1"/>
  <c r="M92" i="9"/>
  <c r="N92" i="9" s="1"/>
  <c r="I92" i="9"/>
  <c r="K92" i="9" s="1"/>
  <c r="P91" i="9"/>
  <c r="Q91" i="9" s="1"/>
  <c r="R91" i="9" s="1"/>
  <c r="M91" i="9"/>
  <c r="N91" i="9" s="1"/>
  <c r="F91" i="9"/>
  <c r="G91" i="9" s="1"/>
  <c r="L91" i="9" s="1"/>
  <c r="P90" i="9"/>
  <c r="Q90" i="9" s="1"/>
  <c r="R90" i="9" s="1"/>
  <c r="M90" i="9"/>
  <c r="N90" i="9" s="1"/>
  <c r="O90" i="9" s="1"/>
  <c r="I90" i="9"/>
  <c r="P89" i="9"/>
  <c r="Q89" i="9" s="1"/>
  <c r="R89" i="9" s="1"/>
  <c r="M89" i="9"/>
  <c r="N89" i="9" s="1"/>
  <c r="F89" i="9"/>
  <c r="P88" i="9"/>
  <c r="M88" i="9"/>
  <c r="D88" i="9"/>
  <c r="I88" i="9" s="1"/>
  <c r="P87" i="9"/>
  <c r="Q87" i="9" s="1"/>
  <c r="M87" i="9"/>
  <c r="N87" i="9" s="1"/>
  <c r="O87" i="9" s="1"/>
  <c r="F87" i="9"/>
  <c r="K87" i="9" s="1"/>
  <c r="P86" i="9"/>
  <c r="Q86" i="9" s="1"/>
  <c r="R86" i="9" s="1"/>
  <c r="M86" i="9"/>
  <c r="N86" i="9" s="1"/>
  <c r="F86" i="9"/>
  <c r="K86" i="9" s="1"/>
  <c r="P85" i="9"/>
  <c r="Q85" i="9" s="1"/>
  <c r="R85" i="9" s="1"/>
  <c r="M85" i="9"/>
  <c r="N85" i="9" s="1"/>
  <c r="F85" i="9"/>
  <c r="G85" i="9" s="1"/>
  <c r="L85" i="9" s="1"/>
  <c r="P84" i="9"/>
  <c r="Q84" i="9" s="1"/>
  <c r="M84" i="9"/>
  <c r="N84" i="9" s="1"/>
  <c r="O84" i="9" s="1"/>
  <c r="F84" i="9"/>
  <c r="K84" i="9" s="1"/>
  <c r="P81" i="9"/>
  <c r="M81" i="9"/>
  <c r="N81" i="9" s="1"/>
  <c r="D81" i="9"/>
  <c r="F81" i="9" s="1"/>
  <c r="K81" i="9" s="1"/>
  <c r="P80" i="9"/>
  <c r="Q80" i="9" s="1"/>
  <c r="R80" i="9" s="1"/>
  <c r="M80" i="9"/>
  <c r="N80" i="9" s="1"/>
  <c r="O80" i="9" s="1"/>
  <c r="D80" i="9"/>
  <c r="F80" i="9" s="1"/>
  <c r="K80" i="9" s="1"/>
  <c r="P79" i="9"/>
  <c r="Q79" i="9" s="1"/>
  <c r="R79" i="9" s="1"/>
  <c r="M79" i="9"/>
  <c r="N79" i="9" s="1"/>
  <c r="F79" i="9"/>
  <c r="G79" i="9" s="1"/>
  <c r="L79" i="9" s="1"/>
  <c r="D79" i="9"/>
  <c r="P78" i="9"/>
  <c r="Q78" i="9" s="1"/>
  <c r="R78" i="9" s="1"/>
  <c r="M78" i="9"/>
  <c r="N78" i="9" s="1"/>
  <c r="O78" i="9" s="1"/>
  <c r="F78" i="9"/>
  <c r="G78" i="9" s="1"/>
  <c r="L78" i="9" s="1"/>
  <c r="P77" i="9"/>
  <c r="M77" i="9"/>
  <c r="D77" i="9"/>
  <c r="I77" i="9" s="1"/>
  <c r="P76" i="9"/>
  <c r="Q76" i="9" s="1"/>
  <c r="M76" i="9"/>
  <c r="N76" i="9" s="1"/>
  <c r="O76" i="9" s="1"/>
  <c r="F76" i="9"/>
  <c r="K76" i="9" s="1"/>
  <c r="P75" i="9"/>
  <c r="M75" i="9"/>
  <c r="D75" i="9"/>
  <c r="I75" i="9" s="1"/>
  <c r="P74" i="9"/>
  <c r="Q74" i="9" s="1"/>
  <c r="R74" i="9" s="1"/>
  <c r="M74" i="9"/>
  <c r="N74" i="9" s="1"/>
  <c r="F74" i="9"/>
  <c r="G74" i="9" s="1"/>
  <c r="L74" i="9" s="1"/>
  <c r="P73" i="9"/>
  <c r="Q73" i="9" s="1"/>
  <c r="R73" i="9" s="1"/>
  <c r="M73" i="9"/>
  <c r="N73" i="9" s="1"/>
  <c r="I73" i="9"/>
  <c r="K73" i="9" s="1"/>
  <c r="P72" i="9"/>
  <c r="Q72" i="9" s="1"/>
  <c r="M72" i="9"/>
  <c r="N72" i="9" s="1"/>
  <c r="O72" i="9" s="1"/>
  <c r="I72" i="9"/>
  <c r="P71" i="9"/>
  <c r="Q71" i="9" s="1"/>
  <c r="R71" i="9" s="1"/>
  <c r="M71" i="9"/>
  <c r="N71" i="9" s="1"/>
  <c r="F71" i="9"/>
  <c r="K71" i="9" s="1"/>
  <c r="P70" i="9"/>
  <c r="Q70" i="9" s="1"/>
  <c r="R70" i="9" s="1"/>
  <c r="M70" i="9"/>
  <c r="N70" i="9" s="1"/>
  <c r="K70" i="9"/>
  <c r="J70" i="9"/>
  <c r="L70" i="9" s="1"/>
  <c r="I70" i="9"/>
  <c r="P69" i="9"/>
  <c r="Q69" i="9" s="1"/>
  <c r="R69" i="9" s="1"/>
  <c r="M69" i="9"/>
  <c r="N69" i="9" s="1"/>
  <c r="O69" i="9" s="1"/>
  <c r="I69" i="9"/>
  <c r="J69" i="9" s="1"/>
  <c r="L69" i="9" s="1"/>
  <c r="P68" i="9"/>
  <c r="Q68" i="9" s="1"/>
  <c r="R68" i="9" s="1"/>
  <c r="M68" i="9"/>
  <c r="N68" i="9" s="1"/>
  <c r="O68" i="9" s="1"/>
  <c r="I68" i="9"/>
  <c r="K68" i="9" s="1"/>
  <c r="P67" i="9"/>
  <c r="Q67" i="9" s="1"/>
  <c r="R67" i="9" s="1"/>
  <c r="M67" i="9"/>
  <c r="N67" i="9" s="1"/>
  <c r="I67" i="9"/>
  <c r="K67" i="9" s="1"/>
  <c r="P66" i="9"/>
  <c r="Q66" i="9" s="1"/>
  <c r="M66" i="9"/>
  <c r="N66" i="9" s="1"/>
  <c r="O66" i="9" s="1"/>
  <c r="I66" i="9"/>
  <c r="J66" i="9" s="1"/>
  <c r="L66" i="9" s="1"/>
  <c r="P65" i="9"/>
  <c r="Q65" i="9" s="1"/>
  <c r="R65" i="9" s="1"/>
  <c r="M65" i="9"/>
  <c r="N65" i="9" s="1"/>
  <c r="O65" i="9" s="1"/>
  <c r="I65" i="9"/>
  <c r="K65" i="9" s="1"/>
  <c r="P64" i="9"/>
  <c r="Q64" i="9" s="1"/>
  <c r="R64" i="9" s="1"/>
  <c r="M64" i="9"/>
  <c r="N64" i="9" s="1"/>
  <c r="F64" i="9"/>
  <c r="K64" i="9" s="1"/>
  <c r="P63" i="9"/>
  <c r="Q63" i="9" s="1"/>
  <c r="R63" i="9" s="1"/>
  <c r="M63" i="9"/>
  <c r="N63" i="9" s="1"/>
  <c r="I63" i="9"/>
  <c r="J63" i="9" s="1"/>
  <c r="L63" i="9" s="1"/>
  <c r="P62" i="9"/>
  <c r="Q62" i="9" s="1"/>
  <c r="R62" i="9" s="1"/>
  <c r="M62" i="9"/>
  <c r="N62" i="9" s="1"/>
  <c r="O62" i="9" s="1"/>
  <c r="F62" i="9"/>
  <c r="K62" i="9" s="1"/>
  <c r="P61" i="9"/>
  <c r="Q61" i="9" s="1"/>
  <c r="R61" i="9" s="1"/>
  <c r="M61" i="9"/>
  <c r="N61" i="9" s="1"/>
  <c r="I61" i="9"/>
  <c r="J61" i="9" s="1"/>
  <c r="L61" i="9" s="1"/>
  <c r="P60" i="9"/>
  <c r="Q60" i="9" s="1"/>
  <c r="R60" i="9" s="1"/>
  <c r="M60" i="9"/>
  <c r="N60" i="9" s="1"/>
  <c r="O60" i="9" s="1"/>
  <c r="F60" i="9"/>
  <c r="G60" i="9" s="1"/>
  <c r="L60" i="9" s="1"/>
  <c r="P59" i="9"/>
  <c r="Q59" i="9" s="1"/>
  <c r="R59" i="9" s="1"/>
  <c r="M59" i="9"/>
  <c r="N59" i="9" s="1"/>
  <c r="I59" i="9"/>
  <c r="K59" i="9" s="1"/>
  <c r="P58" i="9"/>
  <c r="Q58" i="9" s="1"/>
  <c r="R58" i="9" s="1"/>
  <c r="M58" i="9"/>
  <c r="N58" i="9" s="1"/>
  <c r="O58" i="9" s="1"/>
  <c r="F58" i="9"/>
  <c r="K58" i="9" s="1"/>
  <c r="P57" i="9"/>
  <c r="M57" i="9"/>
  <c r="D57" i="9"/>
  <c r="I57" i="9" s="1"/>
  <c r="J57" i="9" s="1"/>
  <c r="P56" i="9"/>
  <c r="Q56" i="9" s="1"/>
  <c r="R56" i="9" s="1"/>
  <c r="M56" i="9"/>
  <c r="N56" i="9" s="1"/>
  <c r="O56" i="9" s="1"/>
  <c r="F56" i="9"/>
  <c r="K56" i="9" s="1"/>
  <c r="P55" i="9"/>
  <c r="Q55" i="9" s="1"/>
  <c r="R55" i="9" s="1"/>
  <c r="M55" i="9"/>
  <c r="N55" i="9" s="1"/>
  <c r="F55" i="9"/>
  <c r="G55" i="9" s="1"/>
  <c r="L55" i="9" s="1"/>
  <c r="P54" i="9"/>
  <c r="Q54" i="9" s="1"/>
  <c r="M54" i="9"/>
  <c r="N54" i="9" s="1"/>
  <c r="O54" i="9" s="1"/>
  <c r="F54" i="9"/>
  <c r="G54" i="9" s="1"/>
  <c r="L54" i="9" s="1"/>
  <c r="P53" i="9"/>
  <c r="Q53" i="9" s="1"/>
  <c r="M53" i="9"/>
  <c r="N53" i="9" s="1"/>
  <c r="F53" i="9"/>
  <c r="K53" i="9" s="1"/>
  <c r="J51" i="9"/>
  <c r="I51" i="9"/>
  <c r="H51" i="9"/>
  <c r="P50" i="9"/>
  <c r="Q50" i="9" s="1"/>
  <c r="R50" i="9" s="1"/>
  <c r="M50" i="9"/>
  <c r="N50" i="9" s="1"/>
  <c r="O50" i="9" s="1"/>
  <c r="F50" i="9"/>
  <c r="K50" i="9" s="1"/>
  <c r="P49" i="9"/>
  <c r="Q49" i="9" s="1"/>
  <c r="R49" i="9" s="1"/>
  <c r="M49" i="9"/>
  <c r="F49" i="9"/>
  <c r="G49" i="9" s="1"/>
  <c r="L49" i="9" s="1"/>
  <c r="P48" i="9"/>
  <c r="M48" i="9"/>
  <c r="N48" i="9" s="1"/>
  <c r="F48" i="9"/>
  <c r="J46" i="9"/>
  <c r="I46" i="9"/>
  <c r="H46" i="9"/>
  <c r="P45" i="9"/>
  <c r="Q45" i="9" s="1"/>
  <c r="R45" i="9" s="1"/>
  <c r="M45" i="9"/>
  <c r="N45" i="9" s="1"/>
  <c r="F45" i="9"/>
  <c r="K45" i="9" s="1"/>
  <c r="P44" i="9"/>
  <c r="M44" i="9"/>
  <c r="N44" i="9" s="1"/>
  <c r="F44" i="9"/>
  <c r="P43" i="9"/>
  <c r="Q43" i="9" s="1"/>
  <c r="M43" i="9"/>
  <c r="N43" i="9" s="1"/>
  <c r="O43" i="9" s="1"/>
  <c r="F43" i="9"/>
  <c r="K43" i="9" s="1"/>
  <c r="J41" i="9"/>
  <c r="I41" i="9"/>
  <c r="H41" i="9"/>
  <c r="P40" i="9"/>
  <c r="Q40" i="9" s="1"/>
  <c r="R40" i="9" s="1"/>
  <c r="M40" i="9"/>
  <c r="N40" i="9" s="1"/>
  <c r="F40" i="9"/>
  <c r="K40" i="9" s="1"/>
  <c r="P39" i="9"/>
  <c r="Q39" i="9" s="1"/>
  <c r="R39" i="9" s="1"/>
  <c r="M39" i="9"/>
  <c r="N39" i="9" s="1"/>
  <c r="F39" i="9"/>
  <c r="P38" i="9"/>
  <c r="Q38" i="9" s="1"/>
  <c r="R38" i="9" s="1"/>
  <c r="M38" i="9"/>
  <c r="N38" i="9" s="1"/>
  <c r="F38" i="9"/>
  <c r="K38" i="9" s="1"/>
  <c r="H36" i="9"/>
  <c r="P35" i="9"/>
  <c r="Q35" i="9" s="1"/>
  <c r="R35" i="9" s="1"/>
  <c r="M35" i="9"/>
  <c r="N35" i="9" s="1"/>
  <c r="D35" i="9"/>
  <c r="F35" i="9" s="1"/>
  <c r="P34" i="9"/>
  <c r="M34" i="9"/>
  <c r="N34" i="9" s="1"/>
  <c r="O34" i="9" s="1"/>
  <c r="D34" i="9"/>
  <c r="F34" i="9" s="1"/>
  <c r="K34" i="9" s="1"/>
  <c r="P33" i="9"/>
  <c r="Q33" i="9" s="1"/>
  <c r="R33" i="9" s="1"/>
  <c r="M33" i="9"/>
  <c r="N33" i="9" s="1"/>
  <c r="F33" i="9"/>
  <c r="K33" i="9" s="1"/>
  <c r="P32" i="9"/>
  <c r="Q32" i="9" s="1"/>
  <c r="R32" i="9" s="1"/>
  <c r="M32" i="9"/>
  <c r="N32" i="9" s="1"/>
  <c r="F32" i="9"/>
  <c r="G32" i="9" s="1"/>
  <c r="L32" i="9" s="1"/>
  <c r="P31" i="9"/>
  <c r="Q31" i="9" s="1"/>
  <c r="M31" i="9"/>
  <c r="N31" i="9" s="1"/>
  <c r="O31" i="9" s="1"/>
  <c r="F31" i="9"/>
  <c r="K31" i="9" s="1"/>
  <c r="P30" i="9"/>
  <c r="M30" i="9"/>
  <c r="P29" i="9"/>
  <c r="M29" i="9"/>
  <c r="D29" i="9"/>
  <c r="F29" i="9" s="1"/>
  <c r="K29" i="9" s="1"/>
  <c r="P28" i="9"/>
  <c r="M28" i="9"/>
  <c r="D28" i="9"/>
  <c r="I28" i="9" s="1"/>
  <c r="K28" i="9" s="1"/>
  <c r="P27" i="9"/>
  <c r="Q27" i="9" s="1"/>
  <c r="R27" i="9" s="1"/>
  <c r="M27" i="9"/>
  <c r="N27" i="9" s="1"/>
  <c r="S27" i="9" s="1"/>
  <c r="T27" i="9" s="1"/>
  <c r="F27" i="9"/>
  <c r="G27" i="9" s="1"/>
  <c r="L27" i="9" s="1"/>
  <c r="P26" i="9"/>
  <c r="Q26" i="9" s="1"/>
  <c r="R26" i="9" s="1"/>
  <c r="M26" i="9"/>
  <c r="N26" i="9" s="1"/>
  <c r="I26" i="9"/>
  <c r="J26" i="9" s="1"/>
  <c r="L26" i="9" s="1"/>
  <c r="D26" i="9"/>
  <c r="P25" i="9"/>
  <c r="Q25" i="9" s="1"/>
  <c r="R25" i="9" s="1"/>
  <c r="M25" i="9"/>
  <c r="N25" i="9" s="1"/>
  <c r="I25" i="9"/>
  <c r="K25" i="9" s="1"/>
  <c r="P24" i="9"/>
  <c r="Q24" i="9" s="1"/>
  <c r="R24" i="9" s="1"/>
  <c r="M24" i="9"/>
  <c r="N24" i="9" s="1"/>
  <c r="S24" i="9" s="1"/>
  <c r="T24" i="9" s="1"/>
  <c r="I24" i="9"/>
  <c r="J24" i="9" s="1"/>
  <c r="L24" i="9" s="1"/>
  <c r="P23" i="9"/>
  <c r="Q23" i="9" s="1"/>
  <c r="R23" i="9" s="1"/>
  <c r="M23" i="9"/>
  <c r="N23" i="9" s="1"/>
  <c r="F23" i="9"/>
  <c r="K23" i="9" s="1"/>
  <c r="P22" i="9"/>
  <c r="Q22" i="9" s="1"/>
  <c r="R22" i="9" s="1"/>
  <c r="M22" i="9"/>
  <c r="N22" i="9" s="1"/>
  <c r="S22" i="9" s="1"/>
  <c r="T22" i="9" s="1"/>
  <c r="F22" i="9"/>
  <c r="K22" i="9" s="1"/>
  <c r="P21" i="9"/>
  <c r="Q21" i="9" s="1"/>
  <c r="R21" i="9" s="1"/>
  <c r="M21" i="9"/>
  <c r="N21" i="9" s="1"/>
  <c r="I21" i="9"/>
  <c r="J21" i="9" s="1"/>
  <c r="L21" i="9" s="1"/>
  <c r="P20" i="9"/>
  <c r="Q20" i="9" s="1"/>
  <c r="R20" i="9" s="1"/>
  <c r="M20" i="9"/>
  <c r="N20" i="9" s="1"/>
  <c r="F20" i="9"/>
  <c r="K20" i="9" s="1"/>
  <c r="P19" i="9"/>
  <c r="Q19" i="9" s="1"/>
  <c r="R19" i="9" s="1"/>
  <c r="M19" i="9"/>
  <c r="N19" i="9" s="1"/>
  <c r="O19" i="9" s="1"/>
  <c r="I19" i="9"/>
  <c r="K19" i="9" s="1"/>
  <c r="H19" i="9"/>
  <c r="P18" i="9"/>
  <c r="Q18" i="9" s="1"/>
  <c r="R18" i="9" s="1"/>
  <c r="M18" i="9"/>
  <c r="N18" i="9" s="1"/>
  <c r="F18" i="9"/>
  <c r="K18" i="9" s="1"/>
  <c r="P17" i="9"/>
  <c r="M17" i="9"/>
  <c r="D17" i="9"/>
  <c r="I17" i="9" s="1"/>
  <c r="P16" i="9"/>
  <c r="Q16" i="9" s="1"/>
  <c r="R16" i="9" s="1"/>
  <c r="M16" i="9"/>
  <c r="N16" i="9" s="1"/>
  <c r="O16" i="9" s="1"/>
  <c r="F16" i="9"/>
  <c r="K16" i="9" s="1"/>
  <c r="P15" i="9"/>
  <c r="Q15" i="9" s="1"/>
  <c r="M15" i="9"/>
  <c r="N15" i="9" s="1"/>
  <c r="O15" i="9" s="1"/>
  <c r="F15" i="9"/>
  <c r="G15" i="9" s="1"/>
  <c r="L15" i="9" s="1"/>
  <c r="P14" i="9"/>
  <c r="Q14" i="9" s="1"/>
  <c r="R14" i="9" s="1"/>
  <c r="M14" i="9"/>
  <c r="N14" i="9" s="1"/>
  <c r="F14" i="9"/>
  <c r="K14" i="9" s="1"/>
  <c r="P13" i="9"/>
  <c r="Q13" i="9" s="1"/>
  <c r="R13" i="9" s="1"/>
  <c r="M13" i="9"/>
  <c r="N13" i="9" s="1"/>
  <c r="F13" i="9"/>
  <c r="K13" i="9" s="1"/>
  <c r="P12" i="9"/>
  <c r="Q12" i="9" s="1"/>
  <c r="M12" i="9"/>
  <c r="F12" i="9"/>
  <c r="K12" i="9" s="1"/>
  <c r="M13" i="7"/>
  <c r="K32" i="12" l="1"/>
  <c r="K34" i="12"/>
  <c r="G33" i="12"/>
  <c r="L33" i="12" s="1"/>
  <c r="G13" i="12"/>
  <c r="L13" i="12" s="1"/>
  <c r="J21" i="12"/>
  <c r="L21" i="12" s="1"/>
  <c r="S15" i="12"/>
  <c r="T15" i="12" s="1"/>
  <c r="K27" i="12"/>
  <c r="G29" i="12"/>
  <c r="L29" i="12" s="1"/>
  <c r="J25" i="12"/>
  <c r="L25" i="12" s="1"/>
  <c r="S27" i="12"/>
  <c r="T27" i="12" s="1"/>
  <c r="S22" i="12"/>
  <c r="T22" i="12" s="1"/>
  <c r="J30" i="12"/>
  <c r="L30" i="12" s="1"/>
  <c r="J17" i="12"/>
  <c r="L17" i="12" s="1"/>
  <c r="S28" i="12"/>
  <c r="T28" i="12" s="1"/>
  <c r="J26" i="12"/>
  <c r="L26" i="12" s="1"/>
  <c r="S23" i="12"/>
  <c r="T23" i="12" s="1"/>
  <c r="R22" i="12"/>
  <c r="R134" i="12"/>
  <c r="S134" i="12"/>
  <c r="T134" i="12" s="1"/>
  <c r="F113" i="12"/>
  <c r="S63" i="12"/>
  <c r="T63" i="12" s="1"/>
  <c r="R63" i="12"/>
  <c r="S79" i="12"/>
  <c r="T79" i="12" s="1"/>
  <c r="O79" i="12"/>
  <c r="S242" i="12"/>
  <c r="T242" i="12" s="1"/>
  <c r="O242" i="12"/>
  <c r="S267" i="12"/>
  <c r="T267" i="12" s="1"/>
  <c r="O267" i="12"/>
  <c r="S26" i="12"/>
  <c r="T26" i="12" s="1"/>
  <c r="R26" i="12"/>
  <c r="S240" i="12"/>
  <c r="T240" i="12" s="1"/>
  <c r="R240" i="12"/>
  <c r="R268" i="12" s="1"/>
  <c r="O96" i="12"/>
  <c r="S96" i="12"/>
  <c r="T96" i="12" s="1"/>
  <c r="R249" i="12"/>
  <c r="S249" i="12"/>
  <c r="T249" i="12" s="1"/>
  <c r="S293" i="12"/>
  <c r="T293" i="12" s="1"/>
  <c r="R293" i="12"/>
  <c r="R54" i="12"/>
  <c r="S54" i="12"/>
  <c r="T54" i="12" s="1"/>
  <c r="O65" i="12"/>
  <c r="S65" i="12"/>
  <c r="T65" i="12" s="1"/>
  <c r="S85" i="12"/>
  <c r="T85" i="12" s="1"/>
  <c r="R85" i="12"/>
  <c r="R113" i="12" s="1"/>
  <c r="R136" i="12"/>
  <c r="R144" i="12" s="1"/>
  <c r="S136" i="12"/>
  <c r="T136" i="12" s="1"/>
  <c r="O107" i="12"/>
  <c r="S107" i="12"/>
  <c r="T107" i="12" s="1"/>
  <c r="R53" i="12"/>
  <c r="S104" i="12"/>
  <c r="T104" i="12" s="1"/>
  <c r="O104" i="12"/>
  <c r="O18" i="12"/>
  <c r="S18" i="12"/>
  <c r="T18" i="12" s="1"/>
  <c r="S129" i="12"/>
  <c r="T129" i="12" s="1"/>
  <c r="O129" i="12"/>
  <c r="O21" i="12"/>
  <c r="S21" i="12"/>
  <c r="T21" i="12" s="1"/>
  <c r="O102" i="12"/>
  <c r="S102" i="12"/>
  <c r="T102" i="12" s="1"/>
  <c r="K28" i="12"/>
  <c r="J28" i="12"/>
  <c r="L28" i="12" s="1"/>
  <c r="O112" i="12"/>
  <c r="S112" i="12"/>
  <c r="T112" i="12" s="1"/>
  <c r="R186" i="12"/>
  <c r="R206" i="12" s="1"/>
  <c r="S186" i="12"/>
  <c r="T186" i="12" s="1"/>
  <c r="S24" i="12"/>
  <c r="T24" i="12" s="1"/>
  <c r="O24" i="12"/>
  <c r="O32" i="12"/>
  <c r="S32" i="12"/>
  <c r="T32" i="12" s="1"/>
  <c r="S55" i="12"/>
  <c r="T55" i="12" s="1"/>
  <c r="O55" i="12"/>
  <c r="K79" i="12"/>
  <c r="G79" i="12"/>
  <c r="L79" i="12" s="1"/>
  <c r="R108" i="12"/>
  <c r="S108" i="12"/>
  <c r="T108" i="12" s="1"/>
  <c r="S181" i="12"/>
  <c r="T181" i="12" s="1"/>
  <c r="O181" i="12"/>
  <c r="S289" i="12"/>
  <c r="T289" i="12" s="1"/>
  <c r="R289" i="12"/>
  <c r="F111" i="12"/>
  <c r="O180" i="12"/>
  <c r="S180" i="12"/>
  <c r="T180" i="12" s="1"/>
  <c r="S31" i="12"/>
  <c r="T31" i="12" s="1"/>
  <c r="R31" i="12"/>
  <c r="J69" i="12"/>
  <c r="L69" i="12" s="1"/>
  <c r="K69" i="12"/>
  <c r="S254" i="12"/>
  <c r="T254" i="12" s="1"/>
  <c r="O254" i="12"/>
  <c r="S43" i="12"/>
  <c r="S132" i="12"/>
  <c r="T132" i="12" s="1"/>
  <c r="O132" i="12"/>
  <c r="O164" i="12"/>
  <c r="S164" i="12"/>
  <c r="T164" i="12" s="1"/>
  <c r="S169" i="12"/>
  <c r="T169" i="12" s="1"/>
  <c r="O169" i="12"/>
  <c r="O72" i="12"/>
  <c r="S72" i="12"/>
  <c r="T72" i="12" s="1"/>
  <c r="K138" i="12"/>
  <c r="K24" i="12"/>
  <c r="J24" i="12"/>
  <c r="L24" i="12" s="1"/>
  <c r="S34" i="12"/>
  <c r="T34" i="12" s="1"/>
  <c r="J113" i="12"/>
  <c r="L88" i="12"/>
  <c r="Q38" i="12"/>
  <c r="S105" i="12"/>
  <c r="T105" i="12" s="1"/>
  <c r="R105" i="12"/>
  <c r="S159" i="12"/>
  <c r="T159" i="12" s="1"/>
  <c r="R159" i="12"/>
  <c r="O173" i="12"/>
  <c r="S234" i="12"/>
  <c r="T234" i="12" s="1"/>
  <c r="O234" i="12"/>
  <c r="S101" i="12"/>
  <c r="T101" i="12" s="1"/>
  <c r="R101" i="12"/>
  <c r="R60" i="12"/>
  <c r="S60" i="12"/>
  <c r="T60" i="12" s="1"/>
  <c r="T115" i="12"/>
  <c r="N237" i="12"/>
  <c r="S208" i="12"/>
  <c r="K102" i="12"/>
  <c r="G102" i="12"/>
  <c r="L102" i="12" s="1"/>
  <c r="G116" i="12"/>
  <c r="L116" i="12" s="1"/>
  <c r="S281" i="12"/>
  <c r="T281" i="12" s="1"/>
  <c r="O281" i="12"/>
  <c r="T12" i="12"/>
  <c r="K198" i="12"/>
  <c r="S154" i="12"/>
  <c r="T154" i="12" s="1"/>
  <c r="S30" i="12"/>
  <c r="T30" i="12" s="1"/>
  <c r="G35" i="12"/>
  <c r="L35" i="12" s="1"/>
  <c r="K35" i="12"/>
  <c r="F41" i="12"/>
  <c r="N41" i="12"/>
  <c r="G62" i="12"/>
  <c r="L62" i="12" s="1"/>
  <c r="K62" i="12"/>
  <c r="S81" i="12"/>
  <c r="T81" i="12" s="1"/>
  <c r="R81" i="12"/>
  <c r="O91" i="12"/>
  <c r="S91" i="12"/>
  <c r="T91" i="12" s="1"/>
  <c r="K106" i="12"/>
  <c r="I113" i="12"/>
  <c r="J106" i="12"/>
  <c r="L106" i="12" s="1"/>
  <c r="S133" i="12"/>
  <c r="T133" i="12" s="1"/>
  <c r="S40" i="12"/>
  <c r="T40" i="12" s="1"/>
  <c r="O40" i="12"/>
  <c r="O41" i="12" s="1"/>
  <c r="O208" i="12"/>
  <c r="O127" i="12"/>
  <c r="S148" i="12"/>
  <c r="T148" i="12" s="1"/>
  <c r="R148" i="12"/>
  <c r="S50" i="12"/>
  <c r="T50" i="12" s="1"/>
  <c r="S223" i="12"/>
  <c r="T223" i="12" s="1"/>
  <c r="O223" i="12"/>
  <c r="G20" i="12"/>
  <c r="L20" i="12" s="1"/>
  <c r="K20" i="12"/>
  <c r="O30" i="12"/>
  <c r="S35" i="12"/>
  <c r="T35" i="12" s="1"/>
  <c r="O35" i="12"/>
  <c r="P51" i="12"/>
  <c r="F82" i="12"/>
  <c r="S62" i="12"/>
  <c r="T62" i="12" s="1"/>
  <c r="O62" i="12"/>
  <c r="N82" i="12"/>
  <c r="S97" i="12"/>
  <c r="T97" i="12" s="1"/>
  <c r="O97" i="12"/>
  <c r="O100" i="12"/>
  <c r="S100" i="12"/>
  <c r="T100" i="12" s="1"/>
  <c r="S103" i="12"/>
  <c r="T103" i="12" s="1"/>
  <c r="R146" i="12"/>
  <c r="S146" i="12"/>
  <c r="O162" i="12"/>
  <c r="S162" i="12"/>
  <c r="T162" i="12" s="1"/>
  <c r="S167" i="12"/>
  <c r="T167" i="12" s="1"/>
  <c r="S263" i="12"/>
  <c r="T263" i="12" s="1"/>
  <c r="O263" i="12"/>
  <c r="O29" i="12"/>
  <c r="S29" i="12"/>
  <c r="T29" i="12" s="1"/>
  <c r="S166" i="12"/>
  <c r="T166" i="12" s="1"/>
  <c r="O166" i="12"/>
  <c r="R68" i="12"/>
  <c r="S16" i="12"/>
  <c r="T16" i="12" s="1"/>
  <c r="O16" i="12"/>
  <c r="R43" i="12"/>
  <c r="S99" i="12"/>
  <c r="T99" i="12" s="1"/>
  <c r="O99" i="12"/>
  <c r="O151" i="12"/>
  <c r="S151" i="12"/>
  <c r="T151" i="12" s="1"/>
  <c r="N46" i="12"/>
  <c r="R121" i="12"/>
  <c r="R208" i="12"/>
  <c r="O156" i="12"/>
  <c r="O17" i="12"/>
  <c r="S17" i="12"/>
  <c r="T17" i="12" s="1"/>
  <c r="S20" i="12"/>
  <c r="T20" i="12" s="1"/>
  <c r="O20" i="12"/>
  <c r="L53" i="12"/>
  <c r="O56" i="12"/>
  <c r="S56" i="12"/>
  <c r="T56" i="12" s="1"/>
  <c r="S70" i="12"/>
  <c r="T70" i="12" s="1"/>
  <c r="R70" i="12"/>
  <c r="R73" i="12"/>
  <c r="S73" i="12"/>
  <c r="T73" i="12" s="1"/>
  <c r="S120" i="12"/>
  <c r="T120" i="12" s="1"/>
  <c r="O120" i="12"/>
  <c r="L150" i="12"/>
  <c r="O191" i="12"/>
  <c r="S191" i="12"/>
  <c r="T191" i="12" s="1"/>
  <c r="S199" i="12"/>
  <c r="T199" i="12" s="1"/>
  <c r="O199" i="12"/>
  <c r="S25" i="12"/>
  <c r="T25" i="12" s="1"/>
  <c r="O25" i="12"/>
  <c r="G40" i="12"/>
  <c r="L40" i="12" s="1"/>
  <c r="R77" i="12"/>
  <c r="S118" i="12"/>
  <c r="T118" i="12" s="1"/>
  <c r="O118" i="12"/>
  <c r="S158" i="12"/>
  <c r="T158" i="12" s="1"/>
  <c r="O158" i="12"/>
  <c r="S171" i="12"/>
  <c r="T171" i="12" s="1"/>
  <c r="O171" i="12"/>
  <c r="K189" i="12"/>
  <c r="J189" i="12"/>
  <c r="L189" i="12" s="1"/>
  <c r="R271" i="12"/>
  <c r="R299" i="12" s="1"/>
  <c r="Q299" i="12"/>
  <c r="S38" i="12"/>
  <c r="G49" i="12"/>
  <c r="L49" i="12" s="1"/>
  <c r="F51" i="12"/>
  <c r="K74" i="12"/>
  <c r="G74" i="12"/>
  <c r="L74" i="12" s="1"/>
  <c r="G84" i="12"/>
  <c r="K84" i="12"/>
  <c r="G153" i="12"/>
  <c r="L153" i="12" s="1"/>
  <c r="K153" i="12"/>
  <c r="K205" i="12"/>
  <c r="G205" i="12"/>
  <c r="L205" i="12" s="1"/>
  <c r="K245" i="12"/>
  <c r="J245" i="12"/>
  <c r="L245" i="12" s="1"/>
  <c r="S291" i="12"/>
  <c r="T291" i="12" s="1"/>
  <c r="O291" i="12"/>
  <c r="S80" i="12"/>
  <c r="T80" i="12" s="1"/>
  <c r="R80" i="12"/>
  <c r="O111" i="12"/>
  <c r="K257" i="12"/>
  <c r="G257" i="12"/>
  <c r="L257" i="12" s="1"/>
  <c r="O75" i="12"/>
  <c r="S14" i="12"/>
  <c r="T14" i="12" s="1"/>
  <c r="S137" i="12"/>
  <c r="T137" i="12" s="1"/>
  <c r="R137" i="12"/>
  <c r="M36" i="12"/>
  <c r="N13" i="12"/>
  <c r="O45" i="12"/>
  <c r="O46" i="12" s="1"/>
  <c r="S45" i="12"/>
  <c r="T45" i="12" s="1"/>
  <c r="K49" i="12"/>
  <c r="K51" i="12" s="1"/>
  <c r="G60" i="12"/>
  <c r="L60" i="12" s="1"/>
  <c r="N113" i="12"/>
  <c r="S84" i="12"/>
  <c r="O84" i="12"/>
  <c r="G142" i="12"/>
  <c r="L142" i="12" s="1"/>
  <c r="S174" i="12"/>
  <c r="T174" i="12" s="1"/>
  <c r="O174" i="12"/>
  <c r="S182" i="12"/>
  <c r="T182" i="12" s="1"/>
  <c r="O182" i="12"/>
  <c r="S219" i="12"/>
  <c r="T219" i="12" s="1"/>
  <c r="O219" i="12"/>
  <c r="S246" i="12"/>
  <c r="T246" i="12" s="1"/>
  <c r="O246" i="12"/>
  <c r="F36" i="12"/>
  <c r="K12" i="12"/>
  <c r="G12" i="12"/>
  <c r="S69" i="12"/>
  <c r="T69" i="12" s="1"/>
  <c r="O69" i="12"/>
  <c r="Q111" i="12"/>
  <c r="R111" i="12" s="1"/>
  <c r="F172" i="12"/>
  <c r="F175" i="12" s="1"/>
  <c r="N172" i="12"/>
  <c r="Q172" i="12"/>
  <c r="R172" i="12" s="1"/>
  <c r="S33" i="12"/>
  <c r="T33" i="12" s="1"/>
  <c r="O74" i="12"/>
  <c r="S74" i="12"/>
  <c r="T74" i="12" s="1"/>
  <c r="O98" i="12"/>
  <c r="S98" i="12"/>
  <c r="T98" i="12" s="1"/>
  <c r="S110" i="12"/>
  <c r="T110" i="12" s="1"/>
  <c r="O110" i="12"/>
  <c r="S123" i="12"/>
  <c r="T123" i="12" s="1"/>
  <c r="O123" i="12"/>
  <c r="S142" i="12"/>
  <c r="T142" i="12" s="1"/>
  <c r="O142" i="12"/>
  <c r="S256" i="12"/>
  <c r="T256" i="12" s="1"/>
  <c r="S58" i="12"/>
  <c r="T58" i="12" s="1"/>
  <c r="O58" i="12"/>
  <c r="G120" i="12"/>
  <c r="L120" i="12" s="1"/>
  <c r="K120" i="12"/>
  <c r="O138" i="12"/>
  <c r="S138" i="12"/>
  <c r="T138" i="12" s="1"/>
  <c r="O109" i="12"/>
  <c r="S109" i="12"/>
  <c r="T109" i="12" s="1"/>
  <c r="I144" i="12"/>
  <c r="O257" i="12"/>
  <c r="S257" i="12"/>
  <c r="T257" i="12" s="1"/>
  <c r="S53" i="12"/>
  <c r="O116" i="12"/>
  <c r="O133" i="12"/>
  <c r="S204" i="12"/>
  <c r="T204" i="12" s="1"/>
  <c r="S225" i="12"/>
  <c r="T225" i="12" s="1"/>
  <c r="O225" i="12"/>
  <c r="O265" i="12"/>
  <c r="S265" i="12"/>
  <c r="T265" i="12" s="1"/>
  <c r="K277" i="12"/>
  <c r="G48" i="12"/>
  <c r="K78" i="12"/>
  <c r="K97" i="12"/>
  <c r="N144" i="12"/>
  <c r="S230" i="12"/>
  <c r="T230" i="12" s="1"/>
  <c r="O230" i="12"/>
  <c r="L239" i="12"/>
  <c r="K126" i="12"/>
  <c r="S131" i="12"/>
  <c r="T131" i="12" s="1"/>
  <c r="K137" i="12"/>
  <c r="G233" i="12"/>
  <c r="L233" i="12" s="1"/>
  <c r="O12" i="12"/>
  <c r="K15" i="12"/>
  <c r="I19" i="12"/>
  <c r="G23" i="12"/>
  <c r="L23" i="12" s="1"/>
  <c r="O28" i="12"/>
  <c r="K31" i="12"/>
  <c r="G39" i="12"/>
  <c r="K57" i="12"/>
  <c r="K59" i="12"/>
  <c r="O64" i="12"/>
  <c r="S67" i="12"/>
  <c r="T67" i="12" s="1"/>
  <c r="J75" i="12"/>
  <c r="L75" i="12" s="1"/>
  <c r="S93" i="12"/>
  <c r="T93" i="12" s="1"/>
  <c r="O93" i="12"/>
  <c r="O95" i="12"/>
  <c r="J103" i="12"/>
  <c r="L103" i="12" s="1"/>
  <c r="G110" i="12"/>
  <c r="L110" i="12" s="1"/>
  <c r="O124" i="12"/>
  <c r="S135" i="12"/>
  <c r="T135" i="12" s="1"/>
  <c r="O135" i="12"/>
  <c r="J139" i="12"/>
  <c r="L139" i="12" s="1"/>
  <c r="O153" i="12"/>
  <c r="S170" i="12"/>
  <c r="T170" i="12" s="1"/>
  <c r="I175" i="12"/>
  <c r="K190" i="12"/>
  <c r="J190" i="12"/>
  <c r="L190" i="12" s="1"/>
  <c r="O192" i="12"/>
  <c r="S192" i="12"/>
  <c r="T192" i="12" s="1"/>
  <c r="O196" i="12"/>
  <c r="S196" i="12"/>
  <c r="T196" i="12" s="1"/>
  <c r="S252" i="12"/>
  <c r="T252" i="12" s="1"/>
  <c r="S272" i="12"/>
  <c r="T272" i="12" s="1"/>
  <c r="S210" i="12"/>
  <c r="T210" i="12" s="1"/>
  <c r="O210" i="12"/>
  <c r="O76" i="12"/>
  <c r="K124" i="12"/>
  <c r="K93" i="12"/>
  <c r="K194" i="12"/>
  <c r="K235" i="12"/>
  <c r="G235" i="12"/>
  <c r="L235" i="12" s="1"/>
  <c r="K263" i="12"/>
  <c r="K71" i="12"/>
  <c r="G80" i="12"/>
  <c r="L80" i="12" s="1"/>
  <c r="K80" i="12"/>
  <c r="S87" i="12"/>
  <c r="T87" i="12" s="1"/>
  <c r="J99" i="12"/>
  <c r="L99" i="12" s="1"/>
  <c r="S140" i="12"/>
  <c r="T140" i="12" s="1"/>
  <c r="G248" i="12"/>
  <c r="L248" i="12" s="1"/>
  <c r="S277" i="12"/>
  <c r="T277" i="12" s="1"/>
  <c r="O277" i="12"/>
  <c r="F298" i="12"/>
  <c r="K39" i="12"/>
  <c r="K41" i="12" s="1"/>
  <c r="F46" i="12"/>
  <c r="S49" i="12"/>
  <c r="T49" i="12" s="1"/>
  <c r="L57" i="12"/>
  <c r="Q113" i="12"/>
  <c r="S89" i="12"/>
  <c r="T89" i="12" s="1"/>
  <c r="K108" i="12"/>
  <c r="F144" i="12"/>
  <c r="K115" i="12"/>
  <c r="G115" i="12"/>
  <c r="S126" i="12"/>
  <c r="T126" i="12" s="1"/>
  <c r="O126" i="12"/>
  <c r="S141" i="12"/>
  <c r="T141" i="12" s="1"/>
  <c r="K148" i="12"/>
  <c r="S185" i="12"/>
  <c r="T185" i="12" s="1"/>
  <c r="S187" i="12"/>
  <c r="T187" i="12" s="1"/>
  <c r="K224" i="12"/>
  <c r="J224" i="12"/>
  <c r="L224" i="12" s="1"/>
  <c r="S243" i="12"/>
  <c r="T243" i="12" s="1"/>
  <c r="S248" i="12"/>
  <c r="T248" i="12" s="1"/>
  <c r="O248" i="12"/>
  <c r="Q266" i="12"/>
  <c r="R266" i="12" s="1"/>
  <c r="N266" i="12"/>
  <c r="F266" i="12"/>
  <c r="F268" i="12" s="1"/>
  <c r="S295" i="12"/>
  <c r="T295" i="12" s="1"/>
  <c r="R279" i="12"/>
  <c r="G95" i="12"/>
  <c r="L95" i="12" s="1"/>
  <c r="N57" i="12"/>
  <c r="N106" i="12"/>
  <c r="G173" i="12"/>
  <c r="L173" i="12" s="1"/>
  <c r="K173" i="12"/>
  <c r="I206" i="12"/>
  <c r="K181" i="12"/>
  <c r="K206" i="12" s="1"/>
  <c r="O190" i="12"/>
  <c r="S190" i="12"/>
  <c r="T190" i="12" s="1"/>
  <c r="N205" i="12"/>
  <c r="S258" i="12"/>
  <c r="T258" i="12" s="1"/>
  <c r="S285" i="12"/>
  <c r="T285" i="12" s="1"/>
  <c r="K288" i="12"/>
  <c r="G288" i="12"/>
  <c r="L288" i="12" s="1"/>
  <c r="S214" i="12"/>
  <c r="T214" i="12" s="1"/>
  <c r="O214" i="12"/>
  <c r="G55" i="12"/>
  <c r="L55" i="12" s="1"/>
  <c r="S160" i="12"/>
  <c r="T160" i="12" s="1"/>
  <c r="S212" i="12"/>
  <c r="T212" i="12" s="1"/>
  <c r="R212" i="12"/>
  <c r="O51" i="12"/>
  <c r="G112" i="12"/>
  <c r="L112" i="12" s="1"/>
  <c r="K112" i="12"/>
  <c r="K119" i="12"/>
  <c r="J119" i="12"/>
  <c r="G143" i="12"/>
  <c r="L143" i="12" s="1"/>
  <c r="K143" i="12"/>
  <c r="N175" i="12"/>
  <c r="K163" i="12"/>
  <c r="J163" i="12"/>
  <c r="L163" i="12" s="1"/>
  <c r="L181" i="12"/>
  <c r="K197" i="12"/>
  <c r="J197" i="12"/>
  <c r="L197" i="12" s="1"/>
  <c r="S203" i="12"/>
  <c r="T203" i="12" s="1"/>
  <c r="S233" i="12"/>
  <c r="T233" i="12" s="1"/>
  <c r="O233" i="12"/>
  <c r="K168" i="12"/>
  <c r="J168" i="12"/>
  <c r="L168" i="12" s="1"/>
  <c r="G44" i="12"/>
  <c r="S202" i="12"/>
  <c r="T202" i="12" s="1"/>
  <c r="K250" i="12"/>
  <c r="G250" i="12"/>
  <c r="L250" i="12" s="1"/>
  <c r="S282" i="12"/>
  <c r="T282" i="12" s="1"/>
  <c r="R282" i="12"/>
  <c r="S178" i="12"/>
  <c r="T178" i="12" s="1"/>
  <c r="O178" i="12"/>
  <c r="G14" i="12"/>
  <c r="L14" i="12" s="1"/>
  <c r="G18" i="12"/>
  <c r="L18" i="12" s="1"/>
  <c r="K22" i="12"/>
  <c r="G22" i="12"/>
  <c r="L22" i="12" s="1"/>
  <c r="R44" i="12"/>
  <c r="G50" i="12"/>
  <c r="L50" i="12" s="1"/>
  <c r="G54" i="12"/>
  <c r="L54" i="12" s="1"/>
  <c r="O59" i="12"/>
  <c r="J63" i="12"/>
  <c r="L63" i="12" s="1"/>
  <c r="K63" i="12"/>
  <c r="J70" i="12"/>
  <c r="L70" i="12" s="1"/>
  <c r="S71" i="12"/>
  <c r="T71" i="12" s="1"/>
  <c r="K90" i="12"/>
  <c r="J94" i="12"/>
  <c r="L94" i="12" s="1"/>
  <c r="S139" i="12"/>
  <c r="T139" i="12" s="1"/>
  <c r="O146" i="12"/>
  <c r="R157" i="12"/>
  <c r="G177" i="12"/>
  <c r="F206" i="12"/>
  <c r="J218" i="12"/>
  <c r="L218" i="12" s="1"/>
  <c r="G271" i="12"/>
  <c r="L271" i="12" s="1"/>
  <c r="S278" i="12"/>
  <c r="T278" i="12" s="1"/>
  <c r="O278" i="12"/>
  <c r="S288" i="12"/>
  <c r="T288" i="12" s="1"/>
  <c r="O288" i="12"/>
  <c r="N298" i="12"/>
  <c r="S189" i="12"/>
  <c r="T189" i="12" s="1"/>
  <c r="O189" i="12"/>
  <c r="Q294" i="12"/>
  <c r="R294" i="12" s="1"/>
  <c r="N294" i="12"/>
  <c r="N299" i="12" s="1"/>
  <c r="I294" i="12"/>
  <c r="J135" i="12"/>
  <c r="L135" i="12" s="1"/>
  <c r="Q48" i="12"/>
  <c r="S86" i="12"/>
  <c r="T86" i="12" s="1"/>
  <c r="N119" i="12"/>
  <c r="O139" i="12"/>
  <c r="O163" i="12"/>
  <c r="S183" i="12"/>
  <c r="T183" i="12" s="1"/>
  <c r="O197" i="12"/>
  <c r="S213" i="12"/>
  <c r="T213" i="12" s="1"/>
  <c r="G242" i="12"/>
  <c r="L242" i="12" s="1"/>
  <c r="O273" i="12"/>
  <c r="S273" i="12"/>
  <c r="T273" i="12" s="1"/>
  <c r="S216" i="12"/>
  <c r="T216" i="12" s="1"/>
  <c r="R216" i="12"/>
  <c r="K297" i="12"/>
  <c r="G297" i="12"/>
  <c r="L297" i="12" s="1"/>
  <c r="O227" i="12"/>
  <c r="K64" i="12"/>
  <c r="G64" i="12"/>
  <c r="L64" i="12" s="1"/>
  <c r="O147" i="12"/>
  <c r="O198" i="12"/>
  <c r="K56" i="12"/>
  <c r="K82" i="12" s="1"/>
  <c r="G56" i="12"/>
  <c r="L56" i="12" s="1"/>
  <c r="S61" i="12"/>
  <c r="T61" i="12" s="1"/>
  <c r="Q75" i="12"/>
  <c r="R75" i="12" s="1"/>
  <c r="S90" i="12"/>
  <c r="T90" i="12" s="1"/>
  <c r="O90" i="12"/>
  <c r="Q144" i="12"/>
  <c r="K186" i="12"/>
  <c r="K191" i="12"/>
  <c r="J191" i="12"/>
  <c r="L191" i="12" s="1"/>
  <c r="G267" i="12"/>
  <c r="L267" i="12" s="1"/>
  <c r="K284" i="12"/>
  <c r="J284" i="12"/>
  <c r="L284" i="12" s="1"/>
  <c r="K296" i="12"/>
  <c r="G296" i="12"/>
  <c r="L296" i="12" s="1"/>
  <c r="O53" i="12"/>
  <c r="O168" i="12"/>
  <c r="S168" i="12"/>
  <c r="T168" i="12" s="1"/>
  <c r="P19" i="12"/>
  <c r="Q19" i="12" s="1"/>
  <c r="R19" i="12" s="1"/>
  <c r="S39" i="12"/>
  <c r="T39" i="12" s="1"/>
  <c r="I82" i="12"/>
  <c r="S92" i="12"/>
  <c r="T92" i="12" s="1"/>
  <c r="S94" i="12"/>
  <c r="T94" i="12" s="1"/>
  <c r="Q110" i="12"/>
  <c r="R110" i="12" s="1"/>
  <c r="S177" i="12"/>
  <c r="O177" i="12"/>
  <c r="O188" i="12"/>
  <c r="S188" i="12"/>
  <c r="T188" i="12" s="1"/>
  <c r="S193" i="12"/>
  <c r="T193" i="12" s="1"/>
  <c r="S195" i="12"/>
  <c r="T195" i="12" s="1"/>
  <c r="O201" i="12"/>
  <c r="S218" i="12"/>
  <c r="T218" i="12" s="1"/>
  <c r="O218" i="12"/>
  <c r="S229" i="12"/>
  <c r="T229" i="12" s="1"/>
  <c r="O229" i="12"/>
  <c r="S231" i="12"/>
  <c r="T231" i="12" s="1"/>
  <c r="R231" i="12"/>
  <c r="K256" i="12"/>
  <c r="J256" i="12"/>
  <c r="L256" i="12" s="1"/>
  <c r="Q79" i="12"/>
  <c r="R79" i="12" s="1"/>
  <c r="Q205" i="12"/>
  <c r="R205" i="12" s="1"/>
  <c r="S271" i="12"/>
  <c r="T271" i="12" s="1"/>
  <c r="S259" i="12"/>
  <c r="T259" i="12" s="1"/>
  <c r="O271" i="12"/>
  <c r="K292" i="12"/>
  <c r="K228" i="12"/>
  <c r="K237" i="12" s="1"/>
  <c r="J228" i="12"/>
  <c r="L228" i="12" s="1"/>
  <c r="K236" i="12"/>
  <c r="G236" i="12"/>
  <c r="L236" i="12" s="1"/>
  <c r="S239" i="12"/>
  <c r="I274" i="12"/>
  <c r="Q274" i="12"/>
  <c r="R274" i="12" s="1"/>
  <c r="S280" i="12"/>
  <c r="T280" i="12" s="1"/>
  <c r="O280" i="12"/>
  <c r="S284" i="12"/>
  <c r="T284" i="12" s="1"/>
  <c r="O284" i="12"/>
  <c r="S149" i="12"/>
  <c r="T149" i="12" s="1"/>
  <c r="J222" i="12"/>
  <c r="L222" i="12" s="1"/>
  <c r="K232" i="12"/>
  <c r="J232" i="12"/>
  <c r="L232" i="12" s="1"/>
  <c r="N236" i="12"/>
  <c r="O239" i="12"/>
  <c r="K251" i="12"/>
  <c r="K253" i="12"/>
  <c r="J253" i="12"/>
  <c r="L253" i="12" s="1"/>
  <c r="G262" i="12"/>
  <c r="L262" i="12" s="1"/>
  <c r="R286" i="12"/>
  <c r="O292" i="12"/>
  <c r="J73" i="12"/>
  <c r="L73" i="12" s="1"/>
  <c r="J98" i="12"/>
  <c r="L98" i="12" s="1"/>
  <c r="J101" i="12"/>
  <c r="L101" i="12" s="1"/>
  <c r="G118" i="12"/>
  <c r="L118" i="12" s="1"/>
  <c r="S125" i="12"/>
  <c r="T125" i="12" s="1"/>
  <c r="G146" i="12"/>
  <c r="O149" i="12"/>
  <c r="J154" i="12"/>
  <c r="L154" i="12" s="1"/>
  <c r="G157" i="12"/>
  <c r="L157" i="12" s="1"/>
  <c r="S165" i="12"/>
  <c r="T165" i="12" s="1"/>
  <c r="Q173" i="12"/>
  <c r="R173" i="12" s="1"/>
  <c r="G180" i="12"/>
  <c r="L180" i="12" s="1"/>
  <c r="J187" i="12"/>
  <c r="L187" i="12" s="1"/>
  <c r="K204" i="12"/>
  <c r="G204" i="12"/>
  <c r="L204" i="12" s="1"/>
  <c r="S226" i="12"/>
  <c r="T226" i="12" s="1"/>
  <c r="S262" i="12"/>
  <c r="T262" i="12" s="1"/>
  <c r="O262" i="12"/>
  <c r="O125" i="12"/>
  <c r="K146" i="12"/>
  <c r="G151" i="12"/>
  <c r="L151" i="12" s="1"/>
  <c r="O165" i="12"/>
  <c r="O226" i="12"/>
  <c r="S228" i="12"/>
  <c r="T228" i="12" s="1"/>
  <c r="Q236" i="12"/>
  <c r="R236" i="12" s="1"/>
  <c r="O245" i="12"/>
  <c r="S245" i="12"/>
  <c r="T245" i="12" s="1"/>
  <c r="G270" i="12"/>
  <c r="F299" i="12"/>
  <c r="O276" i="12"/>
  <c r="S276" i="12"/>
  <c r="T276" i="12" s="1"/>
  <c r="G295" i="12"/>
  <c r="L295" i="12" s="1"/>
  <c r="N297" i="12"/>
  <c r="S222" i="12"/>
  <c r="T222" i="12" s="1"/>
  <c r="S260" i="12"/>
  <c r="T260" i="12" s="1"/>
  <c r="J199" i="12"/>
  <c r="L199" i="12" s="1"/>
  <c r="K199" i="12"/>
  <c r="Q232" i="12"/>
  <c r="R232" i="12" s="1"/>
  <c r="N232" i="12"/>
  <c r="J243" i="12"/>
  <c r="K243" i="12"/>
  <c r="I268" i="12"/>
  <c r="K283" i="12"/>
  <c r="J283" i="12"/>
  <c r="L283" i="12" s="1"/>
  <c r="S290" i="12"/>
  <c r="T290" i="12" s="1"/>
  <c r="R290" i="12"/>
  <c r="Q150" i="12"/>
  <c r="J212" i="12"/>
  <c r="O217" i="12"/>
  <c r="G231" i="12"/>
  <c r="L231" i="12" s="1"/>
  <c r="O256" i="12"/>
  <c r="O259" i="12"/>
  <c r="G265" i="12"/>
  <c r="L265" i="12" s="1"/>
  <c r="O270" i="12"/>
  <c r="G279" i="12"/>
  <c r="L279" i="12" s="1"/>
  <c r="J289" i="12"/>
  <c r="L289" i="12" s="1"/>
  <c r="Q201" i="12"/>
  <c r="R201" i="12" s="1"/>
  <c r="S184" i="12"/>
  <c r="T184" i="12" s="1"/>
  <c r="G208" i="12"/>
  <c r="J223" i="12"/>
  <c r="L223" i="12" s="1"/>
  <c r="O250" i="12"/>
  <c r="K255" i="12"/>
  <c r="J261" i="12"/>
  <c r="L261" i="12" s="1"/>
  <c r="Q297" i="12"/>
  <c r="R297" i="12" s="1"/>
  <c r="J252" i="12"/>
  <c r="L252" i="12" s="1"/>
  <c r="S253" i="12"/>
  <c r="T253" i="12" s="1"/>
  <c r="K18" i="11"/>
  <c r="G12" i="11"/>
  <c r="L12" i="11" s="1"/>
  <c r="G29" i="11"/>
  <c r="L29" i="11" s="1"/>
  <c r="S26" i="11"/>
  <c r="T26" i="11" s="1"/>
  <c r="K34" i="11"/>
  <c r="G31" i="11"/>
  <c r="L31" i="11" s="1"/>
  <c r="J28" i="11"/>
  <c r="L28" i="11" s="1"/>
  <c r="K35" i="11"/>
  <c r="G16" i="11"/>
  <c r="L16" i="11" s="1"/>
  <c r="G22" i="11"/>
  <c r="L22" i="11" s="1"/>
  <c r="J25" i="11"/>
  <c r="L25" i="11" s="1"/>
  <c r="G32" i="11"/>
  <c r="L32" i="11" s="1"/>
  <c r="J26" i="11"/>
  <c r="L26" i="11" s="1"/>
  <c r="G23" i="11"/>
  <c r="L23" i="11" s="1"/>
  <c r="O26" i="11"/>
  <c r="J21" i="11"/>
  <c r="L21" i="11" s="1"/>
  <c r="Q46" i="11"/>
  <c r="R43" i="11"/>
  <c r="R46" i="11" s="1"/>
  <c r="K57" i="11"/>
  <c r="J57" i="11"/>
  <c r="O149" i="11"/>
  <c r="S149" i="11"/>
  <c r="T149" i="11" s="1"/>
  <c r="S57" i="11"/>
  <c r="T57" i="11" s="1"/>
  <c r="O57" i="11"/>
  <c r="S15" i="11"/>
  <c r="T15" i="11" s="1"/>
  <c r="O15" i="11"/>
  <c r="S18" i="11"/>
  <c r="T18" i="11" s="1"/>
  <c r="O18" i="11"/>
  <c r="L53" i="11"/>
  <c r="S112" i="11"/>
  <c r="T112" i="11" s="1"/>
  <c r="O168" i="11"/>
  <c r="J221" i="11"/>
  <c r="L221" i="11" s="1"/>
  <c r="K221" i="11"/>
  <c r="S92" i="11"/>
  <c r="T92" i="11" s="1"/>
  <c r="O92" i="11"/>
  <c r="T12" i="11"/>
  <c r="S28" i="11"/>
  <c r="T28" i="11" s="1"/>
  <c r="O28" i="11"/>
  <c r="S31" i="11"/>
  <c r="T31" i="11" s="1"/>
  <c r="O31" i="11"/>
  <c r="O157" i="11"/>
  <c r="S157" i="11"/>
  <c r="T157" i="11" s="1"/>
  <c r="O62" i="11"/>
  <c r="S62" i="11"/>
  <c r="T62" i="11" s="1"/>
  <c r="K24" i="11"/>
  <c r="J24" i="11"/>
  <c r="L24" i="11" s="1"/>
  <c r="O16" i="11"/>
  <c r="S16" i="11"/>
  <c r="T16" i="11" s="1"/>
  <c r="S27" i="11"/>
  <c r="T27" i="11" s="1"/>
  <c r="O27" i="11"/>
  <c r="S44" i="11"/>
  <c r="T44" i="11" s="1"/>
  <c r="O44" i="11"/>
  <c r="S63" i="11"/>
  <c r="T63" i="11" s="1"/>
  <c r="O63" i="11"/>
  <c r="K71" i="11"/>
  <c r="G71" i="11"/>
  <c r="L71" i="11" s="1"/>
  <c r="S85" i="11"/>
  <c r="T85" i="11" s="1"/>
  <c r="O85" i="11"/>
  <c r="S104" i="11"/>
  <c r="T104" i="11" s="1"/>
  <c r="O104" i="11"/>
  <c r="O106" i="11"/>
  <c r="S118" i="11"/>
  <c r="T118" i="11" s="1"/>
  <c r="O118" i="11"/>
  <c r="R121" i="11"/>
  <c r="S121" i="11"/>
  <c r="T121" i="11" s="1"/>
  <c r="S143" i="11"/>
  <c r="T143" i="11" s="1"/>
  <c r="O143" i="11"/>
  <c r="S189" i="11"/>
  <c r="T189" i="11" s="1"/>
  <c r="O189" i="11"/>
  <c r="I268" i="11"/>
  <c r="S23" i="11"/>
  <c r="T23" i="11" s="1"/>
  <c r="O23" i="11"/>
  <c r="O84" i="11"/>
  <c r="S84" i="11"/>
  <c r="G126" i="11"/>
  <c r="L126" i="11" s="1"/>
  <c r="K126" i="11"/>
  <c r="O215" i="11"/>
  <c r="S215" i="11"/>
  <c r="T215" i="11" s="1"/>
  <c r="S233" i="11"/>
  <c r="T233" i="11" s="1"/>
  <c r="O233" i="11"/>
  <c r="K259" i="11"/>
  <c r="J259" i="11"/>
  <c r="L259" i="11" s="1"/>
  <c r="O271" i="11"/>
  <c r="S271" i="11"/>
  <c r="T271" i="11" s="1"/>
  <c r="Q36" i="11"/>
  <c r="R12" i="11"/>
  <c r="S21" i="11"/>
  <c r="T21" i="11" s="1"/>
  <c r="O21" i="11"/>
  <c r="G95" i="11"/>
  <c r="L95" i="11" s="1"/>
  <c r="J108" i="11"/>
  <c r="L108" i="11" s="1"/>
  <c r="K108" i="11"/>
  <c r="R120" i="11"/>
  <c r="S120" i="11"/>
  <c r="T120" i="11" s="1"/>
  <c r="S177" i="11"/>
  <c r="O177" i="11"/>
  <c r="S196" i="11"/>
  <c r="T196" i="11" s="1"/>
  <c r="O196" i="11"/>
  <c r="L212" i="11"/>
  <c r="S230" i="11"/>
  <c r="T230" i="11" s="1"/>
  <c r="O230" i="11"/>
  <c r="S43" i="11"/>
  <c r="O43" i="11"/>
  <c r="N46" i="11"/>
  <c r="S70" i="11"/>
  <c r="T70" i="11" s="1"/>
  <c r="O70" i="11"/>
  <c r="S115" i="11"/>
  <c r="F204" i="11"/>
  <c r="N204" i="11"/>
  <c r="S209" i="11"/>
  <c r="T209" i="11" s="1"/>
  <c r="O209" i="11"/>
  <c r="O87" i="11"/>
  <c r="N111" i="11"/>
  <c r="Q111" i="11"/>
  <c r="R111" i="11" s="1"/>
  <c r="S123" i="11"/>
  <c r="T123" i="11" s="1"/>
  <c r="S133" i="11"/>
  <c r="T133" i="11" s="1"/>
  <c r="O133" i="11"/>
  <c r="O166" i="11"/>
  <c r="S166" i="11"/>
  <c r="T166" i="11" s="1"/>
  <c r="O172" i="11"/>
  <c r="R177" i="11"/>
  <c r="Q206" i="11"/>
  <c r="S191" i="11"/>
  <c r="T191" i="11" s="1"/>
  <c r="R191" i="11"/>
  <c r="G219" i="11"/>
  <c r="L219" i="11" s="1"/>
  <c r="K219" i="11"/>
  <c r="K27" i="11"/>
  <c r="G27" i="11"/>
  <c r="L27" i="11" s="1"/>
  <c r="S32" i="11"/>
  <c r="T32" i="11" s="1"/>
  <c r="O32" i="11"/>
  <c r="R53" i="11"/>
  <c r="R82" i="11" s="1"/>
  <c r="Q82" i="11"/>
  <c r="S60" i="11"/>
  <c r="T60" i="11" s="1"/>
  <c r="O60" i="11"/>
  <c r="J63" i="11"/>
  <c r="L63" i="11" s="1"/>
  <c r="K68" i="11"/>
  <c r="J68" i="11"/>
  <c r="L68" i="11" s="1"/>
  <c r="K106" i="11"/>
  <c r="F111" i="11"/>
  <c r="R144" i="11"/>
  <c r="G141" i="11"/>
  <c r="L141" i="11" s="1"/>
  <c r="K141" i="11"/>
  <c r="G143" i="11"/>
  <c r="L143" i="11" s="1"/>
  <c r="G182" i="11"/>
  <c r="L182" i="11" s="1"/>
  <c r="K182" i="11"/>
  <c r="Q204" i="11"/>
  <c r="R204" i="11" s="1"/>
  <c r="O222" i="11"/>
  <c r="S222" i="11"/>
  <c r="T222" i="11" s="1"/>
  <c r="K19" i="11"/>
  <c r="J19" i="11"/>
  <c r="L19" i="11" s="1"/>
  <c r="F46" i="11"/>
  <c r="K44" i="11"/>
  <c r="K46" i="11" s="1"/>
  <c r="G44" i="11"/>
  <c r="L44" i="11" s="1"/>
  <c r="O48" i="11"/>
  <c r="S48" i="11"/>
  <c r="S53" i="11"/>
  <c r="G78" i="11"/>
  <c r="L78" i="11" s="1"/>
  <c r="K78" i="11"/>
  <c r="K88" i="11"/>
  <c r="J88" i="11"/>
  <c r="I113" i="11"/>
  <c r="O99" i="11"/>
  <c r="R101" i="11"/>
  <c r="S101" i="11"/>
  <c r="T101" i="11" s="1"/>
  <c r="O136" i="11"/>
  <c r="S136" i="11"/>
  <c r="T136" i="11" s="1"/>
  <c r="S228" i="11"/>
  <c r="T228" i="11" s="1"/>
  <c r="O228" i="11"/>
  <c r="R239" i="11"/>
  <c r="Q268" i="11"/>
  <c r="S19" i="11"/>
  <c r="T19" i="11" s="1"/>
  <c r="O19" i="11"/>
  <c r="K30" i="11"/>
  <c r="J30" i="11"/>
  <c r="L30" i="11" s="1"/>
  <c r="K33" i="11"/>
  <c r="G33" i="11"/>
  <c r="L33" i="11" s="1"/>
  <c r="J75" i="11"/>
  <c r="L75" i="11" s="1"/>
  <c r="O78" i="11"/>
  <c r="K81" i="11"/>
  <c r="O141" i="11"/>
  <c r="S202" i="11"/>
  <c r="T202" i="11" s="1"/>
  <c r="O202" i="11"/>
  <c r="R210" i="11"/>
  <c r="S210" i="11"/>
  <c r="T210" i="11" s="1"/>
  <c r="S219" i="11"/>
  <c r="T219" i="11" s="1"/>
  <c r="S277" i="11"/>
  <c r="T277" i="11" s="1"/>
  <c r="O277" i="11"/>
  <c r="O288" i="11"/>
  <c r="S288" i="11"/>
  <c r="T288" i="11" s="1"/>
  <c r="S290" i="11"/>
  <c r="T290" i="11" s="1"/>
  <c r="O290" i="11"/>
  <c r="O72" i="11"/>
  <c r="F36" i="11"/>
  <c r="K13" i="11"/>
  <c r="G13" i="11"/>
  <c r="L13" i="11" s="1"/>
  <c r="S95" i="11"/>
  <c r="T95" i="11" s="1"/>
  <c r="O95" i="11"/>
  <c r="S13" i="11"/>
  <c r="T13" i="11" s="1"/>
  <c r="R13" i="11"/>
  <c r="N30" i="11"/>
  <c r="S73" i="11"/>
  <c r="T73" i="11" s="1"/>
  <c r="O73" i="11"/>
  <c r="N119" i="11"/>
  <c r="I119" i="11"/>
  <c r="K129" i="11"/>
  <c r="J154" i="11"/>
  <c r="L154" i="11" s="1"/>
  <c r="K154" i="11"/>
  <c r="K161" i="11"/>
  <c r="J161" i="11"/>
  <c r="L161" i="11" s="1"/>
  <c r="R197" i="11"/>
  <c r="S197" i="11"/>
  <c r="T197" i="11" s="1"/>
  <c r="S67" i="11"/>
  <c r="T67" i="11" s="1"/>
  <c r="O67" i="11"/>
  <c r="O68" i="11"/>
  <c r="S68" i="11"/>
  <c r="T68" i="11" s="1"/>
  <c r="K14" i="11"/>
  <c r="G14" i="11"/>
  <c r="L14" i="11" s="1"/>
  <c r="G20" i="11"/>
  <c r="L20" i="11" s="1"/>
  <c r="K20" i="11"/>
  <c r="P36" i="11"/>
  <c r="S75" i="11"/>
  <c r="T75" i="11" s="1"/>
  <c r="O75" i="11"/>
  <c r="N81" i="11"/>
  <c r="Q144" i="11"/>
  <c r="K254" i="11"/>
  <c r="J254" i="11"/>
  <c r="L254" i="11" s="1"/>
  <c r="O115" i="11"/>
  <c r="S54" i="11"/>
  <c r="T54" i="11" s="1"/>
  <c r="O54" i="11"/>
  <c r="O91" i="11"/>
  <c r="S91" i="11"/>
  <c r="T91" i="11" s="1"/>
  <c r="S109" i="11"/>
  <c r="T109" i="11" s="1"/>
  <c r="O109" i="11"/>
  <c r="R129" i="11"/>
  <c r="S129" i="11"/>
  <c r="T129" i="11" s="1"/>
  <c r="G146" i="11"/>
  <c r="K146" i="11"/>
  <c r="S164" i="11"/>
  <c r="T164" i="11" s="1"/>
  <c r="O164" i="11"/>
  <c r="G174" i="11"/>
  <c r="L174" i="11" s="1"/>
  <c r="K174" i="11"/>
  <c r="G217" i="11"/>
  <c r="L217" i="11" s="1"/>
  <c r="K217" i="11"/>
  <c r="K237" i="11" s="1"/>
  <c r="G266" i="11"/>
  <c r="L266" i="11" s="1"/>
  <c r="K266" i="11"/>
  <c r="O297" i="11"/>
  <c r="S297" i="11"/>
  <c r="T297" i="11" s="1"/>
  <c r="S29" i="11"/>
  <c r="T29" i="11" s="1"/>
  <c r="O29" i="11"/>
  <c r="J285" i="11"/>
  <c r="L285" i="11" s="1"/>
  <c r="K285" i="11"/>
  <c r="S14" i="11"/>
  <c r="T14" i="11" s="1"/>
  <c r="O14" i="11"/>
  <c r="S33" i="11"/>
  <c r="T33" i="11" s="1"/>
  <c r="S45" i="11"/>
  <c r="T45" i="11" s="1"/>
  <c r="O45" i="11"/>
  <c r="O61" i="11"/>
  <c r="O66" i="11"/>
  <c r="N82" i="11"/>
  <c r="O112" i="11"/>
  <c r="O122" i="11"/>
  <c r="O134" i="11"/>
  <c r="S134" i="11"/>
  <c r="T134" i="11" s="1"/>
  <c r="K168" i="11"/>
  <c r="J168" i="11"/>
  <c r="L168" i="11" s="1"/>
  <c r="J185" i="11"/>
  <c r="L185" i="11" s="1"/>
  <c r="K185" i="11"/>
  <c r="S195" i="11"/>
  <c r="T195" i="11" s="1"/>
  <c r="O195" i="11"/>
  <c r="N299" i="11"/>
  <c r="S270" i="11"/>
  <c r="O270" i="11"/>
  <c r="J292" i="11"/>
  <c r="L292" i="11" s="1"/>
  <c r="K292" i="11"/>
  <c r="G60" i="11"/>
  <c r="L60" i="11" s="1"/>
  <c r="N17" i="11"/>
  <c r="S22" i="11"/>
  <c r="T22" i="11" s="1"/>
  <c r="S25" i="11"/>
  <c r="T25" i="11" s="1"/>
  <c r="O49" i="11"/>
  <c r="S49" i="11"/>
  <c r="T49" i="11" s="1"/>
  <c r="S102" i="11"/>
  <c r="T102" i="11" s="1"/>
  <c r="S148" i="11"/>
  <c r="T148" i="11" s="1"/>
  <c r="O148" i="11"/>
  <c r="S159" i="11"/>
  <c r="T159" i="11" s="1"/>
  <c r="O159" i="11"/>
  <c r="S171" i="11"/>
  <c r="T171" i="11" s="1"/>
  <c r="O171" i="11"/>
  <c r="K236" i="11"/>
  <c r="G236" i="11"/>
  <c r="L236" i="11" s="1"/>
  <c r="O65" i="11"/>
  <c r="S65" i="11"/>
  <c r="T65" i="11" s="1"/>
  <c r="O39" i="11"/>
  <c r="I17" i="11"/>
  <c r="K38" i="11"/>
  <c r="K41" i="11" s="1"/>
  <c r="G38" i="11"/>
  <c r="F41" i="11"/>
  <c r="T38" i="11"/>
  <c r="T41" i="11" s="1"/>
  <c r="S41" i="11"/>
  <c r="O69" i="11"/>
  <c r="S76" i="11"/>
  <c r="T76" i="11" s="1"/>
  <c r="O76" i="11"/>
  <c r="J92" i="11"/>
  <c r="L92" i="11" s="1"/>
  <c r="O125" i="11"/>
  <c r="S125" i="11"/>
  <c r="T125" i="11" s="1"/>
  <c r="S139" i="11"/>
  <c r="T139" i="11" s="1"/>
  <c r="O183" i="11"/>
  <c r="S185" i="11"/>
  <c r="T185" i="11" s="1"/>
  <c r="O185" i="11"/>
  <c r="O198" i="11"/>
  <c r="S198" i="11"/>
  <c r="T198" i="11" s="1"/>
  <c r="K90" i="11"/>
  <c r="J90" i="11"/>
  <c r="L90" i="11" s="1"/>
  <c r="S24" i="11"/>
  <c r="T24" i="11" s="1"/>
  <c r="O24" i="11"/>
  <c r="O20" i="11"/>
  <c r="S20" i="11"/>
  <c r="T20" i="11" s="1"/>
  <c r="M36" i="11"/>
  <c r="P41" i="11"/>
  <c r="S117" i="11"/>
  <c r="T117" i="11" s="1"/>
  <c r="O117" i="11"/>
  <c r="S137" i="11"/>
  <c r="T137" i="11" s="1"/>
  <c r="O137" i="11"/>
  <c r="Q168" i="11"/>
  <c r="R168" i="11" s="1"/>
  <c r="R175" i="11" s="1"/>
  <c r="S174" i="11"/>
  <c r="T174" i="11" s="1"/>
  <c r="S224" i="11"/>
  <c r="T224" i="11" s="1"/>
  <c r="O224" i="11"/>
  <c r="L271" i="11"/>
  <c r="M46" i="11"/>
  <c r="S151" i="11"/>
  <c r="T151" i="11" s="1"/>
  <c r="N170" i="11"/>
  <c r="N175" i="11" s="1"/>
  <c r="Q170" i="11"/>
  <c r="R170" i="11" s="1"/>
  <c r="S193" i="11"/>
  <c r="T193" i="11" s="1"/>
  <c r="S214" i="11"/>
  <c r="T214" i="11" s="1"/>
  <c r="S235" i="11"/>
  <c r="T235" i="11" s="1"/>
  <c r="S258" i="11"/>
  <c r="T258" i="11" s="1"/>
  <c r="O258" i="11"/>
  <c r="G265" i="11"/>
  <c r="L265" i="11" s="1"/>
  <c r="K265" i="11"/>
  <c r="Q299" i="11"/>
  <c r="R270" i="11"/>
  <c r="S289" i="11"/>
  <c r="T289" i="11" s="1"/>
  <c r="O289" i="11"/>
  <c r="N35" i="11"/>
  <c r="G45" i="11"/>
  <c r="L45" i="11" s="1"/>
  <c r="L46" i="11" s="1"/>
  <c r="N50" i="11"/>
  <c r="S59" i="11"/>
  <c r="T59" i="11" s="1"/>
  <c r="S94" i="11"/>
  <c r="T94" i="11" s="1"/>
  <c r="G120" i="11"/>
  <c r="L120" i="11" s="1"/>
  <c r="O151" i="11"/>
  <c r="S161" i="11"/>
  <c r="T161" i="11" s="1"/>
  <c r="J166" i="11"/>
  <c r="L166" i="11" s="1"/>
  <c r="I170" i="11"/>
  <c r="K181" i="11"/>
  <c r="J181" i="11"/>
  <c r="I206" i="11"/>
  <c r="O193" i="11"/>
  <c r="I237" i="11"/>
  <c r="O214" i="11"/>
  <c r="S221" i="11"/>
  <c r="T221" i="11" s="1"/>
  <c r="O235" i="11"/>
  <c r="J251" i="11"/>
  <c r="L251" i="11" s="1"/>
  <c r="S267" i="11"/>
  <c r="T267" i="11" s="1"/>
  <c r="O267" i="11"/>
  <c r="O282" i="11"/>
  <c r="S282" i="11"/>
  <c r="T282" i="11" s="1"/>
  <c r="N268" i="11"/>
  <c r="S239" i="11"/>
  <c r="O280" i="11"/>
  <c r="S280" i="11"/>
  <c r="T280" i="11" s="1"/>
  <c r="S287" i="11"/>
  <c r="T287" i="11" s="1"/>
  <c r="O287" i="11"/>
  <c r="S90" i="11"/>
  <c r="T90" i="11" s="1"/>
  <c r="O90" i="11"/>
  <c r="S132" i="11"/>
  <c r="T132" i="11" s="1"/>
  <c r="K162" i="11"/>
  <c r="J162" i="11"/>
  <c r="L162" i="11" s="1"/>
  <c r="O231" i="11"/>
  <c r="O239" i="11"/>
  <c r="S245" i="11"/>
  <c r="T245" i="11" s="1"/>
  <c r="O245" i="11"/>
  <c r="S251" i="11"/>
  <c r="T251" i="11" s="1"/>
  <c r="O251" i="11"/>
  <c r="S253" i="11"/>
  <c r="T253" i="11" s="1"/>
  <c r="R253" i="11"/>
  <c r="R275" i="11"/>
  <c r="S285" i="11"/>
  <c r="T285" i="11" s="1"/>
  <c r="O285" i="11"/>
  <c r="N292" i="11"/>
  <c r="N34" i="11"/>
  <c r="I77" i="11"/>
  <c r="I82" i="11" s="1"/>
  <c r="F80" i="11"/>
  <c r="F82" i="11" s="1"/>
  <c r="G84" i="11"/>
  <c r="G117" i="11"/>
  <c r="L117" i="11" s="1"/>
  <c r="G124" i="11"/>
  <c r="L124" i="11" s="1"/>
  <c r="K138" i="11"/>
  <c r="I150" i="11"/>
  <c r="J158" i="11"/>
  <c r="L158" i="11" s="1"/>
  <c r="S212" i="11"/>
  <c r="T212" i="11" s="1"/>
  <c r="O212" i="11"/>
  <c r="O249" i="11"/>
  <c r="S256" i="11"/>
  <c r="T256" i="11" s="1"/>
  <c r="O256" i="11"/>
  <c r="S263" i="11"/>
  <c r="T263" i="11" s="1"/>
  <c r="O263" i="11"/>
  <c r="K278" i="11"/>
  <c r="N41" i="11"/>
  <c r="F51" i="11"/>
  <c r="O158" i="11"/>
  <c r="S158" i="11"/>
  <c r="T158" i="11" s="1"/>
  <c r="S173" i="11"/>
  <c r="T173" i="11" s="1"/>
  <c r="K186" i="11"/>
  <c r="G186" i="11"/>
  <c r="L186" i="11" s="1"/>
  <c r="K192" i="11"/>
  <c r="J192" i="11"/>
  <c r="L192" i="11" s="1"/>
  <c r="J225" i="11"/>
  <c r="L225" i="11" s="1"/>
  <c r="K225" i="11"/>
  <c r="Q236" i="11"/>
  <c r="R236" i="11" s="1"/>
  <c r="G240" i="11"/>
  <c r="K240" i="11"/>
  <c r="K268" i="11" s="1"/>
  <c r="F268" i="11"/>
  <c r="S247" i="11"/>
  <c r="T247" i="11" s="1"/>
  <c r="O38" i="11"/>
  <c r="O41" i="11" s="1"/>
  <c r="K40" i="11"/>
  <c r="G48" i="11"/>
  <c r="G62" i="11"/>
  <c r="L62" i="11" s="1"/>
  <c r="J65" i="11"/>
  <c r="L65" i="11" s="1"/>
  <c r="G86" i="11"/>
  <c r="L86" i="11" s="1"/>
  <c r="J94" i="11"/>
  <c r="L94" i="11" s="1"/>
  <c r="O98" i="11"/>
  <c r="F113" i="11"/>
  <c r="O124" i="11"/>
  <c r="O131" i="11"/>
  <c r="S138" i="11"/>
  <c r="T138" i="11" s="1"/>
  <c r="O138" i="11"/>
  <c r="S140" i="11"/>
  <c r="T140" i="11" s="1"/>
  <c r="O140" i="11"/>
  <c r="T146" i="11"/>
  <c r="G167" i="11"/>
  <c r="L167" i="11" s="1"/>
  <c r="G171" i="11"/>
  <c r="L171" i="11" s="1"/>
  <c r="F173" i="11"/>
  <c r="F175" i="11" s="1"/>
  <c r="G213" i="11"/>
  <c r="L213" i="11" s="1"/>
  <c r="K213" i="11"/>
  <c r="S217" i="11"/>
  <c r="T217" i="11" s="1"/>
  <c r="K220" i="11"/>
  <c r="J220" i="11"/>
  <c r="L220" i="11" s="1"/>
  <c r="O227" i="11"/>
  <c r="S227" i="11"/>
  <c r="T227" i="11" s="1"/>
  <c r="G257" i="11"/>
  <c r="L257" i="11" s="1"/>
  <c r="K257" i="11"/>
  <c r="O276" i="11"/>
  <c r="S276" i="11"/>
  <c r="T276" i="11" s="1"/>
  <c r="R278" i="11"/>
  <c r="S278" i="11"/>
  <c r="T278" i="11" s="1"/>
  <c r="G298" i="11"/>
  <c r="L298" i="11" s="1"/>
  <c r="H36" i="11"/>
  <c r="Q41" i="11"/>
  <c r="N77" i="11"/>
  <c r="N80" i="11"/>
  <c r="G110" i="11"/>
  <c r="L110" i="11" s="1"/>
  <c r="K110" i="11"/>
  <c r="F144" i="11"/>
  <c r="O150" i="11"/>
  <c r="O178" i="11"/>
  <c r="S178" i="11"/>
  <c r="T178" i="11" s="1"/>
  <c r="S182" i="11"/>
  <c r="T182" i="11" s="1"/>
  <c r="K232" i="11"/>
  <c r="J232" i="11"/>
  <c r="L232" i="11" s="1"/>
  <c r="O254" i="11"/>
  <c r="S254" i="11"/>
  <c r="T254" i="11" s="1"/>
  <c r="J274" i="11"/>
  <c r="I299" i="11"/>
  <c r="S281" i="11"/>
  <c r="T281" i="11" s="1"/>
  <c r="O281" i="11"/>
  <c r="S89" i="11"/>
  <c r="T89" i="11" s="1"/>
  <c r="O89" i="11"/>
  <c r="S190" i="11"/>
  <c r="T190" i="11" s="1"/>
  <c r="O190" i="11"/>
  <c r="K205" i="11"/>
  <c r="G205" i="11"/>
  <c r="L205" i="11" s="1"/>
  <c r="T208" i="11"/>
  <c r="O232" i="11"/>
  <c r="K250" i="11"/>
  <c r="G250" i="11"/>
  <c r="L250" i="11" s="1"/>
  <c r="G15" i="11"/>
  <c r="L15" i="11" s="1"/>
  <c r="G76" i="11"/>
  <c r="L76" i="11" s="1"/>
  <c r="R84" i="11"/>
  <c r="R103" i="11"/>
  <c r="K135" i="11"/>
  <c r="J135" i="11"/>
  <c r="L135" i="11" s="1"/>
  <c r="O173" i="11"/>
  <c r="O186" i="11"/>
  <c r="N205" i="11"/>
  <c r="R208" i="11"/>
  <c r="J218" i="11"/>
  <c r="L218" i="11" s="1"/>
  <c r="J223" i="11"/>
  <c r="L223" i="11" s="1"/>
  <c r="F237" i="11"/>
  <c r="O264" i="11"/>
  <c r="S264" i="11"/>
  <c r="T264" i="11" s="1"/>
  <c r="F296" i="11"/>
  <c r="Q298" i="11"/>
  <c r="R298" i="11" s="1"/>
  <c r="S86" i="11"/>
  <c r="T86" i="11" s="1"/>
  <c r="O86" i="11"/>
  <c r="S105" i="11"/>
  <c r="T105" i="11" s="1"/>
  <c r="O105" i="11"/>
  <c r="S110" i="11"/>
  <c r="T110" i="11" s="1"/>
  <c r="O135" i="11"/>
  <c r="S135" i="11"/>
  <c r="T135" i="11" s="1"/>
  <c r="N201" i="11"/>
  <c r="I201" i="11"/>
  <c r="S211" i="11"/>
  <c r="T211" i="11" s="1"/>
  <c r="O211" i="11"/>
  <c r="S225" i="11"/>
  <c r="T225" i="11" s="1"/>
  <c r="K230" i="11"/>
  <c r="S248" i="11"/>
  <c r="T248" i="11" s="1"/>
  <c r="O248" i="11"/>
  <c r="S272" i="11"/>
  <c r="T272" i="11" s="1"/>
  <c r="O272" i="11"/>
  <c r="O274" i="11"/>
  <c r="O279" i="11"/>
  <c r="O12" i="11"/>
  <c r="O110" i="11"/>
  <c r="Q112" i="11"/>
  <c r="R112" i="11" s="1"/>
  <c r="F112" i="11"/>
  <c r="K157" i="11"/>
  <c r="G157" i="11"/>
  <c r="L157" i="11" s="1"/>
  <c r="J163" i="11"/>
  <c r="L163" i="11" s="1"/>
  <c r="K177" i="11"/>
  <c r="G177" i="11"/>
  <c r="J199" i="11"/>
  <c r="L199" i="11" s="1"/>
  <c r="G209" i="11"/>
  <c r="O223" i="11"/>
  <c r="S223" i="11"/>
  <c r="T223" i="11" s="1"/>
  <c r="K226" i="11"/>
  <c r="G226" i="11"/>
  <c r="L226" i="11" s="1"/>
  <c r="O244" i="11"/>
  <c r="S244" i="11"/>
  <c r="T244" i="11" s="1"/>
  <c r="S257" i="11"/>
  <c r="T257" i="11" s="1"/>
  <c r="R257" i="11"/>
  <c r="S260" i="11"/>
  <c r="T260" i="11" s="1"/>
  <c r="S262" i="11"/>
  <c r="T262" i="11" s="1"/>
  <c r="O262" i="11"/>
  <c r="S266" i="11"/>
  <c r="T266" i="11" s="1"/>
  <c r="N296" i="11"/>
  <c r="K132" i="11"/>
  <c r="J132" i="11"/>
  <c r="L132" i="11" s="1"/>
  <c r="S153" i="11"/>
  <c r="T153" i="11" s="1"/>
  <c r="S203" i="11"/>
  <c r="T203" i="11" s="1"/>
  <c r="O203" i="11"/>
  <c r="F206" i="11"/>
  <c r="S213" i="11"/>
  <c r="T213" i="11" s="1"/>
  <c r="S216" i="11"/>
  <c r="T216" i="11" s="1"/>
  <c r="O216" i="11"/>
  <c r="S255" i="11"/>
  <c r="T255" i="11" s="1"/>
  <c r="O255" i="11"/>
  <c r="Q141" i="11"/>
  <c r="R141" i="11" s="1"/>
  <c r="Q150" i="11"/>
  <c r="R150" i="11" s="1"/>
  <c r="S163" i="11"/>
  <c r="T163" i="11" s="1"/>
  <c r="O188" i="11"/>
  <c r="S188" i="11"/>
  <c r="T188" i="11" s="1"/>
  <c r="O284" i="11"/>
  <c r="S284" i="11"/>
  <c r="T284" i="11" s="1"/>
  <c r="S152" i="11"/>
  <c r="T152" i="11" s="1"/>
  <c r="S154" i="11"/>
  <c r="T154" i="11" s="1"/>
  <c r="G164" i="11"/>
  <c r="L164" i="11" s="1"/>
  <c r="K164" i="11"/>
  <c r="S169" i="11"/>
  <c r="T169" i="11" s="1"/>
  <c r="G267" i="11"/>
  <c r="L267" i="11" s="1"/>
  <c r="K267" i="11"/>
  <c r="O261" i="11"/>
  <c r="S261" i="11"/>
  <c r="T261" i="11" s="1"/>
  <c r="S265" i="11"/>
  <c r="T265" i="11" s="1"/>
  <c r="J290" i="11"/>
  <c r="L290" i="11" s="1"/>
  <c r="K290" i="11"/>
  <c r="S142" i="11"/>
  <c r="T142" i="11" s="1"/>
  <c r="S199" i="11"/>
  <c r="T199" i="11" s="1"/>
  <c r="Q205" i="11"/>
  <c r="R205" i="11" s="1"/>
  <c r="S234" i="11"/>
  <c r="T234" i="11" s="1"/>
  <c r="J247" i="11"/>
  <c r="L247" i="11" s="1"/>
  <c r="O265" i="11"/>
  <c r="K243" i="11"/>
  <c r="J243" i="11"/>
  <c r="G169" i="11"/>
  <c r="L169" i="11" s="1"/>
  <c r="K169" i="11"/>
  <c r="S218" i="11"/>
  <c r="T218" i="11" s="1"/>
  <c r="J222" i="11"/>
  <c r="L222" i="11" s="1"/>
  <c r="Q230" i="11"/>
  <c r="R230" i="11" s="1"/>
  <c r="G234" i="11"/>
  <c r="L234" i="11" s="1"/>
  <c r="S241" i="11"/>
  <c r="T241" i="11" s="1"/>
  <c r="K264" i="11"/>
  <c r="F299" i="11"/>
  <c r="K270" i="11"/>
  <c r="J287" i="11"/>
  <c r="L287" i="11" s="1"/>
  <c r="S155" i="11"/>
  <c r="T155" i="11" s="1"/>
  <c r="S220" i="11"/>
  <c r="T220" i="11" s="1"/>
  <c r="Q232" i="11"/>
  <c r="R232" i="11" s="1"/>
  <c r="S273" i="11"/>
  <c r="T273" i="11" s="1"/>
  <c r="N181" i="11"/>
  <c r="S192" i="11"/>
  <c r="T192" i="11" s="1"/>
  <c r="N298" i="11"/>
  <c r="G149" i="11"/>
  <c r="L149" i="11" s="1"/>
  <c r="G153" i="11"/>
  <c r="L153" i="11" s="1"/>
  <c r="J190" i="11"/>
  <c r="L190" i="11" s="1"/>
  <c r="J197" i="11"/>
  <c r="L197" i="11" s="1"/>
  <c r="J214" i="11"/>
  <c r="L214" i="11" s="1"/>
  <c r="N236" i="11"/>
  <c r="N237" i="11" s="1"/>
  <c r="J253" i="11"/>
  <c r="L253" i="11" s="1"/>
  <c r="Q292" i="11"/>
  <c r="R292" i="11" s="1"/>
  <c r="J294" i="11"/>
  <c r="L294" i="11" s="1"/>
  <c r="G178" i="9"/>
  <c r="L178" i="9" s="1"/>
  <c r="K183" i="9"/>
  <c r="Q150" i="9"/>
  <c r="R150" i="9" s="1"/>
  <c r="S95" i="9"/>
  <c r="T95" i="9" s="1"/>
  <c r="S156" i="9"/>
  <c r="T156" i="9" s="1"/>
  <c r="S172" i="9"/>
  <c r="T172" i="9" s="1"/>
  <c r="S189" i="9"/>
  <c r="T189" i="9" s="1"/>
  <c r="N17" i="9"/>
  <c r="Q17" i="9"/>
  <c r="R17" i="9" s="1"/>
  <c r="G22" i="9"/>
  <c r="L22" i="9" s="1"/>
  <c r="G195" i="9"/>
  <c r="L195" i="9" s="1"/>
  <c r="N88" i="9"/>
  <c r="N113" i="9" s="1"/>
  <c r="K190" i="9"/>
  <c r="K217" i="9"/>
  <c r="K149" i="9"/>
  <c r="S195" i="9"/>
  <c r="T195" i="9" s="1"/>
  <c r="G93" i="9"/>
  <c r="L93" i="9" s="1"/>
  <c r="K185" i="9"/>
  <c r="J256" i="9"/>
  <c r="L256" i="9" s="1"/>
  <c r="G13" i="9"/>
  <c r="L13" i="9" s="1"/>
  <c r="K128" i="9"/>
  <c r="J214" i="9"/>
  <c r="L214" i="9" s="1"/>
  <c r="Q298" i="9"/>
  <c r="R298" i="9" s="1"/>
  <c r="S40" i="9"/>
  <c r="T40" i="9" s="1"/>
  <c r="Q274" i="9"/>
  <c r="R274" i="9" s="1"/>
  <c r="S55" i="9"/>
  <c r="T55" i="9" s="1"/>
  <c r="S85" i="9"/>
  <c r="T85" i="9" s="1"/>
  <c r="O85" i="9"/>
  <c r="S278" i="9"/>
  <c r="T278" i="9" s="1"/>
  <c r="R278" i="9"/>
  <c r="G141" i="9"/>
  <c r="L141" i="9" s="1"/>
  <c r="K79" i="9"/>
  <c r="J103" i="9"/>
  <c r="L103" i="9" s="1"/>
  <c r="K124" i="9"/>
  <c r="N232" i="9"/>
  <c r="O232" i="9" s="1"/>
  <c r="J220" i="9"/>
  <c r="L220" i="9" s="1"/>
  <c r="Q232" i="9"/>
  <c r="R232" i="9" s="1"/>
  <c r="G239" i="9"/>
  <c r="L239" i="9" s="1"/>
  <c r="S66" i="9"/>
  <c r="T66" i="9" s="1"/>
  <c r="K138" i="9"/>
  <c r="K196" i="9"/>
  <c r="K228" i="9"/>
  <c r="J252" i="9"/>
  <c r="L252" i="9" s="1"/>
  <c r="K26" i="9"/>
  <c r="S58" i="9"/>
  <c r="T58" i="9" s="1"/>
  <c r="K63" i="9"/>
  <c r="N75" i="9"/>
  <c r="O75" i="9" s="1"/>
  <c r="Q168" i="9"/>
  <c r="R168" i="9" s="1"/>
  <c r="J224" i="9"/>
  <c r="L224" i="9" s="1"/>
  <c r="G248" i="9"/>
  <c r="L248" i="9" s="1"/>
  <c r="S255" i="9"/>
  <c r="T255" i="9" s="1"/>
  <c r="G271" i="9"/>
  <c r="L271" i="9" s="1"/>
  <c r="S54" i="9"/>
  <c r="T54" i="9" s="1"/>
  <c r="S63" i="9"/>
  <c r="T63" i="9" s="1"/>
  <c r="Q75" i="9"/>
  <c r="R75" i="9" s="1"/>
  <c r="S103" i="9"/>
  <c r="T103" i="9" s="1"/>
  <c r="K244" i="9"/>
  <c r="K187" i="9"/>
  <c r="S104" i="9"/>
  <c r="T104" i="9" s="1"/>
  <c r="N181" i="9"/>
  <c r="N206" i="9" s="1"/>
  <c r="K212" i="9"/>
  <c r="K221" i="9"/>
  <c r="K133" i="9"/>
  <c r="G71" i="9"/>
  <c r="L71" i="9" s="1"/>
  <c r="S134" i="9"/>
  <c r="T134" i="9" s="1"/>
  <c r="N139" i="9"/>
  <c r="O139" i="9" s="1"/>
  <c r="S225" i="9"/>
  <c r="T225" i="9" s="1"/>
  <c r="Q199" i="9"/>
  <c r="R199" i="9" s="1"/>
  <c r="S193" i="9"/>
  <c r="T193" i="9" s="1"/>
  <c r="K197" i="9"/>
  <c r="Q212" i="9"/>
  <c r="R212" i="9" s="1"/>
  <c r="K245" i="9"/>
  <c r="K249" i="9"/>
  <c r="Q261" i="9"/>
  <c r="R261" i="9" s="1"/>
  <c r="K211" i="9"/>
  <c r="G38" i="9"/>
  <c r="L38" i="9" s="1"/>
  <c r="G64" i="9"/>
  <c r="L64" i="9" s="1"/>
  <c r="K32" i="9"/>
  <c r="S72" i="9"/>
  <c r="T72" i="9" s="1"/>
  <c r="N150" i="9"/>
  <c r="O150" i="9" s="1"/>
  <c r="S185" i="9"/>
  <c r="T185" i="9" s="1"/>
  <c r="N261" i="9"/>
  <c r="Q294" i="9"/>
  <c r="R294" i="9" s="1"/>
  <c r="S87" i="9"/>
  <c r="T87" i="9" s="1"/>
  <c r="M51" i="9"/>
  <c r="P46" i="9"/>
  <c r="S61" i="9"/>
  <c r="T61" i="9" s="1"/>
  <c r="J73" i="9"/>
  <c r="L73" i="9" s="1"/>
  <c r="S117" i="9"/>
  <c r="T117" i="9" s="1"/>
  <c r="G186" i="9"/>
  <c r="L186" i="9" s="1"/>
  <c r="S190" i="9"/>
  <c r="T190" i="9" s="1"/>
  <c r="G203" i="9"/>
  <c r="L203" i="9" s="1"/>
  <c r="G295" i="9"/>
  <c r="L295" i="9" s="1"/>
  <c r="G40" i="9"/>
  <c r="L40" i="9" s="1"/>
  <c r="K55" i="9"/>
  <c r="K254" i="9"/>
  <c r="K278" i="9"/>
  <c r="N168" i="9"/>
  <c r="O168" i="9" s="1"/>
  <c r="S73" i="9"/>
  <c r="T73" i="9" s="1"/>
  <c r="S132" i="9"/>
  <c r="T132" i="9" s="1"/>
  <c r="R31" i="9"/>
  <c r="S31" i="9"/>
  <c r="T31" i="9" s="1"/>
  <c r="O74" i="9"/>
  <c r="S74" i="9"/>
  <c r="T74" i="9" s="1"/>
  <c r="O148" i="9"/>
  <c r="S148" i="9"/>
  <c r="T148" i="9" s="1"/>
  <c r="O189" i="9"/>
  <c r="S293" i="9"/>
  <c r="T293" i="9" s="1"/>
  <c r="S213" i="9"/>
  <c r="T213" i="9" s="1"/>
  <c r="O213" i="9"/>
  <c r="S264" i="9"/>
  <c r="T264" i="9" s="1"/>
  <c r="O264" i="9"/>
  <c r="S68" i="9"/>
  <c r="T68" i="9" s="1"/>
  <c r="G95" i="9"/>
  <c r="L95" i="9" s="1"/>
  <c r="S124" i="9"/>
  <c r="T124" i="9" s="1"/>
  <c r="O124" i="9"/>
  <c r="K210" i="9"/>
  <c r="S275" i="9"/>
  <c r="T275" i="9" s="1"/>
  <c r="R275" i="9"/>
  <c r="K192" i="9"/>
  <c r="S204" i="9"/>
  <c r="T204" i="9" s="1"/>
  <c r="G109" i="9"/>
  <c r="L109" i="9" s="1"/>
  <c r="K109" i="9"/>
  <c r="N170" i="9"/>
  <c r="O170" i="9" s="1"/>
  <c r="I170" i="9"/>
  <c r="I175" i="9" s="1"/>
  <c r="I181" i="9"/>
  <c r="I206" i="9" s="1"/>
  <c r="O249" i="9"/>
  <c r="S249" i="9"/>
  <c r="T249" i="9" s="1"/>
  <c r="G272" i="9"/>
  <c r="L272" i="9" s="1"/>
  <c r="K272" i="9"/>
  <c r="O129" i="9"/>
  <c r="S129" i="9"/>
  <c r="T129" i="9" s="1"/>
  <c r="Q170" i="9"/>
  <c r="R170" i="9" s="1"/>
  <c r="J227" i="9"/>
  <c r="L227" i="9" s="1"/>
  <c r="G242" i="9"/>
  <c r="L242" i="9" s="1"/>
  <c r="S14" i="9"/>
  <c r="T14" i="9" s="1"/>
  <c r="K126" i="9"/>
  <c r="G126" i="9"/>
  <c r="L126" i="9" s="1"/>
  <c r="J134" i="9"/>
  <c r="L134" i="9" s="1"/>
  <c r="K17" i="9"/>
  <c r="J17" i="9"/>
  <c r="L17" i="9" s="1"/>
  <c r="J243" i="9"/>
  <c r="L243" i="9" s="1"/>
  <c r="K243" i="9"/>
  <c r="F41" i="9"/>
  <c r="K39" i="9"/>
  <c r="K41" i="9" s="1"/>
  <c r="G39" i="9"/>
  <c r="L39" i="9" s="1"/>
  <c r="J139" i="9"/>
  <c r="L139" i="9" s="1"/>
  <c r="K139" i="9"/>
  <c r="S153" i="9"/>
  <c r="T153" i="9" s="1"/>
  <c r="S247" i="9"/>
  <c r="T247" i="9" s="1"/>
  <c r="R247" i="9"/>
  <c r="K72" i="9"/>
  <c r="J72" i="9"/>
  <c r="L72" i="9" s="1"/>
  <c r="O184" i="9"/>
  <c r="S184" i="9"/>
  <c r="T184" i="9" s="1"/>
  <c r="K69" i="9"/>
  <c r="K89" i="9"/>
  <c r="G89" i="9"/>
  <c r="L89" i="9" s="1"/>
  <c r="S38" i="9"/>
  <c r="T38" i="9" s="1"/>
  <c r="O38" i="9"/>
  <c r="S273" i="9"/>
  <c r="T273" i="9" s="1"/>
  <c r="K184" i="9"/>
  <c r="G184" i="9"/>
  <c r="L184" i="9" s="1"/>
  <c r="S76" i="9"/>
  <c r="T76" i="9" s="1"/>
  <c r="J154" i="9"/>
  <c r="L154" i="9" s="1"/>
  <c r="K168" i="9"/>
  <c r="J168" i="9"/>
  <c r="L168" i="9" s="1"/>
  <c r="S291" i="9"/>
  <c r="T291" i="9" s="1"/>
  <c r="O291" i="9"/>
  <c r="S128" i="9"/>
  <c r="T128" i="9" s="1"/>
  <c r="G44" i="9"/>
  <c r="L44" i="9" s="1"/>
  <c r="K44" i="9"/>
  <c r="K46" i="9" s="1"/>
  <c r="K75" i="9"/>
  <c r="J75" i="9"/>
  <c r="L75" i="9" s="1"/>
  <c r="O123" i="9"/>
  <c r="S123" i="9"/>
  <c r="T123" i="9" s="1"/>
  <c r="O107" i="9"/>
  <c r="S107" i="9"/>
  <c r="T107" i="9" s="1"/>
  <c r="S183" i="9"/>
  <c r="T183" i="9" s="1"/>
  <c r="S252" i="9"/>
  <c r="T252" i="9" s="1"/>
  <c r="O252" i="9"/>
  <c r="S218" i="9"/>
  <c r="T218" i="9" s="1"/>
  <c r="S286" i="9"/>
  <c r="T286" i="9" s="1"/>
  <c r="J59" i="9"/>
  <c r="L59" i="9" s="1"/>
  <c r="K78" i="9"/>
  <c r="J106" i="9"/>
  <c r="L106" i="9" s="1"/>
  <c r="S126" i="9"/>
  <c r="T126" i="9" s="1"/>
  <c r="G231" i="9"/>
  <c r="L231" i="9" s="1"/>
  <c r="J280" i="9"/>
  <c r="L280" i="9" s="1"/>
  <c r="O286" i="9"/>
  <c r="K289" i="9"/>
  <c r="K297" i="9"/>
  <c r="N28" i="9"/>
  <c r="O28" i="9" s="1"/>
  <c r="J67" i="9"/>
  <c r="L67" i="9" s="1"/>
  <c r="G86" i="9"/>
  <c r="L86" i="9" s="1"/>
  <c r="K99" i="9"/>
  <c r="J132" i="9"/>
  <c r="L132" i="9" s="1"/>
  <c r="G140" i="9"/>
  <c r="L140" i="9" s="1"/>
  <c r="J216" i="9"/>
  <c r="L216" i="9" s="1"/>
  <c r="G219" i="9"/>
  <c r="L219" i="9" s="1"/>
  <c r="I261" i="9"/>
  <c r="I268" i="9" s="1"/>
  <c r="N263" i="9"/>
  <c r="O263" i="9" s="1"/>
  <c r="K129" i="9"/>
  <c r="G157" i="9"/>
  <c r="L157" i="9" s="1"/>
  <c r="G234" i="9"/>
  <c r="L234" i="9" s="1"/>
  <c r="N294" i="9"/>
  <c r="S15" i="9"/>
  <c r="T15" i="9" s="1"/>
  <c r="Q28" i="9"/>
  <c r="R28" i="9" s="1"/>
  <c r="P51" i="9"/>
  <c r="J96" i="9"/>
  <c r="L96" i="9" s="1"/>
  <c r="S112" i="9"/>
  <c r="T112" i="9" s="1"/>
  <c r="G118" i="9"/>
  <c r="L118" i="9" s="1"/>
  <c r="Q173" i="9"/>
  <c r="R173" i="9" s="1"/>
  <c r="G182" i="9"/>
  <c r="L182" i="9" s="1"/>
  <c r="K258" i="9"/>
  <c r="S283" i="9"/>
  <c r="T283" i="9" s="1"/>
  <c r="S59" i="9"/>
  <c r="T59" i="9" s="1"/>
  <c r="J65" i="9"/>
  <c r="L65" i="9" s="1"/>
  <c r="G115" i="9"/>
  <c r="L115" i="9" s="1"/>
  <c r="O132" i="9"/>
  <c r="G155" i="9"/>
  <c r="L155" i="9" s="1"/>
  <c r="K193" i="9"/>
  <c r="J284" i="9"/>
  <c r="L284" i="9" s="1"/>
  <c r="O22" i="9"/>
  <c r="Q29" i="9"/>
  <c r="R29" i="9" s="1"/>
  <c r="S56" i="9"/>
  <c r="T56" i="9" s="1"/>
  <c r="S96" i="9"/>
  <c r="T96" i="9" s="1"/>
  <c r="G122" i="9"/>
  <c r="L122" i="9" s="1"/>
  <c r="J158" i="9"/>
  <c r="L158" i="9" s="1"/>
  <c r="N199" i="9"/>
  <c r="G273" i="9"/>
  <c r="L273" i="9" s="1"/>
  <c r="K290" i="9"/>
  <c r="N292" i="9"/>
  <c r="G84" i="9"/>
  <c r="L84" i="9" s="1"/>
  <c r="N119" i="9"/>
  <c r="O119" i="9" s="1"/>
  <c r="S140" i="9"/>
  <c r="T140" i="9" s="1"/>
  <c r="S146" i="9"/>
  <c r="T146" i="9" s="1"/>
  <c r="S222" i="9"/>
  <c r="T222" i="9" s="1"/>
  <c r="N243" i="9"/>
  <c r="S253" i="9"/>
  <c r="T253" i="9" s="1"/>
  <c r="G50" i="9"/>
  <c r="L50" i="9" s="1"/>
  <c r="K97" i="9"/>
  <c r="J130" i="9"/>
  <c r="L130" i="9" s="1"/>
  <c r="S135" i="9"/>
  <c r="T135" i="9" s="1"/>
  <c r="O146" i="9"/>
  <c r="G171" i="9"/>
  <c r="L171" i="9" s="1"/>
  <c r="Q243" i="9"/>
  <c r="R243" i="9" s="1"/>
  <c r="Q292" i="9"/>
  <c r="R292" i="9" s="1"/>
  <c r="G20" i="9"/>
  <c r="L20" i="9" s="1"/>
  <c r="G262" i="9"/>
  <c r="L262" i="9" s="1"/>
  <c r="J276" i="9"/>
  <c r="L276" i="9" s="1"/>
  <c r="S16" i="9"/>
  <c r="T16" i="9" s="1"/>
  <c r="G14" i="9"/>
  <c r="L14" i="9" s="1"/>
  <c r="Q44" i="9"/>
  <c r="R44" i="9" s="1"/>
  <c r="S65" i="9"/>
  <c r="T65" i="9" s="1"/>
  <c r="S79" i="9"/>
  <c r="T79" i="9" s="1"/>
  <c r="K136" i="9"/>
  <c r="G153" i="9"/>
  <c r="L153" i="9" s="1"/>
  <c r="J156" i="9"/>
  <c r="L156" i="9" s="1"/>
  <c r="J163" i="9"/>
  <c r="L163" i="9" s="1"/>
  <c r="K180" i="9"/>
  <c r="G209" i="9"/>
  <c r="L209" i="9" s="1"/>
  <c r="G226" i="9"/>
  <c r="L226" i="9" s="1"/>
  <c r="K233" i="9"/>
  <c r="G288" i="9"/>
  <c r="L288" i="9" s="1"/>
  <c r="S86" i="9"/>
  <c r="T86" i="9" s="1"/>
  <c r="S121" i="9"/>
  <c r="T121" i="9" s="1"/>
  <c r="G31" i="9"/>
  <c r="L31" i="9" s="1"/>
  <c r="O73" i="9"/>
  <c r="S94" i="9"/>
  <c r="T94" i="9" s="1"/>
  <c r="G58" i="9"/>
  <c r="L58" i="9" s="1"/>
  <c r="K66" i="9"/>
  <c r="K85" i="9"/>
  <c r="K91" i="9"/>
  <c r="G120" i="9"/>
  <c r="L120" i="9" s="1"/>
  <c r="G147" i="9"/>
  <c r="L147" i="9" s="1"/>
  <c r="S171" i="9"/>
  <c r="T171" i="9" s="1"/>
  <c r="K200" i="9"/>
  <c r="S245" i="9"/>
  <c r="T245" i="9" s="1"/>
  <c r="Q106" i="9"/>
  <c r="R106" i="9" s="1"/>
  <c r="R41" i="9"/>
  <c r="K125" i="9"/>
  <c r="K27" i="9"/>
  <c r="G34" i="9"/>
  <c r="L34" i="9" s="1"/>
  <c r="J101" i="9"/>
  <c r="L101" i="9" s="1"/>
  <c r="J123" i="9"/>
  <c r="L123" i="9" s="1"/>
  <c r="K150" i="9"/>
  <c r="R171" i="9"/>
  <c r="G204" i="9"/>
  <c r="L204" i="9" s="1"/>
  <c r="S290" i="9"/>
  <c r="T290" i="9" s="1"/>
  <c r="C9" i="10"/>
  <c r="D9" i="10" s="1"/>
  <c r="E9" i="10" s="1"/>
  <c r="C7" i="10"/>
  <c r="D7" i="10" s="1"/>
  <c r="E7" i="10" s="1"/>
  <c r="E27" i="10"/>
  <c r="E17" i="10"/>
  <c r="E39" i="10"/>
  <c r="E50" i="10"/>
  <c r="E51" i="10" s="1"/>
  <c r="E18" i="10"/>
  <c r="E40" i="10"/>
  <c r="C51" i="10"/>
  <c r="E41" i="10"/>
  <c r="E19" i="10"/>
  <c r="E44" i="10"/>
  <c r="E20" i="10"/>
  <c r="E43" i="10"/>
  <c r="E42" i="10"/>
  <c r="E13" i="10"/>
  <c r="E35" i="10"/>
  <c r="S97" i="9"/>
  <c r="T97" i="9" s="1"/>
  <c r="O97" i="9"/>
  <c r="O23" i="9"/>
  <c r="S23" i="9"/>
  <c r="T23" i="9" s="1"/>
  <c r="J88" i="9"/>
  <c r="K88" i="9"/>
  <c r="I113" i="9"/>
  <c r="J77" i="9"/>
  <c r="L77" i="9" s="1"/>
  <c r="K77" i="9"/>
  <c r="O88" i="9"/>
  <c r="S21" i="9"/>
  <c r="T21" i="9" s="1"/>
  <c r="O21" i="9"/>
  <c r="O227" i="9"/>
  <c r="S227" i="9"/>
  <c r="T227" i="9" s="1"/>
  <c r="O18" i="9"/>
  <c r="S18" i="9"/>
  <c r="T18" i="9" s="1"/>
  <c r="S102" i="9"/>
  <c r="T102" i="9" s="1"/>
  <c r="O102" i="9"/>
  <c r="G35" i="9"/>
  <c r="L35" i="9" s="1"/>
  <c r="K35" i="9"/>
  <c r="O81" i="9"/>
  <c r="O89" i="9"/>
  <c r="S89" i="9"/>
  <c r="T89" i="9" s="1"/>
  <c r="O25" i="9"/>
  <c r="S25" i="9"/>
  <c r="T25" i="9" s="1"/>
  <c r="S35" i="9"/>
  <c r="T35" i="9" s="1"/>
  <c r="O39" i="9"/>
  <c r="N41" i="9"/>
  <c r="S39" i="9"/>
  <c r="O161" i="9"/>
  <c r="S161" i="9"/>
  <c r="T161" i="9" s="1"/>
  <c r="O118" i="9"/>
  <c r="S118" i="9"/>
  <c r="T118" i="9" s="1"/>
  <c r="O45" i="9"/>
  <c r="S45" i="9"/>
  <c r="T45" i="9" s="1"/>
  <c r="S32" i="9"/>
  <c r="T32" i="9" s="1"/>
  <c r="O32" i="9"/>
  <c r="O53" i="9"/>
  <c r="S53" i="9"/>
  <c r="O173" i="9"/>
  <c r="S13" i="9"/>
  <c r="T13" i="9" s="1"/>
  <c r="O13" i="9"/>
  <c r="R53" i="9"/>
  <c r="O70" i="9"/>
  <c r="S70" i="9"/>
  <c r="T70" i="9" s="1"/>
  <c r="O44" i="9"/>
  <c r="O26" i="9"/>
  <c r="S26" i="9"/>
  <c r="T26" i="9" s="1"/>
  <c r="O33" i="9"/>
  <c r="S33" i="9"/>
  <c r="T33" i="9" s="1"/>
  <c r="S93" i="9"/>
  <c r="T93" i="9" s="1"/>
  <c r="R93" i="9"/>
  <c r="O100" i="9"/>
  <c r="S100" i="9"/>
  <c r="T100" i="9" s="1"/>
  <c r="R76" i="9"/>
  <c r="R87" i="9"/>
  <c r="J92" i="9"/>
  <c r="L92" i="9" s="1"/>
  <c r="O94" i="9"/>
  <c r="R103" i="9"/>
  <c r="G117" i="9"/>
  <c r="L117" i="9" s="1"/>
  <c r="K127" i="9"/>
  <c r="J137" i="9"/>
  <c r="L137" i="9" s="1"/>
  <c r="K167" i="9"/>
  <c r="G167" i="9"/>
  <c r="L167" i="9" s="1"/>
  <c r="S186" i="9"/>
  <c r="T186" i="9" s="1"/>
  <c r="K263" i="9"/>
  <c r="R12" i="9"/>
  <c r="R15" i="9"/>
  <c r="K24" i="9"/>
  <c r="O40" i="9"/>
  <c r="K49" i="9"/>
  <c r="K57" i="9"/>
  <c r="S101" i="9"/>
  <c r="T101" i="9" s="1"/>
  <c r="O101" i="9"/>
  <c r="O106" i="9"/>
  <c r="S111" i="9"/>
  <c r="T111" i="9" s="1"/>
  <c r="S122" i="9"/>
  <c r="T122" i="9" s="1"/>
  <c r="O122" i="9"/>
  <c r="S152" i="9"/>
  <c r="T152" i="9" s="1"/>
  <c r="S169" i="9"/>
  <c r="T169" i="9" s="1"/>
  <c r="S197" i="9"/>
  <c r="T197" i="9" s="1"/>
  <c r="O204" i="9"/>
  <c r="O225" i="9"/>
  <c r="S160" i="9"/>
  <c r="T160" i="9" s="1"/>
  <c r="O160" i="9"/>
  <c r="S260" i="9"/>
  <c r="T260" i="9" s="1"/>
  <c r="O260" i="9"/>
  <c r="S295" i="9"/>
  <c r="T295" i="9" s="1"/>
  <c r="O295" i="9"/>
  <c r="N29" i="9"/>
  <c r="M46" i="9"/>
  <c r="L57" i="9"/>
  <c r="S71" i="9"/>
  <c r="T71" i="9" s="1"/>
  <c r="O71" i="9"/>
  <c r="S92" i="9"/>
  <c r="T92" i="9" s="1"/>
  <c r="O92" i="9"/>
  <c r="S127" i="9"/>
  <c r="T127" i="9" s="1"/>
  <c r="O127" i="9"/>
  <c r="O55" i="9"/>
  <c r="S62" i="9"/>
  <c r="T62" i="9" s="1"/>
  <c r="S64" i="9"/>
  <c r="T64" i="9" s="1"/>
  <c r="J68" i="9"/>
  <c r="L68" i="9" s="1"/>
  <c r="S69" i="9"/>
  <c r="T69" i="9" s="1"/>
  <c r="O117" i="9"/>
  <c r="R134" i="9"/>
  <c r="S139" i="9"/>
  <c r="T139" i="9" s="1"/>
  <c r="O14" i="9"/>
  <c r="G16" i="9"/>
  <c r="L16" i="9" s="1"/>
  <c r="Q34" i="9"/>
  <c r="G45" i="9"/>
  <c r="L45" i="9" s="1"/>
  <c r="N49" i="9"/>
  <c r="N57" i="9"/>
  <c r="K61" i="9"/>
  <c r="O64" i="9"/>
  <c r="O104" i="9"/>
  <c r="O120" i="9"/>
  <c r="S120" i="9"/>
  <c r="T120" i="9" s="1"/>
  <c r="O198" i="9"/>
  <c r="S198" i="9"/>
  <c r="T198" i="9" s="1"/>
  <c r="K277" i="9"/>
  <c r="G277" i="9"/>
  <c r="L277" i="9" s="1"/>
  <c r="K21" i="9"/>
  <c r="O24" i="9"/>
  <c r="G33" i="9"/>
  <c r="L33" i="9" s="1"/>
  <c r="P36" i="9"/>
  <c r="N46" i="9"/>
  <c r="O59" i="9"/>
  <c r="G81" i="9"/>
  <c r="L81" i="9" s="1"/>
  <c r="O86" i="9"/>
  <c r="G102" i="9"/>
  <c r="L102" i="9" s="1"/>
  <c r="K102" i="9"/>
  <c r="G107" i="9"/>
  <c r="L107" i="9" s="1"/>
  <c r="S109" i="9"/>
  <c r="T109" i="9" s="1"/>
  <c r="J135" i="9"/>
  <c r="L135" i="9" s="1"/>
  <c r="K135" i="9"/>
  <c r="S142" i="9"/>
  <c r="T142" i="9" s="1"/>
  <c r="S149" i="9"/>
  <c r="T149" i="9" s="1"/>
  <c r="S164" i="9"/>
  <c r="T164" i="9" s="1"/>
  <c r="R164" i="9"/>
  <c r="O215" i="9"/>
  <c r="S215" i="9"/>
  <c r="T215" i="9" s="1"/>
  <c r="O223" i="9"/>
  <c r="S223" i="9"/>
  <c r="T223" i="9" s="1"/>
  <c r="J232" i="9"/>
  <c r="L232" i="9" s="1"/>
  <c r="K232" i="9"/>
  <c r="S258" i="9"/>
  <c r="T258" i="9" s="1"/>
  <c r="O258" i="9"/>
  <c r="F46" i="9"/>
  <c r="G43" i="9"/>
  <c r="K165" i="9"/>
  <c r="J165" i="9"/>
  <c r="L165" i="9" s="1"/>
  <c r="S202" i="9"/>
  <c r="T202" i="9" s="1"/>
  <c r="O202" i="9"/>
  <c r="O210" i="9"/>
  <c r="S210" i="9"/>
  <c r="T210" i="9" s="1"/>
  <c r="J28" i="9"/>
  <c r="L28" i="9" s="1"/>
  <c r="O61" i="9"/>
  <c r="O79" i="9"/>
  <c r="J100" i="9"/>
  <c r="L100" i="9" s="1"/>
  <c r="O147" i="9"/>
  <c r="S147" i="9"/>
  <c r="T147" i="9" s="1"/>
  <c r="F51" i="9"/>
  <c r="K48" i="9"/>
  <c r="G56" i="9"/>
  <c r="L56" i="9" s="1"/>
  <c r="R66" i="9"/>
  <c r="K74" i="9"/>
  <c r="Q81" i="9"/>
  <c r="R81" i="9" s="1"/>
  <c r="J98" i="9"/>
  <c r="L98" i="9" s="1"/>
  <c r="K98" i="9"/>
  <c r="K105" i="9"/>
  <c r="J121" i="9"/>
  <c r="L121" i="9" s="1"/>
  <c r="K121" i="9"/>
  <c r="O125" i="9"/>
  <c r="O158" i="9"/>
  <c r="S158" i="9"/>
  <c r="T158" i="9" s="1"/>
  <c r="O162" i="9"/>
  <c r="S162" i="9"/>
  <c r="T162" i="9" s="1"/>
  <c r="O196" i="9"/>
  <c r="S196" i="9"/>
  <c r="T196" i="9" s="1"/>
  <c r="O205" i="9"/>
  <c r="R218" i="9"/>
  <c r="Q57" i="9"/>
  <c r="R57" i="9" s="1"/>
  <c r="S115" i="9"/>
  <c r="S250" i="9"/>
  <c r="T250" i="9" s="1"/>
  <c r="O250" i="9"/>
  <c r="S272" i="9"/>
  <c r="T272" i="9" s="1"/>
  <c r="O272" i="9"/>
  <c r="K54" i="9"/>
  <c r="Q77" i="9"/>
  <c r="R77" i="9" s="1"/>
  <c r="R84" i="9"/>
  <c r="S90" i="9"/>
  <c r="T90" i="9" s="1"/>
  <c r="O95" i="9"/>
  <c r="G188" i="9"/>
  <c r="L188" i="9" s="1"/>
  <c r="G205" i="9"/>
  <c r="L205" i="9" s="1"/>
  <c r="O229" i="9"/>
  <c r="S229" i="9"/>
  <c r="T229" i="9" s="1"/>
  <c r="G18" i="9"/>
  <c r="L18" i="9" s="1"/>
  <c r="G23" i="9"/>
  <c r="L23" i="9" s="1"/>
  <c r="D30" i="9"/>
  <c r="N30" i="9" s="1"/>
  <c r="R43" i="9"/>
  <c r="S19" i="9"/>
  <c r="T19" i="9" s="1"/>
  <c r="P41" i="9"/>
  <c r="S43" i="9"/>
  <c r="G48" i="9"/>
  <c r="K110" i="9"/>
  <c r="G110" i="9"/>
  <c r="L110" i="9" s="1"/>
  <c r="R115" i="9"/>
  <c r="S133" i="9"/>
  <c r="T133" i="9" s="1"/>
  <c r="O133" i="9"/>
  <c r="R193" i="9"/>
  <c r="S270" i="9"/>
  <c r="O270" i="9"/>
  <c r="G29" i="9"/>
  <c r="L29" i="9" s="1"/>
  <c r="J19" i="9"/>
  <c r="L19" i="9" s="1"/>
  <c r="F36" i="9"/>
  <c r="O105" i="9"/>
  <c r="S105" i="9"/>
  <c r="T105" i="9" s="1"/>
  <c r="K148" i="9"/>
  <c r="G148" i="9"/>
  <c r="L148" i="9" s="1"/>
  <c r="K173" i="9"/>
  <c r="G173" i="9"/>
  <c r="L173" i="9" s="1"/>
  <c r="K241" i="9"/>
  <c r="G241" i="9"/>
  <c r="L241" i="9" s="1"/>
  <c r="K198" i="9"/>
  <c r="G198" i="9"/>
  <c r="L198" i="9" s="1"/>
  <c r="O17" i="9"/>
  <c r="G12" i="9"/>
  <c r="K15" i="9"/>
  <c r="J25" i="9"/>
  <c r="L25" i="9" s="1"/>
  <c r="O35" i="9"/>
  <c r="O48" i="9"/>
  <c r="R54" i="9"/>
  <c r="K60" i="9"/>
  <c r="O63" i="9"/>
  <c r="I82" i="9"/>
  <c r="O110" i="9"/>
  <c r="S110" i="9"/>
  <c r="T110" i="9" s="1"/>
  <c r="K116" i="9"/>
  <c r="G116" i="9"/>
  <c r="S131" i="9"/>
  <c r="T131" i="9" s="1"/>
  <c r="O131" i="9"/>
  <c r="K151" i="9"/>
  <c r="G151" i="9"/>
  <c r="L151" i="9" s="1"/>
  <c r="K159" i="9"/>
  <c r="J159" i="9"/>
  <c r="L159" i="9" s="1"/>
  <c r="K166" i="9"/>
  <c r="J166" i="9"/>
  <c r="L166" i="9" s="1"/>
  <c r="K181" i="9"/>
  <c r="N230" i="9"/>
  <c r="I230" i="9"/>
  <c r="S163" i="9"/>
  <c r="T163" i="9" s="1"/>
  <c r="O163" i="9"/>
  <c r="G62" i="9"/>
  <c r="L62" i="9" s="1"/>
  <c r="R72" i="9"/>
  <c r="K108" i="9"/>
  <c r="J108" i="9"/>
  <c r="L108" i="9" s="1"/>
  <c r="O116" i="9"/>
  <c r="S116" i="9"/>
  <c r="T116" i="9" s="1"/>
  <c r="I119" i="9"/>
  <c r="R121" i="9"/>
  <c r="S151" i="9"/>
  <c r="T151" i="9" s="1"/>
  <c r="O151" i="9"/>
  <c r="J181" i="9"/>
  <c r="S194" i="9"/>
  <c r="T194" i="9" s="1"/>
  <c r="O194" i="9"/>
  <c r="S224" i="9"/>
  <c r="T224" i="9" s="1"/>
  <c r="O224" i="9"/>
  <c r="S20" i="9"/>
  <c r="T20" i="9" s="1"/>
  <c r="O20" i="9"/>
  <c r="K104" i="9"/>
  <c r="J104" i="9"/>
  <c r="L104" i="9" s="1"/>
  <c r="S141" i="9"/>
  <c r="T141" i="9" s="1"/>
  <c r="Q201" i="9"/>
  <c r="R201" i="9" s="1"/>
  <c r="I201" i="9"/>
  <c r="O27" i="9"/>
  <c r="M41" i="9"/>
  <c r="Q48" i="9"/>
  <c r="S48" i="9" s="1"/>
  <c r="S50" i="9"/>
  <c r="T50" i="9" s="1"/>
  <c r="G53" i="9"/>
  <c r="F82" i="9"/>
  <c r="S78" i="9"/>
  <c r="T78" i="9" s="1"/>
  <c r="G80" i="9"/>
  <c r="L80" i="9" s="1"/>
  <c r="S98" i="9"/>
  <c r="T98" i="9" s="1"/>
  <c r="N108" i="9"/>
  <c r="F113" i="9"/>
  <c r="R156" i="9"/>
  <c r="R191" i="9"/>
  <c r="S191" i="9"/>
  <c r="T191" i="9" s="1"/>
  <c r="O219" i="9"/>
  <c r="S219" i="9"/>
  <c r="T219" i="9" s="1"/>
  <c r="S233" i="9"/>
  <c r="T233" i="9" s="1"/>
  <c r="R233" i="9"/>
  <c r="K265" i="9"/>
  <c r="O284" i="9"/>
  <c r="S284" i="9"/>
  <c r="T284" i="9" s="1"/>
  <c r="S67" i="9"/>
  <c r="T67" i="9" s="1"/>
  <c r="O67" i="9"/>
  <c r="M36" i="9"/>
  <c r="N12" i="9"/>
  <c r="Q41" i="9"/>
  <c r="S60" i="9"/>
  <c r="T60" i="9" s="1"/>
  <c r="S80" i="9"/>
  <c r="T80" i="9" s="1"/>
  <c r="J94" i="9"/>
  <c r="L94" i="9" s="1"/>
  <c r="K94" i="9"/>
  <c r="O154" i="9"/>
  <c r="S154" i="9"/>
  <c r="T154" i="9" s="1"/>
  <c r="O200" i="9"/>
  <c r="S200" i="9"/>
  <c r="T200" i="9" s="1"/>
  <c r="R208" i="9"/>
  <c r="O143" i="9"/>
  <c r="K146" i="9"/>
  <c r="G146" i="9"/>
  <c r="G169" i="9"/>
  <c r="L169" i="9" s="1"/>
  <c r="K169" i="9"/>
  <c r="O178" i="9"/>
  <c r="S178" i="9"/>
  <c r="T178" i="9" s="1"/>
  <c r="K189" i="9"/>
  <c r="J189" i="9"/>
  <c r="L189" i="9" s="1"/>
  <c r="S208" i="9"/>
  <c r="G213" i="9"/>
  <c r="L213" i="9" s="1"/>
  <c r="K213" i="9"/>
  <c r="K255" i="9"/>
  <c r="J255" i="9"/>
  <c r="L255" i="9" s="1"/>
  <c r="Q108" i="9"/>
  <c r="R108" i="9" s="1"/>
  <c r="O126" i="9"/>
  <c r="F143" i="9"/>
  <c r="L150" i="9"/>
  <c r="S167" i="9"/>
  <c r="T167" i="9" s="1"/>
  <c r="O208" i="9"/>
  <c r="S220" i="9"/>
  <c r="T220" i="9" s="1"/>
  <c r="S234" i="9"/>
  <c r="T234" i="9" s="1"/>
  <c r="O265" i="9"/>
  <c r="I274" i="9"/>
  <c r="S130" i="9"/>
  <c r="T130" i="9" s="1"/>
  <c r="S136" i="9"/>
  <c r="T136" i="9" s="1"/>
  <c r="R146" i="9"/>
  <c r="S165" i="9"/>
  <c r="T165" i="9" s="1"/>
  <c r="O165" i="9"/>
  <c r="S84" i="9"/>
  <c r="O130" i="9"/>
  <c r="O136" i="9"/>
  <c r="S138" i="9"/>
  <c r="T138" i="9" s="1"/>
  <c r="K179" i="9"/>
  <c r="K194" i="9"/>
  <c r="J194" i="9"/>
  <c r="L194" i="9" s="1"/>
  <c r="K223" i="9"/>
  <c r="J223" i="9"/>
  <c r="L223" i="9" s="1"/>
  <c r="G235" i="9"/>
  <c r="L235" i="9" s="1"/>
  <c r="S248" i="9"/>
  <c r="T248" i="9" s="1"/>
  <c r="O248" i="9"/>
  <c r="O239" i="9"/>
  <c r="S251" i="9"/>
  <c r="T251" i="9" s="1"/>
  <c r="O251" i="9"/>
  <c r="O91" i="9"/>
  <c r="S91" i="9"/>
  <c r="T91" i="9" s="1"/>
  <c r="Q205" i="9"/>
  <c r="R205" i="9" s="1"/>
  <c r="Q230" i="9"/>
  <c r="R230" i="9" s="1"/>
  <c r="K246" i="9"/>
  <c r="Q263" i="9"/>
  <c r="R263" i="9" s="1"/>
  <c r="S289" i="9"/>
  <c r="T289" i="9" s="1"/>
  <c r="O289" i="9"/>
  <c r="O203" i="9"/>
  <c r="I237" i="9"/>
  <c r="S242" i="9"/>
  <c r="T242" i="9" s="1"/>
  <c r="S244" i="9"/>
  <c r="T244" i="9" s="1"/>
  <c r="S155" i="9"/>
  <c r="T155" i="9" s="1"/>
  <c r="O155" i="9"/>
  <c r="S177" i="9"/>
  <c r="O177" i="9"/>
  <c r="S182" i="9"/>
  <c r="T182" i="9" s="1"/>
  <c r="O182" i="9"/>
  <c r="K199" i="9"/>
  <c r="J199" i="9"/>
  <c r="L199" i="9" s="1"/>
  <c r="L212" i="9"/>
  <c r="O221" i="9"/>
  <c r="S221" i="9"/>
  <c r="T221" i="9" s="1"/>
  <c r="S239" i="9"/>
  <c r="O261" i="9"/>
  <c r="K281" i="9"/>
  <c r="G281" i="9"/>
  <c r="L281" i="9" s="1"/>
  <c r="O142" i="9"/>
  <c r="F174" i="9"/>
  <c r="F175" i="9" s="1"/>
  <c r="N174" i="9"/>
  <c r="O190" i="9"/>
  <c r="N201" i="9"/>
  <c r="K247" i="9"/>
  <c r="J247" i="9"/>
  <c r="L247" i="9" s="1"/>
  <c r="S256" i="9"/>
  <c r="T256" i="9" s="1"/>
  <c r="K287" i="9"/>
  <c r="J287" i="9"/>
  <c r="L287" i="9" s="1"/>
  <c r="N137" i="9"/>
  <c r="R140" i="9"/>
  <c r="O153" i="9"/>
  <c r="G172" i="9"/>
  <c r="L172" i="9" s="1"/>
  <c r="R192" i="9"/>
  <c r="S192" i="9"/>
  <c r="T192" i="9" s="1"/>
  <c r="N212" i="9"/>
  <c r="S214" i="9"/>
  <c r="T214" i="9" s="1"/>
  <c r="R214" i="9"/>
  <c r="K236" i="9"/>
  <c r="J160" i="9"/>
  <c r="L160" i="9" s="1"/>
  <c r="J162" i="9"/>
  <c r="L162" i="9" s="1"/>
  <c r="S166" i="9"/>
  <c r="T166" i="9" s="1"/>
  <c r="S217" i="9"/>
  <c r="T217" i="9" s="1"/>
  <c r="G229" i="9"/>
  <c r="L229" i="9" s="1"/>
  <c r="K229" i="9"/>
  <c r="N236" i="9"/>
  <c r="S254" i="9"/>
  <c r="T254" i="9" s="1"/>
  <c r="K257" i="9"/>
  <c r="G257" i="9"/>
  <c r="L257" i="9" s="1"/>
  <c r="F267" i="9"/>
  <c r="Q267" i="9"/>
  <c r="R267" i="9" s="1"/>
  <c r="N267" i="9"/>
  <c r="Q88" i="9"/>
  <c r="R88" i="9" s="1"/>
  <c r="G87" i="9"/>
  <c r="L87" i="9" s="1"/>
  <c r="Q174" i="9"/>
  <c r="R174" i="9" s="1"/>
  <c r="O180" i="9"/>
  <c r="S188" i="9"/>
  <c r="T188" i="9" s="1"/>
  <c r="F237" i="9"/>
  <c r="K208" i="9"/>
  <c r="G208" i="9"/>
  <c r="G215" i="9"/>
  <c r="L215" i="9" s="1"/>
  <c r="O217" i="9"/>
  <c r="S226" i="9"/>
  <c r="T226" i="9" s="1"/>
  <c r="R226" i="9"/>
  <c r="S231" i="9"/>
  <c r="T231" i="9" s="1"/>
  <c r="O254" i="9"/>
  <c r="S259" i="9"/>
  <c r="T259" i="9" s="1"/>
  <c r="R259" i="9"/>
  <c r="N77" i="9"/>
  <c r="K90" i="9"/>
  <c r="J90" i="9"/>
  <c r="L90" i="9" s="1"/>
  <c r="S99" i="9"/>
  <c r="T99" i="9" s="1"/>
  <c r="Q143" i="9"/>
  <c r="R143" i="9" s="1"/>
  <c r="Q119" i="9"/>
  <c r="R119" i="9" s="1"/>
  <c r="J152" i="9"/>
  <c r="L152" i="9" s="1"/>
  <c r="S187" i="9"/>
  <c r="T187" i="9" s="1"/>
  <c r="O195" i="9"/>
  <c r="Q203" i="9"/>
  <c r="R203" i="9" s="1"/>
  <c r="S209" i="9"/>
  <c r="T209" i="9" s="1"/>
  <c r="O246" i="9"/>
  <c r="S246" i="9"/>
  <c r="T246" i="9" s="1"/>
  <c r="K251" i="9"/>
  <c r="S277" i="9"/>
  <c r="T277" i="9" s="1"/>
  <c r="S297" i="9"/>
  <c r="T297" i="9" s="1"/>
  <c r="G76" i="9"/>
  <c r="L76" i="9" s="1"/>
  <c r="G112" i="9"/>
  <c r="L112" i="9" s="1"/>
  <c r="K142" i="9"/>
  <c r="O172" i="9"/>
  <c r="O187" i="9"/>
  <c r="O209" i="9"/>
  <c r="S228" i="9"/>
  <c r="T228" i="9" s="1"/>
  <c r="O228" i="9"/>
  <c r="J253" i="9"/>
  <c r="L253" i="9" s="1"/>
  <c r="O277" i="9"/>
  <c r="S285" i="9"/>
  <c r="T285" i="9" s="1"/>
  <c r="O285" i="9"/>
  <c r="Q265" i="9"/>
  <c r="R265" i="9" s="1"/>
  <c r="O271" i="9"/>
  <c r="S271" i="9"/>
  <c r="T271" i="9" s="1"/>
  <c r="S282" i="9"/>
  <c r="T282" i="9" s="1"/>
  <c r="R282" i="9"/>
  <c r="G298" i="9"/>
  <c r="L298" i="9" s="1"/>
  <c r="G264" i="9"/>
  <c r="L264" i="9" s="1"/>
  <c r="K264" i="9"/>
  <c r="O298" i="9"/>
  <c r="J286" i="9"/>
  <c r="L286" i="9" s="1"/>
  <c r="K286" i="9"/>
  <c r="G296" i="9"/>
  <c r="L296" i="9" s="1"/>
  <c r="K296" i="9"/>
  <c r="Q137" i="9"/>
  <c r="R137" i="9" s="1"/>
  <c r="S157" i="9"/>
  <c r="T157" i="9" s="1"/>
  <c r="S216" i="9"/>
  <c r="T216" i="9" s="1"/>
  <c r="O216" i="9"/>
  <c r="Q266" i="9"/>
  <c r="F266" i="9"/>
  <c r="N274" i="9"/>
  <c r="O276" i="9"/>
  <c r="S276" i="9"/>
  <c r="T276" i="9" s="1"/>
  <c r="G111" i="9"/>
  <c r="L111" i="9" s="1"/>
  <c r="K131" i="9"/>
  <c r="O157" i="9"/>
  <c r="F206" i="9"/>
  <c r="G177" i="9"/>
  <c r="J222" i="9"/>
  <c r="L222" i="9" s="1"/>
  <c r="S241" i="9"/>
  <c r="T241" i="9" s="1"/>
  <c r="S287" i="9"/>
  <c r="T287" i="9" s="1"/>
  <c r="O296" i="9"/>
  <c r="S296" i="9"/>
  <c r="T296" i="9" s="1"/>
  <c r="K294" i="9"/>
  <c r="J294" i="9"/>
  <c r="L294" i="9" s="1"/>
  <c r="K279" i="9"/>
  <c r="G279" i="9"/>
  <c r="L279" i="9" s="1"/>
  <c r="S179" i="9"/>
  <c r="T179" i="9" s="1"/>
  <c r="J292" i="9"/>
  <c r="L292" i="9" s="1"/>
  <c r="S279" i="9"/>
  <c r="T279" i="9" s="1"/>
  <c r="S281" i="9"/>
  <c r="T281" i="9" s="1"/>
  <c r="O281" i="9"/>
  <c r="S211" i="9"/>
  <c r="T211" i="9" s="1"/>
  <c r="G250" i="9"/>
  <c r="L250" i="9" s="1"/>
  <c r="K250" i="9"/>
  <c r="S159" i="9"/>
  <c r="T159" i="9" s="1"/>
  <c r="G164" i="9"/>
  <c r="L164" i="9" s="1"/>
  <c r="K202" i="9"/>
  <c r="O211" i="9"/>
  <c r="J218" i="9"/>
  <c r="L218" i="9" s="1"/>
  <c r="K225" i="9"/>
  <c r="N235" i="9"/>
  <c r="G240" i="9"/>
  <c r="L240" i="9" s="1"/>
  <c r="J259" i="9"/>
  <c r="L259" i="9" s="1"/>
  <c r="S262" i="9"/>
  <c r="T262" i="9" s="1"/>
  <c r="F299" i="9"/>
  <c r="K270" i="9"/>
  <c r="O288" i="9"/>
  <c r="S288" i="9"/>
  <c r="T288" i="9" s="1"/>
  <c r="O159" i="9"/>
  <c r="J161" i="9"/>
  <c r="L161" i="9" s="1"/>
  <c r="Q181" i="9"/>
  <c r="R181" i="9" s="1"/>
  <c r="K240" i="9"/>
  <c r="S257" i="9"/>
  <c r="T257" i="9" s="1"/>
  <c r="O262" i="9"/>
  <c r="G270" i="9"/>
  <c r="O280" i="9"/>
  <c r="S280" i="9"/>
  <c r="T280" i="9" s="1"/>
  <c r="S240" i="9"/>
  <c r="T240" i="9" s="1"/>
  <c r="G275" i="9"/>
  <c r="L275" i="9" s="1"/>
  <c r="J283" i="9"/>
  <c r="L283" i="9" s="1"/>
  <c r="G291" i="9"/>
  <c r="L291" i="9" s="1"/>
  <c r="J285" i="9"/>
  <c r="L285" i="9" s="1"/>
  <c r="G293" i="9"/>
  <c r="L293" i="9" s="1"/>
  <c r="K282" i="9"/>
  <c r="A64" i="8"/>
  <c r="A63" i="8"/>
  <c r="A62" i="8"/>
  <c r="A61" i="8"/>
  <c r="A60" i="8"/>
  <c r="A59" i="8"/>
  <c r="A58" i="8"/>
  <c r="A57" i="8"/>
  <c r="A55" i="8"/>
  <c r="G54" i="8"/>
  <c r="A54" i="8"/>
  <c r="G53" i="8"/>
  <c r="A53" i="8"/>
  <c r="C50" i="8"/>
  <c r="D49" i="8"/>
  <c r="C49" i="8"/>
  <c r="C46" i="8"/>
  <c r="D44" i="8"/>
  <c r="D43" i="8"/>
  <c r="D42" i="8"/>
  <c r="D41" i="8"/>
  <c r="D40" i="8"/>
  <c r="D39" i="8"/>
  <c r="C37" i="8"/>
  <c r="C36" i="8"/>
  <c r="D35" i="8"/>
  <c r="C28" i="8"/>
  <c r="C29" i="8" s="1"/>
  <c r="C26" i="8"/>
  <c r="C22" i="8"/>
  <c r="C20" i="8"/>
  <c r="D20" i="8" s="1"/>
  <c r="C19" i="8"/>
  <c r="D19" i="8" s="1"/>
  <c r="D18" i="8"/>
  <c r="D17" i="8"/>
  <c r="C15" i="8"/>
  <c r="C14" i="8"/>
  <c r="D13" i="8"/>
  <c r="A5" i="8"/>
  <c r="G3" i="8"/>
  <c r="F3" i="8"/>
  <c r="E3" i="8"/>
  <c r="C28" i="6"/>
  <c r="C29" i="6" s="1"/>
  <c r="D44" i="6"/>
  <c r="D43" i="6"/>
  <c r="D42" i="6"/>
  <c r="D41" i="6"/>
  <c r="D40" i="6"/>
  <c r="D39" i="6"/>
  <c r="D35" i="6"/>
  <c r="D18" i="6"/>
  <c r="D17" i="6"/>
  <c r="D13" i="6"/>
  <c r="C37" i="6"/>
  <c r="C36" i="6"/>
  <c r="C50" i="6"/>
  <c r="D50" i="6" s="1"/>
  <c r="C49" i="6"/>
  <c r="D49" i="6" s="1"/>
  <c r="C46" i="6"/>
  <c r="C26" i="6"/>
  <c r="C22" i="6"/>
  <c r="C20" i="6"/>
  <c r="D20" i="6" s="1"/>
  <c r="C19" i="6"/>
  <c r="D19" i="6" s="1"/>
  <c r="C15" i="6"/>
  <c r="C14" i="6"/>
  <c r="A5" i="6"/>
  <c r="J51" i="7"/>
  <c r="I51" i="7"/>
  <c r="H51" i="7"/>
  <c r="J46" i="7"/>
  <c r="I46" i="7"/>
  <c r="H46" i="7"/>
  <c r="H41" i="7"/>
  <c r="I41" i="7"/>
  <c r="J41" i="7"/>
  <c r="A64" i="6"/>
  <c r="A63" i="6"/>
  <c r="A62" i="6"/>
  <c r="A61" i="6"/>
  <c r="A60" i="6"/>
  <c r="A59" i="6"/>
  <c r="A58" i="6"/>
  <c r="A57" i="6"/>
  <c r="A55" i="6"/>
  <c r="A54" i="6"/>
  <c r="A53" i="6"/>
  <c r="P298" i="7"/>
  <c r="M298" i="7"/>
  <c r="D298" i="7"/>
  <c r="F298" i="7" s="1"/>
  <c r="P297" i="7"/>
  <c r="M297" i="7"/>
  <c r="D297" i="7"/>
  <c r="F297" i="7" s="1"/>
  <c r="P296" i="7"/>
  <c r="M296" i="7"/>
  <c r="D296" i="7"/>
  <c r="F296" i="7" s="1"/>
  <c r="K296" i="7" s="1"/>
  <c r="P295" i="7"/>
  <c r="Q295" i="7" s="1"/>
  <c r="R295" i="7" s="1"/>
  <c r="M295" i="7"/>
  <c r="N295" i="7" s="1"/>
  <c r="F295" i="7"/>
  <c r="G295" i="7" s="1"/>
  <c r="L295" i="7" s="1"/>
  <c r="P294" i="7"/>
  <c r="M294" i="7"/>
  <c r="D294" i="7"/>
  <c r="I294" i="7" s="1"/>
  <c r="P293" i="7"/>
  <c r="Q293" i="7" s="1"/>
  <c r="R293" i="7" s="1"/>
  <c r="M293" i="7"/>
  <c r="N293" i="7" s="1"/>
  <c r="F293" i="7"/>
  <c r="K293" i="7" s="1"/>
  <c r="P292" i="7"/>
  <c r="M292" i="7"/>
  <c r="D292" i="7"/>
  <c r="P291" i="7"/>
  <c r="Q291" i="7" s="1"/>
  <c r="R291" i="7" s="1"/>
  <c r="M291" i="7"/>
  <c r="N291" i="7" s="1"/>
  <c r="F291" i="7"/>
  <c r="K291" i="7" s="1"/>
  <c r="P290" i="7"/>
  <c r="Q290" i="7" s="1"/>
  <c r="R290" i="7" s="1"/>
  <c r="M290" i="7"/>
  <c r="N290" i="7" s="1"/>
  <c r="I290" i="7"/>
  <c r="K290" i="7" s="1"/>
  <c r="P289" i="7"/>
  <c r="Q289" i="7" s="1"/>
  <c r="R289" i="7" s="1"/>
  <c r="M289" i="7"/>
  <c r="N289" i="7" s="1"/>
  <c r="I289" i="7"/>
  <c r="K289" i="7" s="1"/>
  <c r="P288" i="7"/>
  <c r="Q288" i="7" s="1"/>
  <c r="R288" i="7" s="1"/>
  <c r="M288" i="7"/>
  <c r="N288" i="7" s="1"/>
  <c r="F288" i="7"/>
  <c r="K288" i="7" s="1"/>
  <c r="P287" i="7"/>
  <c r="Q287" i="7" s="1"/>
  <c r="R287" i="7" s="1"/>
  <c r="M287" i="7"/>
  <c r="N287" i="7" s="1"/>
  <c r="I287" i="7"/>
  <c r="K287" i="7" s="1"/>
  <c r="P286" i="7"/>
  <c r="Q286" i="7" s="1"/>
  <c r="R286" i="7" s="1"/>
  <c r="M286" i="7"/>
  <c r="N286" i="7" s="1"/>
  <c r="I286" i="7"/>
  <c r="K286" i="7" s="1"/>
  <c r="P285" i="7"/>
  <c r="Q285" i="7" s="1"/>
  <c r="R285" i="7" s="1"/>
  <c r="M285" i="7"/>
  <c r="N285" i="7" s="1"/>
  <c r="I285" i="7"/>
  <c r="K285" i="7" s="1"/>
  <c r="P284" i="7"/>
  <c r="Q284" i="7" s="1"/>
  <c r="R284" i="7" s="1"/>
  <c r="M284" i="7"/>
  <c r="N284" i="7" s="1"/>
  <c r="I284" i="7"/>
  <c r="K284" i="7" s="1"/>
  <c r="P283" i="7"/>
  <c r="Q283" i="7" s="1"/>
  <c r="R283" i="7" s="1"/>
  <c r="M283" i="7"/>
  <c r="N283" i="7" s="1"/>
  <c r="I283" i="7"/>
  <c r="K283" i="7" s="1"/>
  <c r="P282" i="7"/>
  <c r="Q282" i="7" s="1"/>
  <c r="R282" i="7" s="1"/>
  <c r="M282" i="7"/>
  <c r="N282" i="7" s="1"/>
  <c r="I282" i="7"/>
  <c r="K282" i="7" s="1"/>
  <c r="P281" i="7"/>
  <c r="Q281" i="7" s="1"/>
  <c r="R281" i="7" s="1"/>
  <c r="M281" i="7"/>
  <c r="N281" i="7" s="1"/>
  <c r="F281" i="7"/>
  <c r="K281" i="7" s="1"/>
  <c r="P280" i="7"/>
  <c r="Q280" i="7" s="1"/>
  <c r="R280" i="7" s="1"/>
  <c r="M280" i="7"/>
  <c r="N280" i="7" s="1"/>
  <c r="I280" i="7"/>
  <c r="P279" i="7"/>
  <c r="Q279" i="7" s="1"/>
  <c r="R279" i="7" s="1"/>
  <c r="M279" i="7"/>
  <c r="N279" i="7" s="1"/>
  <c r="O279" i="7" s="1"/>
  <c r="F279" i="7"/>
  <c r="K279" i="7" s="1"/>
  <c r="P278" i="7"/>
  <c r="Q278" i="7" s="1"/>
  <c r="R278" i="7" s="1"/>
  <c r="M278" i="7"/>
  <c r="N278" i="7" s="1"/>
  <c r="I278" i="7"/>
  <c r="P277" i="7"/>
  <c r="Q277" i="7" s="1"/>
  <c r="R277" i="7" s="1"/>
  <c r="M277" i="7"/>
  <c r="N277" i="7" s="1"/>
  <c r="O277" i="7" s="1"/>
  <c r="F277" i="7"/>
  <c r="P276" i="7"/>
  <c r="Q276" i="7" s="1"/>
  <c r="R276" i="7" s="1"/>
  <c r="M276" i="7"/>
  <c r="N276" i="7" s="1"/>
  <c r="I276" i="7"/>
  <c r="P275" i="7"/>
  <c r="Q275" i="7" s="1"/>
  <c r="R275" i="7" s="1"/>
  <c r="M275" i="7"/>
  <c r="N275" i="7" s="1"/>
  <c r="F275" i="7"/>
  <c r="P274" i="7"/>
  <c r="M274" i="7"/>
  <c r="D274" i="7"/>
  <c r="I274" i="7" s="1"/>
  <c r="P273" i="7"/>
  <c r="Q273" i="7" s="1"/>
  <c r="R273" i="7" s="1"/>
  <c r="M273" i="7"/>
  <c r="N273" i="7" s="1"/>
  <c r="F273" i="7"/>
  <c r="K273" i="7" s="1"/>
  <c r="P272" i="7"/>
  <c r="Q272" i="7" s="1"/>
  <c r="R272" i="7" s="1"/>
  <c r="M272" i="7"/>
  <c r="N272" i="7" s="1"/>
  <c r="F272" i="7"/>
  <c r="K272" i="7" s="1"/>
  <c r="P271" i="7"/>
  <c r="Q271" i="7" s="1"/>
  <c r="R271" i="7" s="1"/>
  <c r="M271" i="7"/>
  <c r="N271" i="7" s="1"/>
  <c r="F271" i="7"/>
  <c r="K271" i="7" s="1"/>
  <c r="P270" i="7"/>
  <c r="Q270" i="7" s="1"/>
  <c r="R270" i="7" s="1"/>
  <c r="M270" i="7"/>
  <c r="N270" i="7" s="1"/>
  <c r="F270" i="7"/>
  <c r="K270" i="7" s="1"/>
  <c r="P267" i="7"/>
  <c r="M267" i="7"/>
  <c r="D267" i="7"/>
  <c r="F267" i="7" s="1"/>
  <c r="K267" i="7" s="1"/>
  <c r="P266" i="7"/>
  <c r="M266" i="7"/>
  <c r="D266" i="7"/>
  <c r="P265" i="7"/>
  <c r="M265" i="7"/>
  <c r="D265" i="7"/>
  <c r="F265" i="7" s="1"/>
  <c r="K265" i="7" s="1"/>
  <c r="P264" i="7"/>
  <c r="Q264" i="7" s="1"/>
  <c r="R264" i="7" s="1"/>
  <c r="M264" i="7"/>
  <c r="N264" i="7" s="1"/>
  <c r="F264" i="7"/>
  <c r="G264" i="7" s="1"/>
  <c r="L264" i="7" s="1"/>
  <c r="P263" i="7"/>
  <c r="M263" i="7"/>
  <c r="D263" i="7"/>
  <c r="I263" i="7" s="1"/>
  <c r="P262" i="7"/>
  <c r="Q262" i="7" s="1"/>
  <c r="R262" i="7" s="1"/>
  <c r="M262" i="7"/>
  <c r="N262" i="7" s="1"/>
  <c r="F262" i="7"/>
  <c r="G262" i="7" s="1"/>
  <c r="L262" i="7" s="1"/>
  <c r="P261" i="7"/>
  <c r="M261" i="7"/>
  <c r="D261" i="7"/>
  <c r="I261" i="7" s="1"/>
  <c r="J261" i="7" s="1"/>
  <c r="L261" i="7" s="1"/>
  <c r="P260" i="7"/>
  <c r="Q260" i="7" s="1"/>
  <c r="R260" i="7" s="1"/>
  <c r="M260" i="7"/>
  <c r="N260" i="7" s="1"/>
  <c r="O260" i="7" s="1"/>
  <c r="F260" i="7"/>
  <c r="K260" i="7" s="1"/>
  <c r="P259" i="7"/>
  <c r="Q259" i="7" s="1"/>
  <c r="R259" i="7" s="1"/>
  <c r="M259" i="7"/>
  <c r="N259" i="7" s="1"/>
  <c r="I259" i="7"/>
  <c r="K259" i="7" s="1"/>
  <c r="P258" i="7"/>
  <c r="Q258" i="7" s="1"/>
  <c r="R258" i="7" s="1"/>
  <c r="M258" i="7"/>
  <c r="N258" i="7" s="1"/>
  <c r="I258" i="7"/>
  <c r="K258" i="7" s="1"/>
  <c r="P257" i="7"/>
  <c r="Q257" i="7" s="1"/>
  <c r="R257" i="7" s="1"/>
  <c r="M257" i="7"/>
  <c r="N257" i="7" s="1"/>
  <c r="F257" i="7"/>
  <c r="K257" i="7" s="1"/>
  <c r="P256" i="7"/>
  <c r="Q256" i="7" s="1"/>
  <c r="R256" i="7" s="1"/>
  <c r="M256" i="7"/>
  <c r="N256" i="7" s="1"/>
  <c r="O256" i="7" s="1"/>
  <c r="I256" i="7"/>
  <c r="K256" i="7" s="1"/>
  <c r="P255" i="7"/>
  <c r="Q255" i="7" s="1"/>
  <c r="R255" i="7" s="1"/>
  <c r="M255" i="7"/>
  <c r="N255" i="7" s="1"/>
  <c r="O255" i="7" s="1"/>
  <c r="I255" i="7"/>
  <c r="K255" i="7" s="1"/>
  <c r="P254" i="7"/>
  <c r="Q254" i="7" s="1"/>
  <c r="R254" i="7" s="1"/>
  <c r="M254" i="7"/>
  <c r="N254" i="7" s="1"/>
  <c r="O254" i="7" s="1"/>
  <c r="I254" i="7"/>
  <c r="K254" i="7" s="1"/>
  <c r="P253" i="7"/>
  <c r="Q253" i="7" s="1"/>
  <c r="R253" i="7" s="1"/>
  <c r="M253" i="7"/>
  <c r="N253" i="7" s="1"/>
  <c r="O253" i="7" s="1"/>
  <c r="I253" i="7"/>
  <c r="K253" i="7" s="1"/>
  <c r="P252" i="7"/>
  <c r="Q252" i="7" s="1"/>
  <c r="R252" i="7" s="1"/>
  <c r="M252" i="7"/>
  <c r="N252" i="7" s="1"/>
  <c r="I252" i="7"/>
  <c r="K252" i="7" s="1"/>
  <c r="P251" i="7"/>
  <c r="Q251" i="7" s="1"/>
  <c r="R251" i="7" s="1"/>
  <c r="M251" i="7"/>
  <c r="N251" i="7" s="1"/>
  <c r="I251" i="7"/>
  <c r="K251" i="7" s="1"/>
  <c r="P250" i="7"/>
  <c r="Q250" i="7" s="1"/>
  <c r="R250" i="7" s="1"/>
  <c r="M250" i="7"/>
  <c r="N250" i="7" s="1"/>
  <c r="F250" i="7"/>
  <c r="K250" i="7" s="1"/>
  <c r="P249" i="7"/>
  <c r="Q249" i="7" s="1"/>
  <c r="R249" i="7" s="1"/>
  <c r="M249" i="7"/>
  <c r="N249" i="7" s="1"/>
  <c r="I249" i="7"/>
  <c r="K249" i="7" s="1"/>
  <c r="P248" i="7"/>
  <c r="Q248" i="7" s="1"/>
  <c r="R248" i="7" s="1"/>
  <c r="M248" i="7"/>
  <c r="N248" i="7" s="1"/>
  <c r="F248" i="7"/>
  <c r="K248" i="7" s="1"/>
  <c r="P247" i="7"/>
  <c r="Q247" i="7" s="1"/>
  <c r="R247" i="7" s="1"/>
  <c r="M247" i="7"/>
  <c r="N247" i="7" s="1"/>
  <c r="O247" i="7" s="1"/>
  <c r="I247" i="7"/>
  <c r="K247" i="7" s="1"/>
  <c r="P246" i="7"/>
  <c r="Q246" i="7" s="1"/>
  <c r="R246" i="7" s="1"/>
  <c r="M246" i="7"/>
  <c r="N246" i="7" s="1"/>
  <c r="F246" i="7"/>
  <c r="K246" i="7" s="1"/>
  <c r="P245" i="7"/>
  <c r="Q245" i="7" s="1"/>
  <c r="R245" i="7" s="1"/>
  <c r="M245" i="7"/>
  <c r="N245" i="7" s="1"/>
  <c r="O245" i="7" s="1"/>
  <c r="I245" i="7"/>
  <c r="K245" i="7" s="1"/>
  <c r="P244" i="7"/>
  <c r="Q244" i="7" s="1"/>
  <c r="R244" i="7" s="1"/>
  <c r="M244" i="7"/>
  <c r="N244" i="7" s="1"/>
  <c r="O244" i="7" s="1"/>
  <c r="F244" i="7"/>
  <c r="K244" i="7" s="1"/>
  <c r="P243" i="7"/>
  <c r="M243" i="7"/>
  <c r="D243" i="7"/>
  <c r="I243" i="7" s="1"/>
  <c r="K243" i="7" s="1"/>
  <c r="P242" i="7"/>
  <c r="Q242" i="7" s="1"/>
  <c r="R242" i="7" s="1"/>
  <c r="M242" i="7"/>
  <c r="N242" i="7" s="1"/>
  <c r="O242" i="7" s="1"/>
  <c r="F242" i="7"/>
  <c r="K242" i="7" s="1"/>
  <c r="P241" i="7"/>
  <c r="Q241" i="7" s="1"/>
  <c r="R241" i="7" s="1"/>
  <c r="M241" i="7"/>
  <c r="N241" i="7" s="1"/>
  <c r="F241" i="7"/>
  <c r="K241" i="7" s="1"/>
  <c r="P240" i="7"/>
  <c r="Q240" i="7" s="1"/>
  <c r="R240" i="7" s="1"/>
  <c r="M240" i="7"/>
  <c r="N240" i="7" s="1"/>
  <c r="F240" i="7"/>
  <c r="K240" i="7" s="1"/>
  <c r="P239" i="7"/>
  <c r="Q239" i="7" s="1"/>
  <c r="R239" i="7" s="1"/>
  <c r="M239" i="7"/>
  <c r="N239" i="7" s="1"/>
  <c r="F239" i="7"/>
  <c r="K239" i="7" s="1"/>
  <c r="P236" i="7"/>
  <c r="M236" i="7"/>
  <c r="D236" i="7"/>
  <c r="F236" i="7" s="1"/>
  <c r="K236" i="7" s="1"/>
  <c r="P235" i="7"/>
  <c r="M235" i="7"/>
  <c r="D235" i="7"/>
  <c r="F235" i="7" s="1"/>
  <c r="P234" i="7"/>
  <c r="M234" i="7"/>
  <c r="D234" i="7"/>
  <c r="F234" i="7" s="1"/>
  <c r="K234" i="7" s="1"/>
  <c r="P233" i="7"/>
  <c r="Q233" i="7" s="1"/>
  <c r="R233" i="7" s="1"/>
  <c r="M233" i="7"/>
  <c r="N233" i="7" s="1"/>
  <c r="O233" i="7" s="1"/>
  <c r="F233" i="7"/>
  <c r="K233" i="7" s="1"/>
  <c r="P232" i="7"/>
  <c r="M232" i="7"/>
  <c r="D232" i="7"/>
  <c r="I232" i="7" s="1"/>
  <c r="J232" i="7" s="1"/>
  <c r="L232" i="7" s="1"/>
  <c r="P231" i="7"/>
  <c r="Q231" i="7" s="1"/>
  <c r="R231" i="7" s="1"/>
  <c r="M231" i="7"/>
  <c r="N231" i="7" s="1"/>
  <c r="F231" i="7"/>
  <c r="K231" i="7" s="1"/>
  <c r="P230" i="7"/>
  <c r="M230" i="7"/>
  <c r="D230" i="7"/>
  <c r="P229" i="7"/>
  <c r="Q229" i="7" s="1"/>
  <c r="R229" i="7" s="1"/>
  <c r="M229" i="7"/>
  <c r="N229" i="7" s="1"/>
  <c r="O229" i="7" s="1"/>
  <c r="F229" i="7"/>
  <c r="K229" i="7" s="1"/>
  <c r="P228" i="7"/>
  <c r="Q228" i="7" s="1"/>
  <c r="R228" i="7" s="1"/>
  <c r="M228" i="7"/>
  <c r="N228" i="7" s="1"/>
  <c r="I228" i="7"/>
  <c r="J228" i="7" s="1"/>
  <c r="L228" i="7" s="1"/>
  <c r="P227" i="7"/>
  <c r="Q227" i="7" s="1"/>
  <c r="R227" i="7" s="1"/>
  <c r="M227" i="7"/>
  <c r="N227" i="7" s="1"/>
  <c r="O227" i="7" s="1"/>
  <c r="I227" i="7"/>
  <c r="K227" i="7" s="1"/>
  <c r="P226" i="7"/>
  <c r="Q226" i="7" s="1"/>
  <c r="R226" i="7" s="1"/>
  <c r="M226" i="7"/>
  <c r="N226" i="7" s="1"/>
  <c r="F226" i="7"/>
  <c r="G226" i="7" s="1"/>
  <c r="L226" i="7" s="1"/>
  <c r="P225" i="7"/>
  <c r="Q225" i="7" s="1"/>
  <c r="R225" i="7" s="1"/>
  <c r="M225" i="7"/>
  <c r="N225" i="7" s="1"/>
  <c r="O225" i="7" s="1"/>
  <c r="I225" i="7"/>
  <c r="P224" i="7"/>
  <c r="Q224" i="7" s="1"/>
  <c r="M224" i="7"/>
  <c r="N224" i="7" s="1"/>
  <c r="O224" i="7" s="1"/>
  <c r="I224" i="7"/>
  <c r="J224" i="7" s="1"/>
  <c r="L224" i="7" s="1"/>
  <c r="P223" i="7"/>
  <c r="Q223" i="7" s="1"/>
  <c r="R223" i="7" s="1"/>
  <c r="M223" i="7"/>
  <c r="N223" i="7" s="1"/>
  <c r="I223" i="7"/>
  <c r="K223" i="7" s="1"/>
  <c r="P222" i="7"/>
  <c r="Q222" i="7" s="1"/>
  <c r="R222" i="7" s="1"/>
  <c r="M222" i="7"/>
  <c r="N222" i="7" s="1"/>
  <c r="I222" i="7"/>
  <c r="J222" i="7" s="1"/>
  <c r="L222" i="7" s="1"/>
  <c r="P221" i="7"/>
  <c r="Q221" i="7" s="1"/>
  <c r="R221" i="7" s="1"/>
  <c r="M221" i="7"/>
  <c r="N221" i="7" s="1"/>
  <c r="O221" i="7" s="1"/>
  <c r="I221" i="7"/>
  <c r="K221" i="7" s="1"/>
  <c r="P220" i="7"/>
  <c r="Q220" i="7" s="1"/>
  <c r="R220" i="7" s="1"/>
  <c r="M220" i="7"/>
  <c r="N220" i="7" s="1"/>
  <c r="I220" i="7"/>
  <c r="J220" i="7" s="1"/>
  <c r="L220" i="7" s="1"/>
  <c r="P219" i="7"/>
  <c r="Q219" i="7" s="1"/>
  <c r="R219" i="7" s="1"/>
  <c r="M219" i="7"/>
  <c r="N219" i="7" s="1"/>
  <c r="F219" i="7"/>
  <c r="G219" i="7" s="1"/>
  <c r="L219" i="7" s="1"/>
  <c r="P218" i="7"/>
  <c r="Q218" i="7" s="1"/>
  <c r="R218" i="7" s="1"/>
  <c r="M218" i="7"/>
  <c r="N218" i="7" s="1"/>
  <c r="I218" i="7"/>
  <c r="J218" i="7" s="1"/>
  <c r="L218" i="7" s="1"/>
  <c r="P217" i="7"/>
  <c r="Q217" i="7" s="1"/>
  <c r="M217" i="7"/>
  <c r="N217" i="7" s="1"/>
  <c r="O217" i="7" s="1"/>
  <c r="F217" i="7"/>
  <c r="G217" i="7" s="1"/>
  <c r="L217" i="7" s="1"/>
  <c r="P216" i="7"/>
  <c r="Q216" i="7" s="1"/>
  <c r="R216" i="7" s="1"/>
  <c r="M216" i="7"/>
  <c r="N216" i="7" s="1"/>
  <c r="I216" i="7"/>
  <c r="J216" i="7" s="1"/>
  <c r="L216" i="7" s="1"/>
  <c r="P215" i="7"/>
  <c r="Q215" i="7" s="1"/>
  <c r="R215" i="7" s="1"/>
  <c r="M215" i="7"/>
  <c r="N215" i="7" s="1"/>
  <c r="O215" i="7" s="1"/>
  <c r="F215" i="7"/>
  <c r="K215" i="7" s="1"/>
  <c r="P214" i="7"/>
  <c r="Q214" i="7" s="1"/>
  <c r="M214" i="7"/>
  <c r="N214" i="7" s="1"/>
  <c r="O214" i="7" s="1"/>
  <c r="I214" i="7"/>
  <c r="J214" i="7" s="1"/>
  <c r="L214" i="7" s="1"/>
  <c r="P213" i="7"/>
  <c r="Q213" i="7" s="1"/>
  <c r="R213" i="7" s="1"/>
  <c r="M213" i="7"/>
  <c r="N213" i="7" s="1"/>
  <c r="O213" i="7" s="1"/>
  <c r="F213" i="7"/>
  <c r="K213" i="7" s="1"/>
  <c r="P212" i="7"/>
  <c r="M212" i="7"/>
  <c r="D212" i="7"/>
  <c r="I212" i="7" s="1"/>
  <c r="P211" i="7"/>
  <c r="Q211" i="7" s="1"/>
  <c r="R211" i="7" s="1"/>
  <c r="M211" i="7"/>
  <c r="N211" i="7" s="1"/>
  <c r="O211" i="7" s="1"/>
  <c r="F211" i="7"/>
  <c r="G211" i="7" s="1"/>
  <c r="L211" i="7" s="1"/>
  <c r="P210" i="7"/>
  <c r="Q210" i="7" s="1"/>
  <c r="R210" i="7" s="1"/>
  <c r="M210" i="7"/>
  <c r="N210" i="7" s="1"/>
  <c r="F210" i="7"/>
  <c r="P209" i="7"/>
  <c r="Q209" i="7" s="1"/>
  <c r="R209" i="7" s="1"/>
  <c r="M209" i="7"/>
  <c r="N209" i="7" s="1"/>
  <c r="F209" i="7"/>
  <c r="G209" i="7" s="1"/>
  <c r="L209" i="7" s="1"/>
  <c r="P208" i="7"/>
  <c r="Q208" i="7" s="1"/>
  <c r="R208" i="7" s="1"/>
  <c r="M208" i="7"/>
  <c r="N208" i="7" s="1"/>
  <c r="F208" i="7"/>
  <c r="K208" i="7" s="1"/>
  <c r="P205" i="7"/>
  <c r="M205" i="7"/>
  <c r="D205" i="7"/>
  <c r="F205" i="7" s="1"/>
  <c r="K205" i="7" s="1"/>
  <c r="P204" i="7"/>
  <c r="M204" i="7"/>
  <c r="D204" i="7"/>
  <c r="P203" i="7"/>
  <c r="M203" i="7"/>
  <c r="D203" i="7"/>
  <c r="F203" i="7" s="1"/>
  <c r="P202" i="7"/>
  <c r="Q202" i="7" s="1"/>
  <c r="R202" i="7" s="1"/>
  <c r="M202" i="7"/>
  <c r="N202" i="7" s="1"/>
  <c r="O202" i="7" s="1"/>
  <c r="F202" i="7"/>
  <c r="K202" i="7" s="1"/>
  <c r="P201" i="7"/>
  <c r="M201" i="7"/>
  <c r="D201" i="7"/>
  <c r="I201" i="7" s="1"/>
  <c r="K201" i="7" s="1"/>
  <c r="P200" i="7"/>
  <c r="Q200" i="7" s="1"/>
  <c r="M200" i="7"/>
  <c r="N200" i="7" s="1"/>
  <c r="O200" i="7" s="1"/>
  <c r="F200" i="7"/>
  <c r="G200" i="7" s="1"/>
  <c r="L200" i="7" s="1"/>
  <c r="P199" i="7"/>
  <c r="M199" i="7"/>
  <c r="D199" i="7"/>
  <c r="P198" i="7"/>
  <c r="Q198" i="7" s="1"/>
  <c r="R198" i="7" s="1"/>
  <c r="M198" i="7"/>
  <c r="N198" i="7" s="1"/>
  <c r="F198" i="7"/>
  <c r="P197" i="7"/>
  <c r="Q197" i="7" s="1"/>
  <c r="R197" i="7" s="1"/>
  <c r="M197" i="7"/>
  <c r="N197" i="7" s="1"/>
  <c r="I197" i="7"/>
  <c r="K197" i="7" s="1"/>
  <c r="P196" i="7"/>
  <c r="Q196" i="7" s="1"/>
  <c r="R196" i="7" s="1"/>
  <c r="M196" i="7"/>
  <c r="N196" i="7" s="1"/>
  <c r="O196" i="7" s="1"/>
  <c r="I196" i="7"/>
  <c r="P195" i="7"/>
  <c r="Q195" i="7" s="1"/>
  <c r="R195" i="7" s="1"/>
  <c r="M195" i="7"/>
  <c r="N195" i="7" s="1"/>
  <c r="F195" i="7"/>
  <c r="K195" i="7" s="1"/>
  <c r="P194" i="7"/>
  <c r="Q194" i="7" s="1"/>
  <c r="R194" i="7" s="1"/>
  <c r="M194" i="7"/>
  <c r="N194" i="7" s="1"/>
  <c r="I194" i="7"/>
  <c r="P193" i="7"/>
  <c r="Q193" i="7" s="1"/>
  <c r="M193" i="7"/>
  <c r="N193" i="7" s="1"/>
  <c r="O193" i="7" s="1"/>
  <c r="I193" i="7"/>
  <c r="K193" i="7" s="1"/>
  <c r="P192" i="7"/>
  <c r="Q192" i="7" s="1"/>
  <c r="R192" i="7" s="1"/>
  <c r="M192" i="7"/>
  <c r="N192" i="7" s="1"/>
  <c r="I192" i="7"/>
  <c r="P191" i="7"/>
  <c r="Q191" i="7" s="1"/>
  <c r="M191" i="7"/>
  <c r="N191" i="7" s="1"/>
  <c r="O191" i="7" s="1"/>
  <c r="I191" i="7"/>
  <c r="K191" i="7" s="1"/>
  <c r="P190" i="7"/>
  <c r="Q190" i="7" s="1"/>
  <c r="R190" i="7" s="1"/>
  <c r="M190" i="7"/>
  <c r="N190" i="7" s="1"/>
  <c r="I190" i="7"/>
  <c r="P189" i="7"/>
  <c r="Q189" i="7" s="1"/>
  <c r="R189" i="7" s="1"/>
  <c r="M189" i="7"/>
  <c r="N189" i="7" s="1"/>
  <c r="I189" i="7"/>
  <c r="K189" i="7" s="1"/>
  <c r="P188" i="7"/>
  <c r="Q188" i="7" s="1"/>
  <c r="R188" i="7" s="1"/>
  <c r="M188" i="7"/>
  <c r="N188" i="7" s="1"/>
  <c r="F188" i="7"/>
  <c r="P187" i="7"/>
  <c r="Q187" i="7" s="1"/>
  <c r="M187" i="7"/>
  <c r="N187" i="7" s="1"/>
  <c r="O187" i="7" s="1"/>
  <c r="I187" i="7"/>
  <c r="K187" i="7" s="1"/>
  <c r="P186" i="7"/>
  <c r="Q186" i="7" s="1"/>
  <c r="R186" i="7" s="1"/>
  <c r="M186" i="7"/>
  <c r="N186" i="7" s="1"/>
  <c r="F186" i="7"/>
  <c r="P185" i="7"/>
  <c r="Q185" i="7" s="1"/>
  <c r="R185" i="7" s="1"/>
  <c r="M185" i="7"/>
  <c r="N185" i="7" s="1"/>
  <c r="I185" i="7"/>
  <c r="K185" i="7" s="1"/>
  <c r="P184" i="7"/>
  <c r="Q184" i="7" s="1"/>
  <c r="R184" i="7" s="1"/>
  <c r="M184" i="7"/>
  <c r="N184" i="7" s="1"/>
  <c r="F184" i="7"/>
  <c r="P183" i="7"/>
  <c r="Q183" i="7" s="1"/>
  <c r="R183" i="7" s="1"/>
  <c r="M183" i="7"/>
  <c r="N183" i="7" s="1"/>
  <c r="O183" i="7" s="1"/>
  <c r="I183" i="7"/>
  <c r="K183" i="7" s="1"/>
  <c r="P182" i="7"/>
  <c r="Q182" i="7" s="1"/>
  <c r="R182" i="7" s="1"/>
  <c r="M182" i="7"/>
  <c r="N182" i="7" s="1"/>
  <c r="F182" i="7"/>
  <c r="P181" i="7"/>
  <c r="M181" i="7"/>
  <c r="D181" i="7"/>
  <c r="I181" i="7" s="1"/>
  <c r="J181" i="7" s="1"/>
  <c r="L181" i="7" s="1"/>
  <c r="P180" i="7"/>
  <c r="Q180" i="7" s="1"/>
  <c r="R180" i="7" s="1"/>
  <c r="M180" i="7"/>
  <c r="N180" i="7" s="1"/>
  <c r="F180" i="7"/>
  <c r="K180" i="7" s="1"/>
  <c r="P179" i="7"/>
  <c r="Q179" i="7" s="1"/>
  <c r="M179" i="7"/>
  <c r="N179" i="7" s="1"/>
  <c r="O179" i="7" s="1"/>
  <c r="F179" i="7"/>
  <c r="K179" i="7" s="1"/>
  <c r="P178" i="7"/>
  <c r="Q178" i="7" s="1"/>
  <c r="R178" i="7" s="1"/>
  <c r="M178" i="7"/>
  <c r="N178" i="7" s="1"/>
  <c r="F178" i="7"/>
  <c r="P177" i="7"/>
  <c r="Q177" i="7" s="1"/>
  <c r="R177" i="7" s="1"/>
  <c r="M177" i="7"/>
  <c r="N177" i="7" s="1"/>
  <c r="O177" i="7" s="1"/>
  <c r="F177" i="7"/>
  <c r="K177" i="7" s="1"/>
  <c r="P174" i="7"/>
  <c r="M174" i="7"/>
  <c r="D174" i="7"/>
  <c r="F174" i="7" s="1"/>
  <c r="K174" i="7" s="1"/>
  <c r="P173" i="7"/>
  <c r="M173" i="7"/>
  <c r="D173" i="7"/>
  <c r="P172" i="7"/>
  <c r="M172" i="7"/>
  <c r="D172" i="7"/>
  <c r="P171" i="7"/>
  <c r="Q171" i="7" s="1"/>
  <c r="R171" i="7" s="1"/>
  <c r="M171" i="7"/>
  <c r="N171" i="7" s="1"/>
  <c r="F171" i="7"/>
  <c r="G171" i="7" s="1"/>
  <c r="L171" i="7" s="1"/>
  <c r="P170" i="7"/>
  <c r="M170" i="7"/>
  <c r="D170" i="7"/>
  <c r="I170" i="7" s="1"/>
  <c r="P169" i="7"/>
  <c r="Q169" i="7" s="1"/>
  <c r="R169" i="7" s="1"/>
  <c r="M169" i="7"/>
  <c r="N169" i="7" s="1"/>
  <c r="O169" i="7" s="1"/>
  <c r="F169" i="7"/>
  <c r="K169" i="7" s="1"/>
  <c r="P168" i="7"/>
  <c r="M168" i="7"/>
  <c r="D168" i="7"/>
  <c r="I168" i="7" s="1"/>
  <c r="K168" i="7" s="1"/>
  <c r="P167" i="7"/>
  <c r="Q167" i="7" s="1"/>
  <c r="R167" i="7" s="1"/>
  <c r="M167" i="7"/>
  <c r="N167" i="7" s="1"/>
  <c r="O167" i="7" s="1"/>
  <c r="F167" i="7"/>
  <c r="G167" i="7" s="1"/>
  <c r="L167" i="7" s="1"/>
  <c r="P166" i="7"/>
  <c r="Q166" i="7" s="1"/>
  <c r="R166" i="7" s="1"/>
  <c r="M166" i="7"/>
  <c r="N166" i="7" s="1"/>
  <c r="I166" i="7"/>
  <c r="J166" i="7" s="1"/>
  <c r="L166" i="7" s="1"/>
  <c r="P165" i="7"/>
  <c r="Q165" i="7" s="1"/>
  <c r="R165" i="7" s="1"/>
  <c r="M165" i="7"/>
  <c r="N165" i="7" s="1"/>
  <c r="I165" i="7"/>
  <c r="J165" i="7" s="1"/>
  <c r="L165" i="7" s="1"/>
  <c r="P164" i="7"/>
  <c r="Q164" i="7" s="1"/>
  <c r="R164" i="7" s="1"/>
  <c r="M164" i="7"/>
  <c r="N164" i="7" s="1"/>
  <c r="F164" i="7"/>
  <c r="P163" i="7"/>
  <c r="Q163" i="7" s="1"/>
  <c r="R163" i="7" s="1"/>
  <c r="M163" i="7"/>
  <c r="N163" i="7" s="1"/>
  <c r="I163" i="7"/>
  <c r="J163" i="7" s="1"/>
  <c r="L163" i="7" s="1"/>
  <c r="P162" i="7"/>
  <c r="Q162" i="7" s="1"/>
  <c r="R162" i="7" s="1"/>
  <c r="M162" i="7"/>
  <c r="N162" i="7" s="1"/>
  <c r="I162" i="7"/>
  <c r="K162" i="7" s="1"/>
  <c r="P161" i="7"/>
  <c r="Q161" i="7" s="1"/>
  <c r="R161" i="7" s="1"/>
  <c r="M161" i="7"/>
  <c r="N161" i="7" s="1"/>
  <c r="I161" i="7"/>
  <c r="P160" i="7"/>
  <c r="Q160" i="7" s="1"/>
  <c r="R160" i="7" s="1"/>
  <c r="M160" i="7"/>
  <c r="N160" i="7" s="1"/>
  <c r="O160" i="7" s="1"/>
  <c r="I160" i="7"/>
  <c r="P159" i="7"/>
  <c r="Q159" i="7" s="1"/>
  <c r="R159" i="7" s="1"/>
  <c r="M159" i="7"/>
  <c r="N159" i="7" s="1"/>
  <c r="O159" i="7" s="1"/>
  <c r="I159" i="7"/>
  <c r="J159" i="7" s="1"/>
  <c r="L159" i="7" s="1"/>
  <c r="P158" i="7"/>
  <c r="Q158" i="7" s="1"/>
  <c r="M158" i="7"/>
  <c r="N158" i="7" s="1"/>
  <c r="O158" i="7" s="1"/>
  <c r="I158" i="7"/>
  <c r="K158" i="7" s="1"/>
  <c r="P157" i="7"/>
  <c r="Q157" i="7" s="1"/>
  <c r="R157" i="7" s="1"/>
  <c r="M157" i="7"/>
  <c r="N157" i="7" s="1"/>
  <c r="F157" i="7"/>
  <c r="G157" i="7" s="1"/>
  <c r="L157" i="7" s="1"/>
  <c r="P156" i="7"/>
  <c r="Q156" i="7" s="1"/>
  <c r="R156" i="7" s="1"/>
  <c r="M156" i="7"/>
  <c r="N156" i="7" s="1"/>
  <c r="O156" i="7" s="1"/>
  <c r="I156" i="7"/>
  <c r="K156" i="7" s="1"/>
  <c r="P155" i="7"/>
  <c r="Q155" i="7" s="1"/>
  <c r="R155" i="7" s="1"/>
  <c r="M155" i="7"/>
  <c r="N155" i="7" s="1"/>
  <c r="F155" i="7"/>
  <c r="G155" i="7" s="1"/>
  <c r="L155" i="7" s="1"/>
  <c r="P154" i="7"/>
  <c r="Q154" i="7" s="1"/>
  <c r="R154" i="7" s="1"/>
  <c r="M154" i="7"/>
  <c r="N154" i="7" s="1"/>
  <c r="I154" i="7"/>
  <c r="K154" i="7" s="1"/>
  <c r="P153" i="7"/>
  <c r="Q153" i="7" s="1"/>
  <c r="R153" i="7" s="1"/>
  <c r="M153" i="7"/>
  <c r="N153" i="7" s="1"/>
  <c r="F153" i="7"/>
  <c r="G153" i="7" s="1"/>
  <c r="L153" i="7" s="1"/>
  <c r="P152" i="7"/>
  <c r="Q152" i="7" s="1"/>
  <c r="M152" i="7"/>
  <c r="N152" i="7" s="1"/>
  <c r="O152" i="7" s="1"/>
  <c r="I152" i="7"/>
  <c r="P151" i="7"/>
  <c r="Q151" i="7" s="1"/>
  <c r="R151" i="7" s="1"/>
  <c r="M151" i="7"/>
  <c r="N151" i="7" s="1"/>
  <c r="O151" i="7" s="1"/>
  <c r="F151" i="7"/>
  <c r="G151" i="7" s="1"/>
  <c r="L151" i="7" s="1"/>
  <c r="P150" i="7"/>
  <c r="M150" i="7"/>
  <c r="D150" i="7"/>
  <c r="I150" i="7" s="1"/>
  <c r="J150" i="7" s="1"/>
  <c r="L150" i="7" s="1"/>
  <c r="P149" i="7"/>
  <c r="Q149" i="7" s="1"/>
  <c r="M149" i="7"/>
  <c r="N149" i="7" s="1"/>
  <c r="O149" i="7" s="1"/>
  <c r="F149" i="7"/>
  <c r="K149" i="7" s="1"/>
  <c r="P148" i="7"/>
  <c r="Q148" i="7" s="1"/>
  <c r="R148" i="7" s="1"/>
  <c r="M148" i="7"/>
  <c r="N148" i="7" s="1"/>
  <c r="F148" i="7"/>
  <c r="P147" i="7"/>
  <c r="Q147" i="7" s="1"/>
  <c r="R147" i="7" s="1"/>
  <c r="M147" i="7"/>
  <c r="N147" i="7" s="1"/>
  <c r="F147" i="7"/>
  <c r="K147" i="7" s="1"/>
  <c r="P146" i="7"/>
  <c r="Q146" i="7" s="1"/>
  <c r="R146" i="7" s="1"/>
  <c r="M146" i="7"/>
  <c r="N146" i="7" s="1"/>
  <c r="F146" i="7"/>
  <c r="G146" i="7" s="1"/>
  <c r="L146" i="7" s="1"/>
  <c r="P143" i="7"/>
  <c r="M143" i="7"/>
  <c r="D143" i="7"/>
  <c r="F143" i="7" s="1"/>
  <c r="P142" i="7"/>
  <c r="M142" i="7"/>
  <c r="D142" i="7"/>
  <c r="F142" i="7" s="1"/>
  <c r="P141" i="7"/>
  <c r="M141" i="7"/>
  <c r="D141" i="7"/>
  <c r="F141" i="7" s="1"/>
  <c r="P140" i="7"/>
  <c r="Q140" i="7" s="1"/>
  <c r="R140" i="7" s="1"/>
  <c r="M140" i="7"/>
  <c r="N140" i="7" s="1"/>
  <c r="O140" i="7" s="1"/>
  <c r="F140" i="7"/>
  <c r="K140" i="7" s="1"/>
  <c r="P139" i="7"/>
  <c r="M139" i="7"/>
  <c r="D139" i="7"/>
  <c r="I139" i="7" s="1"/>
  <c r="K139" i="7" s="1"/>
  <c r="P138" i="7"/>
  <c r="Q138" i="7" s="1"/>
  <c r="R138" i="7" s="1"/>
  <c r="M138" i="7"/>
  <c r="N138" i="7" s="1"/>
  <c r="O138" i="7" s="1"/>
  <c r="F138" i="7"/>
  <c r="P137" i="7"/>
  <c r="M137" i="7"/>
  <c r="D137" i="7"/>
  <c r="I137" i="7" s="1"/>
  <c r="J137" i="7" s="1"/>
  <c r="L137" i="7" s="1"/>
  <c r="P136" i="7"/>
  <c r="Q136" i="7" s="1"/>
  <c r="R136" i="7" s="1"/>
  <c r="M136" i="7"/>
  <c r="N136" i="7" s="1"/>
  <c r="F136" i="7"/>
  <c r="G136" i="7" s="1"/>
  <c r="L136" i="7" s="1"/>
  <c r="P135" i="7"/>
  <c r="Q135" i="7" s="1"/>
  <c r="R135" i="7" s="1"/>
  <c r="M135" i="7"/>
  <c r="N135" i="7" s="1"/>
  <c r="I135" i="7"/>
  <c r="P134" i="7"/>
  <c r="Q134" i="7" s="1"/>
  <c r="R134" i="7" s="1"/>
  <c r="M134" i="7"/>
  <c r="N134" i="7" s="1"/>
  <c r="I134" i="7"/>
  <c r="K134" i="7" s="1"/>
  <c r="P133" i="7"/>
  <c r="Q133" i="7" s="1"/>
  <c r="R133" i="7" s="1"/>
  <c r="M133" i="7"/>
  <c r="N133" i="7" s="1"/>
  <c r="F133" i="7"/>
  <c r="P132" i="7"/>
  <c r="Q132" i="7" s="1"/>
  <c r="R132" i="7" s="1"/>
  <c r="M132" i="7"/>
  <c r="N132" i="7" s="1"/>
  <c r="O132" i="7" s="1"/>
  <c r="I132" i="7"/>
  <c r="K132" i="7" s="1"/>
  <c r="P131" i="7"/>
  <c r="Q131" i="7" s="1"/>
  <c r="R131" i="7" s="1"/>
  <c r="M131" i="7"/>
  <c r="N131" i="7" s="1"/>
  <c r="O131" i="7" s="1"/>
  <c r="I131" i="7"/>
  <c r="P130" i="7"/>
  <c r="Q130" i="7" s="1"/>
  <c r="R130" i="7" s="1"/>
  <c r="M130" i="7"/>
  <c r="N130" i="7" s="1"/>
  <c r="O130" i="7" s="1"/>
  <c r="I130" i="7"/>
  <c r="P129" i="7"/>
  <c r="Q129" i="7" s="1"/>
  <c r="R129" i="7" s="1"/>
  <c r="M129" i="7"/>
  <c r="N129" i="7" s="1"/>
  <c r="O129" i="7" s="1"/>
  <c r="I129" i="7"/>
  <c r="P128" i="7"/>
  <c r="Q128" i="7" s="1"/>
  <c r="R128" i="7" s="1"/>
  <c r="M128" i="7"/>
  <c r="N128" i="7" s="1"/>
  <c r="I128" i="7"/>
  <c r="K128" i="7" s="1"/>
  <c r="P127" i="7"/>
  <c r="Q127" i="7" s="1"/>
  <c r="R127" i="7" s="1"/>
  <c r="M127" i="7"/>
  <c r="N127" i="7" s="1"/>
  <c r="I127" i="7"/>
  <c r="P126" i="7"/>
  <c r="Q126" i="7" s="1"/>
  <c r="R126" i="7" s="1"/>
  <c r="M126" i="7"/>
  <c r="N126" i="7" s="1"/>
  <c r="F126" i="7"/>
  <c r="K126" i="7" s="1"/>
  <c r="P125" i="7"/>
  <c r="Q125" i="7" s="1"/>
  <c r="R125" i="7" s="1"/>
  <c r="M125" i="7"/>
  <c r="N125" i="7" s="1"/>
  <c r="I125" i="7"/>
  <c r="P124" i="7"/>
  <c r="Q124" i="7" s="1"/>
  <c r="R124" i="7" s="1"/>
  <c r="M124" i="7"/>
  <c r="N124" i="7" s="1"/>
  <c r="O124" i="7" s="1"/>
  <c r="F124" i="7"/>
  <c r="G124" i="7" s="1"/>
  <c r="L124" i="7" s="1"/>
  <c r="P123" i="7"/>
  <c r="Q123" i="7" s="1"/>
  <c r="R123" i="7" s="1"/>
  <c r="M123" i="7"/>
  <c r="N123" i="7" s="1"/>
  <c r="I123" i="7"/>
  <c r="P122" i="7"/>
  <c r="Q122" i="7" s="1"/>
  <c r="M122" i="7"/>
  <c r="N122" i="7" s="1"/>
  <c r="O122" i="7" s="1"/>
  <c r="F122" i="7"/>
  <c r="P121" i="7"/>
  <c r="Q121" i="7" s="1"/>
  <c r="R121" i="7" s="1"/>
  <c r="M121" i="7"/>
  <c r="N121" i="7" s="1"/>
  <c r="O121" i="7" s="1"/>
  <c r="I121" i="7"/>
  <c r="P120" i="7"/>
  <c r="Q120" i="7" s="1"/>
  <c r="R120" i="7" s="1"/>
  <c r="M120" i="7"/>
  <c r="N120" i="7" s="1"/>
  <c r="F120" i="7"/>
  <c r="G120" i="7" s="1"/>
  <c r="L120" i="7" s="1"/>
  <c r="P119" i="7"/>
  <c r="M119" i="7"/>
  <c r="D119" i="7"/>
  <c r="I119" i="7" s="1"/>
  <c r="I144" i="7" s="1"/>
  <c r="P118" i="7"/>
  <c r="Q118" i="7" s="1"/>
  <c r="R118" i="7" s="1"/>
  <c r="M118" i="7"/>
  <c r="N118" i="7" s="1"/>
  <c r="O118" i="7" s="1"/>
  <c r="F118" i="7"/>
  <c r="K118" i="7" s="1"/>
  <c r="P117" i="7"/>
  <c r="Q117" i="7" s="1"/>
  <c r="R117" i="7" s="1"/>
  <c r="M117" i="7"/>
  <c r="N117" i="7" s="1"/>
  <c r="O117" i="7" s="1"/>
  <c r="F117" i="7"/>
  <c r="K117" i="7" s="1"/>
  <c r="P116" i="7"/>
  <c r="Q116" i="7" s="1"/>
  <c r="R116" i="7" s="1"/>
  <c r="M116" i="7"/>
  <c r="N116" i="7" s="1"/>
  <c r="F116" i="7"/>
  <c r="K116" i="7" s="1"/>
  <c r="P115" i="7"/>
  <c r="Q115" i="7" s="1"/>
  <c r="R115" i="7" s="1"/>
  <c r="M115" i="7"/>
  <c r="N115" i="7" s="1"/>
  <c r="F115" i="7"/>
  <c r="K115" i="7" s="1"/>
  <c r="P112" i="7"/>
  <c r="M112" i="7"/>
  <c r="D112" i="7"/>
  <c r="F112" i="7" s="1"/>
  <c r="G112" i="7" s="1"/>
  <c r="L112" i="7" s="1"/>
  <c r="P111" i="7"/>
  <c r="M111" i="7"/>
  <c r="D111" i="7"/>
  <c r="P110" i="7"/>
  <c r="M110" i="7"/>
  <c r="D110" i="7"/>
  <c r="P109" i="7"/>
  <c r="Q109" i="7" s="1"/>
  <c r="R109" i="7" s="1"/>
  <c r="M109" i="7"/>
  <c r="N109" i="7" s="1"/>
  <c r="O109" i="7" s="1"/>
  <c r="F109" i="7"/>
  <c r="P108" i="7"/>
  <c r="M108" i="7"/>
  <c r="D108" i="7"/>
  <c r="I108" i="7" s="1"/>
  <c r="P107" i="7"/>
  <c r="Q107" i="7" s="1"/>
  <c r="M107" i="7"/>
  <c r="N107" i="7" s="1"/>
  <c r="O107" i="7" s="1"/>
  <c r="F107" i="7"/>
  <c r="P106" i="7"/>
  <c r="M106" i="7"/>
  <c r="D106" i="7"/>
  <c r="I106" i="7" s="1"/>
  <c r="P105" i="7"/>
  <c r="Q105" i="7" s="1"/>
  <c r="R105" i="7" s="1"/>
  <c r="M105" i="7"/>
  <c r="N105" i="7" s="1"/>
  <c r="F105" i="7"/>
  <c r="K105" i="7" s="1"/>
  <c r="P104" i="7"/>
  <c r="Q104" i="7" s="1"/>
  <c r="R104" i="7" s="1"/>
  <c r="M104" i="7"/>
  <c r="N104" i="7" s="1"/>
  <c r="O104" i="7" s="1"/>
  <c r="I104" i="7"/>
  <c r="J104" i="7" s="1"/>
  <c r="L104" i="7" s="1"/>
  <c r="P103" i="7"/>
  <c r="Q103" i="7" s="1"/>
  <c r="R103" i="7" s="1"/>
  <c r="M103" i="7"/>
  <c r="N103" i="7" s="1"/>
  <c r="I103" i="7"/>
  <c r="K103" i="7" s="1"/>
  <c r="P102" i="7"/>
  <c r="Q102" i="7" s="1"/>
  <c r="R102" i="7" s="1"/>
  <c r="M102" i="7"/>
  <c r="N102" i="7" s="1"/>
  <c r="F102" i="7"/>
  <c r="G102" i="7" s="1"/>
  <c r="L102" i="7" s="1"/>
  <c r="P101" i="7"/>
  <c r="Q101" i="7" s="1"/>
  <c r="R101" i="7" s="1"/>
  <c r="M101" i="7"/>
  <c r="N101" i="7" s="1"/>
  <c r="O101" i="7" s="1"/>
  <c r="I101" i="7"/>
  <c r="J101" i="7" s="1"/>
  <c r="L101" i="7" s="1"/>
  <c r="P100" i="7"/>
  <c r="Q100" i="7" s="1"/>
  <c r="R100" i="7" s="1"/>
  <c r="M100" i="7"/>
  <c r="N100" i="7" s="1"/>
  <c r="O100" i="7" s="1"/>
  <c r="I100" i="7"/>
  <c r="K100" i="7" s="1"/>
  <c r="P99" i="7"/>
  <c r="Q99" i="7" s="1"/>
  <c r="M99" i="7"/>
  <c r="N99" i="7" s="1"/>
  <c r="O99" i="7" s="1"/>
  <c r="I99" i="7"/>
  <c r="J99" i="7" s="1"/>
  <c r="L99" i="7" s="1"/>
  <c r="P98" i="7"/>
  <c r="Q98" i="7" s="1"/>
  <c r="R98" i="7" s="1"/>
  <c r="M98" i="7"/>
  <c r="N98" i="7" s="1"/>
  <c r="O98" i="7" s="1"/>
  <c r="I98" i="7"/>
  <c r="K98" i="7" s="1"/>
  <c r="P97" i="7"/>
  <c r="Q97" i="7" s="1"/>
  <c r="R97" i="7" s="1"/>
  <c r="M97" i="7"/>
  <c r="N97" i="7" s="1"/>
  <c r="I97" i="7"/>
  <c r="J97" i="7" s="1"/>
  <c r="L97" i="7" s="1"/>
  <c r="P96" i="7"/>
  <c r="Q96" i="7" s="1"/>
  <c r="R96" i="7" s="1"/>
  <c r="M96" i="7"/>
  <c r="N96" i="7" s="1"/>
  <c r="O96" i="7" s="1"/>
  <c r="I96" i="7"/>
  <c r="K96" i="7" s="1"/>
  <c r="P95" i="7"/>
  <c r="Q95" i="7" s="1"/>
  <c r="R95" i="7" s="1"/>
  <c r="M95" i="7"/>
  <c r="N95" i="7" s="1"/>
  <c r="F95" i="7"/>
  <c r="K95" i="7" s="1"/>
  <c r="P94" i="7"/>
  <c r="Q94" i="7" s="1"/>
  <c r="R94" i="7" s="1"/>
  <c r="M94" i="7"/>
  <c r="N94" i="7" s="1"/>
  <c r="I94" i="7"/>
  <c r="K94" i="7" s="1"/>
  <c r="P93" i="7"/>
  <c r="Q93" i="7" s="1"/>
  <c r="R93" i="7" s="1"/>
  <c r="M93" i="7"/>
  <c r="N93" i="7" s="1"/>
  <c r="F93" i="7"/>
  <c r="K93" i="7" s="1"/>
  <c r="P92" i="7"/>
  <c r="Q92" i="7" s="1"/>
  <c r="R92" i="7" s="1"/>
  <c r="M92" i="7"/>
  <c r="N92" i="7" s="1"/>
  <c r="I92" i="7"/>
  <c r="K92" i="7" s="1"/>
  <c r="P91" i="7"/>
  <c r="Q91" i="7" s="1"/>
  <c r="R91" i="7" s="1"/>
  <c r="M91" i="7"/>
  <c r="N91" i="7" s="1"/>
  <c r="O91" i="7" s="1"/>
  <c r="F91" i="7"/>
  <c r="K91" i="7" s="1"/>
  <c r="P90" i="7"/>
  <c r="Q90" i="7" s="1"/>
  <c r="R90" i="7" s="1"/>
  <c r="M90" i="7"/>
  <c r="N90" i="7" s="1"/>
  <c r="I90" i="7"/>
  <c r="K90" i="7" s="1"/>
  <c r="P89" i="7"/>
  <c r="Q89" i="7" s="1"/>
  <c r="R89" i="7" s="1"/>
  <c r="M89" i="7"/>
  <c r="N89" i="7" s="1"/>
  <c r="F89" i="7"/>
  <c r="K89" i="7" s="1"/>
  <c r="P88" i="7"/>
  <c r="M88" i="7"/>
  <c r="D88" i="7"/>
  <c r="I88" i="7" s="1"/>
  <c r="I113" i="7" s="1"/>
  <c r="P87" i="7"/>
  <c r="Q87" i="7" s="1"/>
  <c r="R87" i="7" s="1"/>
  <c r="M87" i="7"/>
  <c r="N87" i="7" s="1"/>
  <c r="F87" i="7"/>
  <c r="G87" i="7" s="1"/>
  <c r="L87" i="7" s="1"/>
  <c r="P86" i="7"/>
  <c r="Q86" i="7" s="1"/>
  <c r="R86" i="7" s="1"/>
  <c r="M86" i="7"/>
  <c r="N86" i="7" s="1"/>
  <c r="O86" i="7" s="1"/>
  <c r="F86" i="7"/>
  <c r="G86" i="7" s="1"/>
  <c r="L86" i="7" s="1"/>
  <c r="P85" i="7"/>
  <c r="Q85" i="7" s="1"/>
  <c r="R85" i="7" s="1"/>
  <c r="M85" i="7"/>
  <c r="N85" i="7" s="1"/>
  <c r="F85" i="7"/>
  <c r="K85" i="7" s="1"/>
  <c r="P84" i="7"/>
  <c r="Q84" i="7" s="1"/>
  <c r="M84" i="7"/>
  <c r="N84" i="7" s="1"/>
  <c r="O84" i="7" s="1"/>
  <c r="F84" i="7"/>
  <c r="G84" i="7" s="1"/>
  <c r="L84" i="7" s="1"/>
  <c r="P81" i="7"/>
  <c r="M81" i="7"/>
  <c r="D81" i="7"/>
  <c r="F81" i="7" s="1"/>
  <c r="K81" i="7" s="1"/>
  <c r="P80" i="7"/>
  <c r="M80" i="7"/>
  <c r="D80" i="7"/>
  <c r="P79" i="7"/>
  <c r="M79" i="7"/>
  <c r="D79" i="7"/>
  <c r="F79" i="7" s="1"/>
  <c r="P78" i="7"/>
  <c r="Q78" i="7" s="1"/>
  <c r="R78" i="7" s="1"/>
  <c r="M78" i="7"/>
  <c r="N78" i="7" s="1"/>
  <c r="F78" i="7"/>
  <c r="K78" i="7" s="1"/>
  <c r="P77" i="7"/>
  <c r="M77" i="7"/>
  <c r="D77" i="7"/>
  <c r="I77" i="7" s="1"/>
  <c r="P76" i="7"/>
  <c r="Q76" i="7" s="1"/>
  <c r="R76" i="7" s="1"/>
  <c r="M76" i="7"/>
  <c r="N76" i="7" s="1"/>
  <c r="F76" i="7"/>
  <c r="K76" i="7" s="1"/>
  <c r="P75" i="7"/>
  <c r="M75" i="7"/>
  <c r="D75" i="7"/>
  <c r="P74" i="7"/>
  <c r="Q74" i="7" s="1"/>
  <c r="R74" i="7" s="1"/>
  <c r="M74" i="7"/>
  <c r="N74" i="7" s="1"/>
  <c r="F74" i="7"/>
  <c r="G74" i="7" s="1"/>
  <c r="L74" i="7" s="1"/>
  <c r="P73" i="7"/>
  <c r="Q73" i="7" s="1"/>
  <c r="R73" i="7" s="1"/>
  <c r="M73" i="7"/>
  <c r="N73" i="7" s="1"/>
  <c r="I73" i="7"/>
  <c r="K73" i="7" s="1"/>
  <c r="P72" i="7"/>
  <c r="Q72" i="7" s="1"/>
  <c r="R72" i="7" s="1"/>
  <c r="M72" i="7"/>
  <c r="N72" i="7" s="1"/>
  <c r="I72" i="7"/>
  <c r="J72" i="7" s="1"/>
  <c r="L72" i="7" s="1"/>
  <c r="P71" i="7"/>
  <c r="Q71" i="7" s="1"/>
  <c r="R71" i="7" s="1"/>
  <c r="M71" i="7"/>
  <c r="N71" i="7" s="1"/>
  <c r="F71" i="7"/>
  <c r="K71" i="7" s="1"/>
  <c r="P70" i="7"/>
  <c r="Q70" i="7" s="1"/>
  <c r="R70" i="7" s="1"/>
  <c r="M70" i="7"/>
  <c r="N70" i="7" s="1"/>
  <c r="I70" i="7"/>
  <c r="J70" i="7" s="1"/>
  <c r="L70" i="7" s="1"/>
  <c r="P69" i="7"/>
  <c r="Q69" i="7" s="1"/>
  <c r="R69" i="7" s="1"/>
  <c r="M69" i="7"/>
  <c r="N69" i="7" s="1"/>
  <c r="O69" i="7" s="1"/>
  <c r="I69" i="7"/>
  <c r="P68" i="7"/>
  <c r="Q68" i="7" s="1"/>
  <c r="R68" i="7" s="1"/>
  <c r="M68" i="7"/>
  <c r="N68" i="7" s="1"/>
  <c r="I68" i="7"/>
  <c r="J68" i="7" s="1"/>
  <c r="L68" i="7" s="1"/>
  <c r="P67" i="7"/>
  <c r="Q67" i="7" s="1"/>
  <c r="R67" i="7" s="1"/>
  <c r="M67" i="7"/>
  <c r="N67" i="7" s="1"/>
  <c r="I67" i="7"/>
  <c r="J67" i="7" s="1"/>
  <c r="L67" i="7" s="1"/>
  <c r="P66" i="7"/>
  <c r="Q66" i="7" s="1"/>
  <c r="R66" i="7" s="1"/>
  <c r="M66" i="7"/>
  <c r="N66" i="7" s="1"/>
  <c r="I66" i="7"/>
  <c r="J66" i="7" s="1"/>
  <c r="L66" i="7" s="1"/>
  <c r="P65" i="7"/>
  <c r="Q65" i="7" s="1"/>
  <c r="R65" i="7" s="1"/>
  <c r="M65" i="7"/>
  <c r="N65" i="7" s="1"/>
  <c r="I65" i="7"/>
  <c r="K65" i="7" s="1"/>
  <c r="P64" i="7"/>
  <c r="Q64" i="7" s="1"/>
  <c r="R64" i="7" s="1"/>
  <c r="M64" i="7"/>
  <c r="N64" i="7" s="1"/>
  <c r="F64" i="7"/>
  <c r="G64" i="7" s="1"/>
  <c r="L64" i="7" s="1"/>
  <c r="P63" i="7"/>
  <c r="Q63" i="7" s="1"/>
  <c r="R63" i="7" s="1"/>
  <c r="M63" i="7"/>
  <c r="N63" i="7" s="1"/>
  <c r="I63" i="7"/>
  <c r="K63" i="7" s="1"/>
  <c r="P62" i="7"/>
  <c r="Q62" i="7" s="1"/>
  <c r="R62" i="7" s="1"/>
  <c r="M62" i="7"/>
  <c r="N62" i="7" s="1"/>
  <c r="F62" i="7"/>
  <c r="G62" i="7" s="1"/>
  <c r="L62" i="7" s="1"/>
  <c r="P61" i="7"/>
  <c r="Q61" i="7" s="1"/>
  <c r="R61" i="7" s="1"/>
  <c r="M61" i="7"/>
  <c r="N61" i="7" s="1"/>
  <c r="O61" i="7" s="1"/>
  <c r="I61" i="7"/>
  <c r="K61" i="7" s="1"/>
  <c r="P60" i="7"/>
  <c r="Q60" i="7" s="1"/>
  <c r="R60" i="7" s="1"/>
  <c r="M60" i="7"/>
  <c r="N60" i="7" s="1"/>
  <c r="S60" i="7" s="1"/>
  <c r="T60" i="7" s="1"/>
  <c r="F60" i="7"/>
  <c r="G60" i="7" s="1"/>
  <c r="L60" i="7" s="1"/>
  <c r="P59" i="7"/>
  <c r="Q59" i="7" s="1"/>
  <c r="R59" i="7" s="1"/>
  <c r="M59" i="7"/>
  <c r="N59" i="7" s="1"/>
  <c r="O59" i="7" s="1"/>
  <c r="I59" i="7"/>
  <c r="J59" i="7" s="1"/>
  <c r="L59" i="7" s="1"/>
  <c r="P58" i="7"/>
  <c r="Q58" i="7" s="1"/>
  <c r="R58" i="7" s="1"/>
  <c r="M58" i="7"/>
  <c r="N58" i="7" s="1"/>
  <c r="F58" i="7"/>
  <c r="G58" i="7" s="1"/>
  <c r="L58" i="7" s="1"/>
  <c r="P57" i="7"/>
  <c r="M57" i="7"/>
  <c r="D57" i="7"/>
  <c r="I57" i="7" s="1"/>
  <c r="P56" i="7"/>
  <c r="Q56" i="7" s="1"/>
  <c r="R56" i="7" s="1"/>
  <c r="M56" i="7"/>
  <c r="N56" i="7" s="1"/>
  <c r="F56" i="7"/>
  <c r="K56" i="7" s="1"/>
  <c r="P55" i="7"/>
  <c r="Q55" i="7" s="1"/>
  <c r="R55" i="7" s="1"/>
  <c r="M55" i="7"/>
  <c r="N55" i="7" s="1"/>
  <c r="F55" i="7"/>
  <c r="K55" i="7" s="1"/>
  <c r="P54" i="7"/>
  <c r="Q54" i="7" s="1"/>
  <c r="R54" i="7" s="1"/>
  <c r="M54" i="7"/>
  <c r="N54" i="7" s="1"/>
  <c r="F54" i="7"/>
  <c r="K54" i="7" s="1"/>
  <c r="P53" i="7"/>
  <c r="Q53" i="7" s="1"/>
  <c r="R53" i="7" s="1"/>
  <c r="M53" i="7"/>
  <c r="N53" i="7" s="1"/>
  <c r="F53" i="7"/>
  <c r="P50" i="7"/>
  <c r="Q50" i="7" s="1"/>
  <c r="R50" i="7" s="1"/>
  <c r="M50" i="7"/>
  <c r="N50" i="7" s="1"/>
  <c r="F50" i="7"/>
  <c r="K50" i="7" s="1"/>
  <c r="P49" i="7"/>
  <c r="Q49" i="7" s="1"/>
  <c r="R49" i="7" s="1"/>
  <c r="M49" i="7"/>
  <c r="N49" i="7" s="1"/>
  <c r="F49" i="7"/>
  <c r="K49" i="7" s="1"/>
  <c r="P48" i="7"/>
  <c r="Q48" i="7" s="1"/>
  <c r="R48" i="7" s="1"/>
  <c r="M48" i="7"/>
  <c r="N48" i="7" s="1"/>
  <c r="F48" i="7"/>
  <c r="K48" i="7" s="1"/>
  <c r="K51" i="7" s="1"/>
  <c r="P45" i="7"/>
  <c r="Q45" i="7" s="1"/>
  <c r="R45" i="7" s="1"/>
  <c r="M45" i="7"/>
  <c r="N45" i="7" s="1"/>
  <c r="F45" i="7"/>
  <c r="K45" i="7" s="1"/>
  <c r="P44" i="7"/>
  <c r="Q44" i="7" s="1"/>
  <c r="R44" i="7" s="1"/>
  <c r="M44" i="7"/>
  <c r="N44" i="7" s="1"/>
  <c r="F44" i="7"/>
  <c r="K44" i="7" s="1"/>
  <c r="P43" i="7"/>
  <c r="Q43" i="7" s="1"/>
  <c r="R43" i="7" s="1"/>
  <c r="M43" i="7"/>
  <c r="N43" i="7" s="1"/>
  <c r="F43" i="7"/>
  <c r="K43" i="7" s="1"/>
  <c r="K46" i="7" s="1"/>
  <c r="P40" i="7"/>
  <c r="Q40" i="7" s="1"/>
  <c r="R40" i="7" s="1"/>
  <c r="M40" i="7"/>
  <c r="N40" i="7" s="1"/>
  <c r="F40" i="7"/>
  <c r="K40" i="7" s="1"/>
  <c r="P39" i="7"/>
  <c r="Q39" i="7" s="1"/>
  <c r="R39" i="7" s="1"/>
  <c r="M39" i="7"/>
  <c r="N39" i="7" s="1"/>
  <c r="F39" i="7"/>
  <c r="K39" i="7" s="1"/>
  <c r="P38" i="7"/>
  <c r="Q38" i="7" s="1"/>
  <c r="R38" i="7" s="1"/>
  <c r="M38" i="7"/>
  <c r="N38" i="7" s="1"/>
  <c r="F38" i="7"/>
  <c r="K38" i="7" s="1"/>
  <c r="K41" i="7" s="1"/>
  <c r="P35" i="7"/>
  <c r="M35" i="7"/>
  <c r="D35" i="7"/>
  <c r="F35" i="7" s="1"/>
  <c r="P34" i="7"/>
  <c r="M34" i="7"/>
  <c r="D34" i="7"/>
  <c r="F34" i="7" s="1"/>
  <c r="G34" i="7" s="1"/>
  <c r="L34" i="7" s="1"/>
  <c r="P33" i="7"/>
  <c r="Q33" i="7" s="1"/>
  <c r="R33" i="7" s="1"/>
  <c r="M33" i="7"/>
  <c r="N33" i="7" s="1"/>
  <c r="F33" i="7"/>
  <c r="P32" i="7"/>
  <c r="Q32" i="7" s="1"/>
  <c r="M32" i="7"/>
  <c r="N32" i="7" s="1"/>
  <c r="O32" i="7" s="1"/>
  <c r="F32" i="7"/>
  <c r="G32" i="7" s="1"/>
  <c r="L32" i="7" s="1"/>
  <c r="P31" i="7"/>
  <c r="Q31" i="7" s="1"/>
  <c r="R31" i="7" s="1"/>
  <c r="M31" i="7"/>
  <c r="N31" i="7" s="1"/>
  <c r="F31" i="7"/>
  <c r="P30" i="7"/>
  <c r="M30" i="7"/>
  <c r="P29" i="7"/>
  <c r="M29" i="7"/>
  <c r="D29" i="7"/>
  <c r="D30" i="7" s="1"/>
  <c r="I30" i="7" s="1"/>
  <c r="J30" i="7" s="1"/>
  <c r="L30" i="7" s="1"/>
  <c r="P28" i="7"/>
  <c r="M28" i="7"/>
  <c r="D28" i="7"/>
  <c r="I28" i="7" s="1"/>
  <c r="P27" i="7"/>
  <c r="Q27" i="7" s="1"/>
  <c r="M27" i="7"/>
  <c r="N27" i="7" s="1"/>
  <c r="O27" i="7" s="1"/>
  <c r="F27" i="7"/>
  <c r="K27" i="7" s="1"/>
  <c r="P26" i="7"/>
  <c r="M26" i="7"/>
  <c r="D26" i="7"/>
  <c r="I26" i="7" s="1"/>
  <c r="P25" i="7"/>
  <c r="Q25" i="7" s="1"/>
  <c r="R25" i="7" s="1"/>
  <c r="M25" i="7"/>
  <c r="N25" i="7" s="1"/>
  <c r="O25" i="7" s="1"/>
  <c r="I25" i="7"/>
  <c r="K25" i="7" s="1"/>
  <c r="P24" i="7"/>
  <c r="Q24" i="7" s="1"/>
  <c r="R24" i="7" s="1"/>
  <c r="M24" i="7"/>
  <c r="N24" i="7" s="1"/>
  <c r="I24" i="7"/>
  <c r="J24" i="7" s="1"/>
  <c r="L24" i="7" s="1"/>
  <c r="P23" i="7"/>
  <c r="Q23" i="7" s="1"/>
  <c r="R23" i="7" s="1"/>
  <c r="M23" i="7"/>
  <c r="N23" i="7" s="1"/>
  <c r="O23" i="7" s="1"/>
  <c r="F23" i="7"/>
  <c r="K23" i="7" s="1"/>
  <c r="P22" i="7"/>
  <c r="Q22" i="7" s="1"/>
  <c r="R22" i="7" s="1"/>
  <c r="M22" i="7"/>
  <c r="N22" i="7" s="1"/>
  <c r="F22" i="7"/>
  <c r="K22" i="7" s="1"/>
  <c r="P21" i="7"/>
  <c r="Q21" i="7" s="1"/>
  <c r="R21" i="7" s="1"/>
  <c r="M21" i="7"/>
  <c r="N21" i="7" s="1"/>
  <c r="O21" i="7" s="1"/>
  <c r="I21" i="7"/>
  <c r="J21" i="7" s="1"/>
  <c r="L21" i="7" s="1"/>
  <c r="P20" i="7"/>
  <c r="Q20" i="7" s="1"/>
  <c r="R20" i="7" s="1"/>
  <c r="M20" i="7"/>
  <c r="N20" i="7" s="1"/>
  <c r="F20" i="7"/>
  <c r="K20" i="7" s="1"/>
  <c r="M19" i="7"/>
  <c r="N19" i="7" s="1"/>
  <c r="O19" i="7" s="1"/>
  <c r="H19" i="7"/>
  <c r="P19" i="7" s="1"/>
  <c r="Q19" i="7" s="1"/>
  <c r="R19" i="7" s="1"/>
  <c r="P18" i="7"/>
  <c r="Q18" i="7" s="1"/>
  <c r="R18" i="7" s="1"/>
  <c r="M18" i="7"/>
  <c r="N18" i="7" s="1"/>
  <c r="O18" i="7" s="1"/>
  <c r="F18" i="7"/>
  <c r="K18" i="7" s="1"/>
  <c r="P17" i="7"/>
  <c r="M17" i="7"/>
  <c r="D17" i="7"/>
  <c r="P16" i="7"/>
  <c r="Q16" i="7" s="1"/>
  <c r="R16" i="7" s="1"/>
  <c r="M16" i="7"/>
  <c r="N16" i="7" s="1"/>
  <c r="F16" i="7"/>
  <c r="G16" i="7" s="1"/>
  <c r="L16" i="7" s="1"/>
  <c r="P15" i="7"/>
  <c r="Q15" i="7" s="1"/>
  <c r="R15" i="7" s="1"/>
  <c r="M15" i="7"/>
  <c r="N15" i="7" s="1"/>
  <c r="F15" i="7"/>
  <c r="K15" i="7" s="1"/>
  <c r="P14" i="7"/>
  <c r="Q14" i="7" s="1"/>
  <c r="R14" i="7" s="1"/>
  <c r="M14" i="7"/>
  <c r="N14" i="7" s="1"/>
  <c r="F14" i="7"/>
  <c r="K14" i="7" s="1"/>
  <c r="P13" i="7"/>
  <c r="Q13" i="7" s="1"/>
  <c r="R13" i="7" s="1"/>
  <c r="N13" i="7"/>
  <c r="F13" i="7"/>
  <c r="G13" i="7" s="1"/>
  <c r="L13" i="7" s="1"/>
  <c r="P12" i="7"/>
  <c r="Q12" i="7" s="1"/>
  <c r="M12" i="7"/>
  <c r="N12" i="7" s="1"/>
  <c r="F12" i="7"/>
  <c r="K12" i="7" s="1"/>
  <c r="F27" i="4"/>
  <c r="I27" i="4"/>
  <c r="J27" i="4" s="1"/>
  <c r="F31" i="4"/>
  <c r="G31" i="4" s="1"/>
  <c r="I31" i="4"/>
  <c r="J31" i="4" s="1"/>
  <c r="F32" i="4"/>
  <c r="G32" i="4" s="1"/>
  <c r="I32" i="4"/>
  <c r="J32" i="4" s="1"/>
  <c r="F33" i="4"/>
  <c r="G33" i="4" s="1"/>
  <c r="I33" i="4"/>
  <c r="J33" i="4" s="1"/>
  <c r="F37" i="4"/>
  <c r="I37" i="4"/>
  <c r="J37" i="4" s="1"/>
  <c r="F38" i="4"/>
  <c r="G38" i="4" s="1"/>
  <c r="I38" i="4"/>
  <c r="J38" i="4" s="1"/>
  <c r="F39" i="4"/>
  <c r="G39" i="4" s="1"/>
  <c r="I39" i="4"/>
  <c r="J39" i="4" s="1"/>
  <c r="F41" i="4"/>
  <c r="G41" i="4" s="1"/>
  <c r="I41" i="4"/>
  <c r="J41" i="4" s="1"/>
  <c r="F42" i="4"/>
  <c r="I42" i="4"/>
  <c r="J42" i="4" s="1"/>
  <c r="F43" i="4"/>
  <c r="I43" i="4"/>
  <c r="J43" i="4" s="1"/>
  <c r="F45" i="4"/>
  <c r="I45" i="4"/>
  <c r="J45" i="4" s="1"/>
  <c r="F46" i="4"/>
  <c r="G46" i="4" s="1"/>
  <c r="I46" i="4"/>
  <c r="F47" i="4"/>
  <c r="G47" i="4" s="1"/>
  <c r="I47" i="4"/>
  <c r="F49" i="4"/>
  <c r="G49" i="4" s="1"/>
  <c r="I49" i="4"/>
  <c r="J49" i="4" s="1"/>
  <c r="F50" i="4"/>
  <c r="G50" i="4" s="1"/>
  <c r="I50" i="4"/>
  <c r="J50" i="4" s="1"/>
  <c r="F51" i="4"/>
  <c r="G51" i="4" s="1"/>
  <c r="I51" i="4"/>
  <c r="J51" i="4" s="1"/>
  <c r="F52" i="4"/>
  <c r="I52" i="4"/>
  <c r="J52" i="4" s="1"/>
  <c r="F54" i="4"/>
  <c r="G54" i="4" s="1"/>
  <c r="I54" i="4"/>
  <c r="F55" i="4"/>
  <c r="I55" i="4"/>
  <c r="J55" i="4" s="1"/>
  <c r="F56" i="4"/>
  <c r="G56" i="4" s="1"/>
  <c r="I56" i="4"/>
  <c r="J56" i="4" s="1"/>
  <c r="F57" i="4"/>
  <c r="G57" i="4" s="1"/>
  <c r="I57" i="4"/>
  <c r="J57" i="4" s="1"/>
  <c r="F58" i="4"/>
  <c r="I58" i="4"/>
  <c r="J58" i="4" s="1"/>
  <c r="F59" i="4"/>
  <c r="G59" i="4" s="1"/>
  <c r="I59" i="4"/>
  <c r="F60" i="4"/>
  <c r="I60" i="4"/>
  <c r="J60" i="4" s="1"/>
  <c r="F61" i="4"/>
  <c r="I61" i="4"/>
  <c r="J61" i="4" s="1"/>
  <c r="F62" i="4"/>
  <c r="G62" i="4" s="1"/>
  <c r="I62" i="4"/>
  <c r="J62" i="4" s="1"/>
  <c r="F63" i="4"/>
  <c r="I63" i="4"/>
  <c r="J63" i="4" s="1"/>
  <c r="F64" i="4"/>
  <c r="G64" i="4" s="1"/>
  <c r="I64" i="4"/>
  <c r="F65" i="4"/>
  <c r="G65" i="4" s="1"/>
  <c r="I65" i="4"/>
  <c r="F66" i="4"/>
  <c r="I66" i="4"/>
  <c r="J66" i="4" s="1"/>
  <c r="F67" i="4"/>
  <c r="G67" i="4" s="1"/>
  <c r="I67" i="4"/>
  <c r="J67" i="4" s="1"/>
  <c r="F68" i="4"/>
  <c r="G68" i="4" s="1"/>
  <c r="I68" i="4"/>
  <c r="J68" i="4" s="1"/>
  <c r="F69" i="4"/>
  <c r="G69" i="4" s="1"/>
  <c r="I69" i="4"/>
  <c r="J69" i="4" s="1"/>
  <c r="F70" i="4"/>
  <c r="G70" i="4" s="1"/>
  <c r="I70" i="4"/>
  <c r="J70" i="4" s="1"/>
  <c r="F72" i="4"/>
  <c r="I72" i="4"/>
  <c r="J72" i="4" s="1"/>
  <c r="F74" i="4"/>
  <c r="G74" i="4" s="1"/>
  <c r="I74" i="4"/>
  <c r="F79" i="4"/>
  <c r="G79" i="4" s="1"/>
  <c r="I79" i="4"/>
  <c r="J79" i="4" s="1"/>
  <c r="F80" i="4"/>
  <c r="G80" i="4" s="1"/>
  <c r="I80" i="4"/>
  <c r="J80" i="4" s="1"/>
  <c r="F81" i="4"/>
  <c r="I81" i="4"/>
  <c r="J81" i="4" s="1"/>
  <c r="F82" i="4"/>
  <c r="G82" i="4" s="1"/>
  <c r="I82" i="4"/>
  <c r="J82" i="4" s="1"/>
  <c r="F84" i="4"/>
  <c r="I84" i="4"/>
  <c r="J84" i="4" s="1"/>
  <c r="F85" i="4"/>
  <c r="G85" i="4" s="1"/>
  <c r="I85" i="4"/>
  <c r="F86" i="4"/>
  <c r="G86" i="4" s="1"/>
  <c r="I86" i="4"/>
  <c r="J86" i="4" s="1"/>
  <c r="F87" i="4"/>
  <c r="G87" i="4" s="1"/>
  <c r="I87" i="4"/>
  <c r="J87" i="4" s="1"/>
  <c r="F88" i="4"/>
  <c r="G88" i="4" s="1"/>
  <c r="I88" i="4"/>
  <c r="J88" i="4" s="1"/>
  <c r="F89" i="4"/>
  <c r="G89" i="4" s="1"/>
  <c r="I89" i="4"/>
  <c r="J89" i="4" s="1"/>
  <c r="F90" i="4"/>
  <c r="G90" i="4" s="1"/>
  <c r="I90" i="4"/>
  <c r="J90" i="4" s="1"/>
  <c r="F91" i="4"/>
  <c r="I91" i="4"/>
  <c r="J91" i="4" s="1"/>
  <c r="F92" i="4"/>
  <c r="G92" i="4" s="1"/>
  <c r="I92" i="4"/>
  <c r="F93" i="4"/>
  <c r="G93" i="4" s="1"/>
  <c r="I93" i="4"/>
  <c r="J93" i="4" s="1"/>
  <c r="F94" i="4"/>
  <c r="I94" i="4"/>
  <c r="J94" i="4" s="1"/>
  <c r="F95" i="4"/>
  <c r="G95" i="4" s="1"/>
  <c r="I95" i="4"/>
  <c r="F96" i="4"/>
  <c r="G96" i="4" s="1"/>
  <c r="I96" i="4"/>
  <c r="F97" i="4"/>
  <c r="I97" i="4"/>
  <c r="J97" i="4" s="1"/>
  <c r="F98" i="4"/>
  <c r="G98" i="4" s="1"/>
  <c r="I98" i="4"/>
  <c r="F99" i="4"/>
  <c r="G99" i="4" s="1"/>
  <c r="I99" i="4"/>
  <c r="J99" i="4" s="1"/>
  <c r="F100" i="4"/>
  <c r="G100" i="4" s="1"/>
  <c r="I100" i="4"/>
  <c r="J100" i="4" s="1"/>
  <c r="F102" i="4"/>
  <c r="G102" i="4" s="1"/>
  <c r="I102" i="4"/>
  <c r="F104" i="4"/>
  <c r="G104" i="4" s="1"/>
  <c r="I104" i="4"/>
  <c r="J104" i="4" s="1"/>
  <c r="F109" i="4"/>
  <c r="G109" i="4" s="1"/>
  <c r="I109" i="4"/>
  <c r="J109" i="4" s="1"/>
  <c r="F110" i="4"/>
  <c r="G110" i="4" s="1"/>
  <c r="I110" i="4"/>
  <c r="J110" i="4" s="1"/>
  <c r="F111" i="4"/>
  <c r="I111" i="4"/>
  <c r="J111" i="4" s="1"/>
  <c r="F112" i="4"/>
  <c r="G112" i="4" s="1"/>
  <c r="I112" i="4"/>
  <c r="F114" i="4"/>
  <c r="I114" i="4"/>
  <c r="J114" i="4" s="1"/>
  <c r="F115" i="4"/>
  <c r="G115" i="4" s="1"/>
  <c r="I115" i="4"/>
  <c r="F116" i="4"/>
  <c r="G116" i="4" s="1"/>
  <c r="I116" i="4"/>
  <c r="J116" i="4" s="1"/>
  <c r="F117" i="4"/>
  <c r="I117" i="4"/>
  <c r="J117" i="4" s="1"/>
  <c r="F118" i="4"/>
  <c r="G118" i="4" s="1"/>
  <c r="I118" i="4"/>
  <c r="J118" i="4" s="1"/>
  <c r="F119" i="4"/>
  <c r="G119" i="4" s="1"/>
  <c r="I119" i="4"/>
  <c r="F120" i="4"/>
  <c r="I120" i="4"/>
  <c r="J120" i="4" s="1"/>
  <c r="F121" i="4"/>
  <c r="G121" i="4" s="1"/>
  <c r="I121" i="4"/>
  <c r="J121" i="4" s="1"/>
  <c r="F122" i="4"/>
  <c r="G122" i="4" s="1"/>
  <c r="I122" i="4"/>
  <c r="F123" i="4"/>
  <c r="I123" i="4"/>
  <c r="J123" i="4" s="1"/>
  <c r="F124" i="4"/>
  <c r="I124" i="4"/>
  <c r="J124" i="4" s="1"/>
  <c r="F125" i="4"/>
  <c r="G125" i="4" s="1"/>
  <c r="I125" i="4"/>
  <c r="F126" i="4"/>
  <c r="G126" i="4" s="1"/>
  <c r="I126" i="4"/>
  <c r="J126" i="4" s="1"/>
  <c r="F127" i="4"/>
  <c r="G127" i="4" s="1"/>
  <c r="I127" i="4"/>
  <c r="J127" i="4" s="1"/>
  <c r="F128" i="4"/>
  <c r="G128" i="4" s="1"/>
  <c r="I128" i="4"/>
  <c r="F129" i="4"/>
  <c r="G129" i="4" s="1"/>
  <c r="I129" i="4"/>
  <c r="J129" i="4" s="1"/>
  <c r="F130" i="4"/>
  <c r="I130" i="4"/>
  <c r="J130" i="4" s="1"/>
  <c r="F132" i="4"/>
  <c r="G132" i="4" s="1"/>
  <c r="I132" i="4"/>
  <c r="J132" i="4" s="1"/>
  <c r="F134" i="4"/>
  <c r="G134" i="4" s="1"/>
  <c r="I134" i="4"/>
  <c r="F139" i="4"/>
  <c r="I139" i="4"/>
  <c r="J139" i="4" s="1"/>
  <c r="F140" i="4"/>
  <c r="I140" i="4"/>
  <c r="J140" i="4" s="1"/>
  <c r="F141" i="4"/>
  <c r="I141" i="4"/>
  <c r="J141" i="4" s="1"/>
  <c r="F142" i="4"/>
  <c r="G142" i="4" s="1"/>
  <c r="I142" i="4"/>
  <c r="J142" i="4" s="1"/>
  <c r="F144" i="4"/>
  <c r="I144" i="4"/>
  <c r="J144" i="4" s="1"/>
  <c r="F145" i="4"/>
  <c r="I145" i="4"/>
  <c r="J145" i="4" s="1"/>
  <c r="F146" i="4"/>
  <c r="G146" i="4" s="1"/>
  <c r="I146" i="4"/>
  <c r="J146" i="4" s="1"/>
  <c r="F147" i="4"/>
  <c r="I147" i="4"/>
  <c r="J147" i="4" s="1"/>
  <c r="F148" i="4"/>
  <c r="G148" i="4" s="1"/>
  <c r="I148" i="4"/>
  <c r="F149" i="4"/>
  <c r="G149" i="4" s="1"/>
  <c r="I149" i="4"/>
  <c r="J149" i="4" s="1"/>
  <c r="F150" i="4"/>
  <c r="I150" i="4"/>
  <c r="J150" i="4" s="1"/>
  <c r="F151" i="4"/>
  <c r="G151" i="4" s="1"/>
  <c r="I151" i="4"/>
  <c r="F152" i="4"/>
  <c r="G152" i="4" s="1"/>
  <c r="I152" i="4"/>
  <c r="F153" i="4"/>
  <c r="G153" i="4" s="1"/>
  <c r="I153" i="4"/>
  <c r="J153" i="4" s="1"/>
  <c r="F154" i="4"/>
  <c r="G154" i="4" s="1"/>
  <c r="I154" i="4"/>
  <c r="F155" i="4"/>
  <c r="G155" i="4" s="1"/>
  <c r="I155" i="4"/>
  <c r="F156" i="4"/>
  <c r="I156" i="4"/>
  <c r="J156" i="4" s="1"/>
  <c r="F157" i="4"/>
  <c r="G157" i="4" s="1"/>
  <c r="I157" i="4"/>
  <c r="J157" i="4" s="1"/>
  <c r="F158" i="4"/>
  <c r="I158" i="4"/>
  <c r="J158" i="4" s="1"/>
  <c r="F159" i="4"/>
  <c r="G159" i="4" s="1"/>
  <c r="I159" i="4"/>
  <c r="J159" i="4" s="1"/>
  <c r="F160" i="4"/>
  <c r="G160" i="4" s="1"/>
  <c r="I160" i="4"/>
  <c r="J160" i="4" s="1"/>
  <c r="F162" i="4"/>
  <c r="G162" i="4" s="1"/>
  <c r="I162" i="4"/>
  <c r="J162" i="4" s="1"/>
  <c r="F164" i="4"/>
  <c r="G164" i="4" s="1"/>
  <c r="I164" i="4"/>
  <c r="J164" i="4" s="1"/>
  <c r="F169" i="4"/>
  <c r="I169" i="4"/>
  <c r="J169" i="4" s="1"/>
  <c r="F170" i="4"/>
  <c r="G170" i="4" s="1"/>
  <c r="I170" i="4"/>
  <c r="J170" i="4" s="1"/>
  <c r="F171" i="4"/>
  <c r="I171" i="4"/>
  <c r="J171" i="4" s="1"/>
  <c r="F172" i="4"/>
  <c r="G172" i="4" s="1"/>
  <c r="I172" i="4"/>
  <c r="J172" i="4" s="1"/>
  <c r="F174" i="4"/>
  <c r="I174" i="4"/>
  <c r="J174" i="4" s="1"/>
  <c r="F175" i="4"/>
  <c r="G175" i="4" s="1"/>
  <c r="I175" i="4"/>
  <c r="J175" i="4" s="1"/>
  <c r="F176" i="4"/>
  <c r="G176" i="4" s="1"/>
  <c r="I176" i="4"/>
  <c r="J176" i="4" s="1"/>
  <c r="F177" i="4"/>
  <c r="I177" i="4"/>
  <c r="J177" i="4" s="1"/>
  <c r="F178" i="4"/>
  <c r="G178" i="4" s="1"/>
  <c r="I178" i="4"/>
  <c r="F179" i="4"/>
  <c r="G179" i="4" s="1"/>
  <c r="I179" i="4"/>
  <c r="F180" i="4"/>
  <c r="I180" i="4"/>
  <c r="J180" i="4" s="1"/>
  <c r="F181" i="4"/>
  <c r="G181" i="4" s="1"/>
  <c r="I181" i="4"/>
  <c r="J181" i="4" s="1"/>
  <c r="F182" i="4"/>
  <c r="G182" i="4" s="1"/>
  <c r="I182" i="4"/>
  <c r="F183" i="4"/>
  <c r="G183" i="4" s="1"/>
  <c r="I183" i="4"/>
  <c r="J183" i="4" s="1"/>
  <c r="F184" i="4"/>
  <c r="G184" i="4" s="1"/>
  <c r="I184" i="4"/>
  <c r="J184" i="4" s="1"/>
  <c r="F185" i="4"/>
  <c r="G185" i="4" s="1"/>
  <c r="I185" i="4"/>
  <c r="F186" i="4"/>
  <c r="G186" i="4" s="1"/>
  <c r="I186" i="4"/>
  <c r="J186" i="4" s="1"/>
  <c r="F187" i="4"/>
  <c r="I187" i="4"/>
  <c r="J187" i="4" s="1"/>
  <c r="F188" i="4"/>
  <c r="I188" i="4"/>
  <c r="J188" i="4" s="1"/>
  <c r="F189" i="4"/>
  <c r="G189" i="4" s="1"/>
  <c r="I189" i="4"/>
  <c r="J189" i="4" s="1"/>
  <c r="F190" i="4"/>
  <c r="I190" i="4"/>
  <c r="J190" i="4" s="1"/>
  <c r="F192" i="4"/>
  <c r="G192" i="4" s="1"/>
  <c r="I192" i="4"/>
  <c r="J192" i="4" s="1"/>
  <c r="F194" i="4"/>
  <c r="G194" i="4" s="1"/>
  <c r="I194" i="4"/>
  <c r="F199" i="4"/>
  <c r="I199" i="4"/>
  <c r="J199" i="4" s="1"/>
  <c r="F200" i="4"/>
  <c r="G200" i="4" s="1"/>
  <c r="I200" i="4"/>
  <c r="J200" i="4" s="1"/>
  <c r="F201" i="4"/>
  <c r="I201" i="4"/>
  <c r="J201" i="4" s="1"/>
  <c r="F202" i="4"/>
  <c r="G202" i="4" s="1"/>
  <c r="I202" i="4"/>
  <c r="J202" i="4" s="1"/>
  <c r="F204" i="4"/>
  <c r="G204" i="4" s="1"/>
  <c r="I204" i="4"/>
  <c r="J204" i="4" s="1"/>
  <c r="F205" i="4"/>
  <c r="G205" i="4" s="1"/>
  <c r="I205" i="4"/>
  <c r="J205" i="4" s="1"/>
  <c r="F206" i="4"/>
  <c r="G206" i="4" s="1"/>
  <c r="I206" i="4"/>
  <c r="J206" i="4" s="1"/>
  <c r="F207" i="4"/>
  <c r="G207" i="4" s="1"/>
  <c r="I207" i="4"/>
  <c r="J207" i="4" s="1"/>
  <c r="F208" i="4"/>
  <c r="I208" i="4"/>
  <c r="J208" i="4" s="1"/>
  <c r="F209" i="4"/>
  <c r="G209" i="4" s="1"/>
  <c r="I209" i="4"/>
  <c r="J209" i="4" s="1"/>
  <c r="F210" i="4"/>
  <c r="G210" i="4" s="1"/>
  <c r="I210" i="4"/>
  <c r="J210" i="4" s="1"/>
  <c r="F211" i="4"/>
  <c r="I211" i="4"/>
  <c r="J211" i="4" s="1"/>
  <c r="F212" i="4"/>
  <c r="G212" i="4" s="1"/>
  <c r="I212" i="4"/>
  <c r="F213" i="4"/>
  <c r="G213" i="4" s="1"/>
  <c r="I213" i="4"/>
  <c r="J213" i="4" s="1"/>
  <c r="F214" i="4"/>
  <c r="G214" i="4" s="1"/>
  <c r="I214" i="4"/>
  <c r="J214" i="4" s="1"/>
  <c r="F215" i="4"/>
  <c r="G215" i="4" s="1"/>
  <c r="I215" i="4"/>
  <c r="J215" i="4" s="1"/>
  <c r="F216" i="4"/>
  <c r="I216" i="4"/>
  <c r="J216" i="4" s="1"/>
  <c r="F217" i="4"/>
  <c r="I217" i="4"/>
  <c r="J217" i="4" s="1"/>
  <c r="F218" i="4"/>
  <c r="G218" i="4" s="1"/>
  <c r="I218" i="4"/>
  <c r="J218" i="4" s="1"/>
  <c r="F219" i="4"/>
  <c r="I219" i="4"/>
  <c r="J219" i="4" s="1"/>
  <c r="F220" i="4"/>
  <c r="G220" i="4" s="1"/>
  <c r="I220" i="4"/>
  <c r="J220" i="4" s="1"/>
  <c r="F222" i="4"/>
  <c r="I222" i="4"/>
  <c r="J222" i="4" s="1"/>
  <c r="F224" i="4"/>
  <c r="G224" i="4" s="1"/>
  <c r="I224" i="4"/>
  <c r="J224" i="4" s="1"/>
  <c r="F229" i="4"/>
  <c r="G229" i="4" s="1"/>
  <c r="I229" i="4"/>
  <c r="F230" i="4"/>
  <c r="G230" i="4" s="1"/>
  <c r="I230" i="4"/>
  <c r="J230" i="4" s="1"/>
  <c r="F231" i="4"/>
  <c r="G231" i="4" s="1"/>
  <c r="I231" i="4"/>
  <c r="J231" i="4" s="1"/>
  <c r="F232" i="4"/>
  <c r="I232" i="4"/>
  <c r="J232" i="4" s="1"/>
  <c r="F234" i="4"/>
  <c r="I234" i="4"/>
  <c r="J234" i="4" s="1"/>
  <c r="F235" i="4"/>
  <c r="I235" i="4"/>
  <c r="J235" i="4" s="1"/>
  <c r="F236" i="4"/>
  <c r="G236" i="4" s="1"/>
  <c r="I236" i="4"/>
  <c r="F237" i="4"/>
  <c r="G237" i="4" s="1"/>
  <c r="I237" i="4"/>
  <c r="J237" i="4" s="1"/>
  <c r="F238" i="4"/>
  <c r="I238" i="4"/>
  <c r="J238" i="4" s="1"/>
  <c r="F239" i="4"/>
  <c r="G239" i="4" s="1"/>
  <c r="I239" i="4"/>
  <c r="J239" i="4" s="1"/>
  <c r="F240" i="4"/>
  <c r="I240" i="4"/>
  <c r="J240" i="4" s="1"/>
  <c r="F241" i="4"/>
  <c r="G241" i="4" s="1"/>
  <c r="I241" i="4"/>
  <c r="J241" i="4" s="1"/>
  <c r="F242" i="4"/>
  <c r="G242" i="4" s="1"/>
  <c r="I242" i="4"/>
  <c r="F243" i="4"/>
  <c r="I243" i="4"/>
  <c r="J243" i="4" s="1"/>
  <c r="F244" i="4"/>
  <c r="G244" i="4" s="1"/>
  <c r="I244" i="4"/>
  <c r="F245" i="4"/>
  <c r="G245" i="4" s="1"/>
  <c r="I245" i="4"/>
  <c r="F246" i="4"/>
  <c r="G246" i="4" s="1"/>
  <c r="I246" i="4"/>
  <c r="F247" i="4"/>
  <c r="G247" i="4" s="1"/>
  <c r="I247" i="4"/>
  <c r="J247" i="4" s="1"/>
  <c r="F248" i="4"/>
  <c r="I248" i="4"/>
  <c r="J248" i="4" s="1"/>
  <c r="F249" i="4"/>
  <c r="I249" i="4"/>
  <c r="J249" i="4" s="1"/>
  <c r="F250" i="4"/>
  <c r="G250" i="4" s="1"/>
  <c r="I250" i="4"/>
  <c r="J250" i="4" s="1"/>
  <c r="F252" i="4"/>
  <c r="I252" i="4"/>
  <c r="J252" i="4" s="1"/>
  <c r="F254" i="4"/>
  <c r="G254" i="4" s="1"/>
  <c r="I254" i="4"/>
  <c r="J254" i="4" s="1"/>
  <c r="F259" i="4"/>
  <c r="G259" i="4" s="1"/>
  <c r="I259" i="4"/>
  <c r="J259" i="4" s="1"/>
  <c r="F260" i="4"/>
  <c r="G260" i="4" s="1"/>
  <c r="I260" i="4"/>
  <c r="F261" i="4"/>
  <c r="I261" i="4"/>
  <c r="J261" i="4" s="1"/>
  <c r="F262" i="4"/>
  <c r="I262" i="4"/>
  <c r="J262" i="4" s="1"/>
  <c r="F264" i="4"/>
  <c r="I264" i="4"/>
  <c r="J264" i="4" s="1"/>
  <c r="F265" i="4"/>
  <c r="G265" i="4" s="1"/>
  <c r="I265" i="4"/>
  <c r="J265" i="4" s="1"/>
  <c r="F266" i="4"/>
  <c r="G266" i="4" s="1"/>
  <c r="I266" i="4"/>
  <c r="J266" i="4" s="1"/>
  <c r="F267" i="4"/>
  <c r="I267" i="4"/>
  <c r="J267" i="4" s="1"/>
  <c r="F268" i="4"/>
  <c r="G268" i="4" s="1"/>
  <c r="I268" i="4"/>
  <c r="J268" i="4" s="1"/>
  <c r="F269" i="4"/>
  <c r="G269" i="4" s="1"/>
  <c r="I269" i="4"/>
  <c r="J269" i="4" s="1"/>
  <c r="F270" i="4"/>
  <c r="I270" i="4"/>
  <c r="J270" i="4" s="1"/>
  <c r="F271" i="4"/>
  <c r="G271" i="4" s="1"/>
  <c r="I271" i="4"/>
  <c r="F272" i="4"/>
  <c r="G272" i="4" s="1"/>
  <c r="I272" i="4"/>
  <c r="F273" i="4"/>
  <c r="I273" i="4"/>
  <c r="J273" i="4" s="1"/>
  <c r="F274" i="4"/>
  <c r="G274" i="4" s="1"/>
  <c r="I274" i="4"/>
  <c r="J274" i="4" s="1"/>
  <c r="F275" i="4"/>
  <c r="I275" i="4"/>
  <c r="J275" i="4" s="1"/>
  <c r="F276" i="4"/>
  <c r="I276" i="4"/>
  <c r="J276" i="4" s="1"/>
  <c r="F277" i="4"/>
  <c r="G277" i="4" s="1"/>
  <c r="I277" i="4"/>
  <c r="J277" i="4" s="1"/>
  <c r="F278" i="4"/>
  <c r="I278" i="4"/>
  <c r="J278" i="4" s="1"/>
  <c r="F279" i="4"/>
  <c r="G279" i="4" s="1"/>
  <c r="I279" i="4"/>
  <c r="J279" i="4" s="1"/>
  <c r="F280" i="4"/>
  <c r="G280" i="4" s="1"/>
  <c r="I280" i="4"/>
  <c r="J280" i="4" s="1"/>
  <c r="F282" i="4"/>
  <c r="G282" i="4" s="1"/>
  <c r="I282" i="4"/>
  <c r="J282" i="4" s="1"/>
  <c r="F284" i="4"/>
  <c r="G284" i="4" s="1"/>
  <c r="I284" i="4"/>
  <c r="J284" i="4" s="1"/>
  <c r="F19" i="4"/>
  <c r="G19" i="4" s="1"/>
  <c r="F20" i="4"/>
  <c r="I20" i="4"/>
  <c r="J20" i="4" s="1"/>
  <c r="F21" i="4"/>
  <c r="G21" i="4" s="1"/>
  <c r="I21" i="4"/>
  <c r="F22" i="4"/>
  <c r="G22" i="4" s="1"/>
  <c r="I22" i="4"/>
  <c r="J22" i="4" s="1"/>
  <c r="F23" i="4"/>
  <c r="I23" i="4"/>
  <c r="J23" i="4" s="1"/>
  <c r="F24" i="4"/>
  <c r="I24" i="4"/>
  <c r="J24" i="4" s="1"/>
  <c r="F25" i="4"/>
  <c r="G25" i="4" s="1"/>
  <c r="I25" i="4"/>
  <c r="F18" i="4"/>
  <c r="I18" i="4"/>
  <c r="J18" i="4" s="1"/>
  <c r="F13" i="4"/>
  <c r="G13" i="4" s="1"/>
  <c r="I13" i="4"/>
  <c r="J13" i="4" s="1"/>
  <c r="F14" i="4"/>
  <c r="I14" i="4"/>
  <c r="J14" i="4" s="1"/>
  <c r="F15" i="4"/>
  <c r="G15" i="4" s="1"/>
  <c r="I15" i="4"/>
  <c r="J15" i="4" s="1"/>
  <c r="F16" i="4"/>
  <c r="G16" i="4" s="1"/>
  <c r="I16" i="4"/>
  <c r="I12" i="4"/>
  <c r="J12" i="4" s="1"/>
  <c r="F12" i="4"/>
  <c r="I19" i="4"/>
  <c r="J19" i="4" s="1"/>
  <c r="Q36" i="12" l="1"/>
  <c r="R36" i="12"/>
  <c r="O144" i="12"/>
  <c r="L146" i="12"/>
  <c r="Q237" i="12"/>
  <c r="T239" i="12"/>
  <c r="O266" i="12"/>
  <c r="S266" i="12"/>
  <c r="T266" i="12" s="1"/>
  <c r="L12" i="12"/>
  <c r="G36" i="12"/>
  <c r="G82" i="12"/>
  <c r="S46" i="12"/>
  <c r="T43" i="12"/>
  <c r="T46" i="12" s="1"/>
  <c r="G299" i="12"/>
  <c r="L270" i="12"/>
  <c r="S298" i="12"/>
  <c r="T298" i="12" s="1"/>
  <c r="O298" i="12"/>
  <c r="J144" i="12"/>
  <c r="L119" i="12"/>
  <c r="S82" i="12"/>
  <c r="T53" i="12"/>
  <c r="T38" i="12"/>
  <c r="T41" i="12" s="1"/>
  <c r="S41" i="12"/>
  <c r="T208" i="12"/>
  <c r="T237" i="12" s="1"/>
  <c r="Q41" i="12"/>
  <c r="R38" i="12"/>
  <c r="R41" i="12" s="1"/>
  <c r="L44" i="12"/>
  <c r="L46" i="12" s="1"/>
  <c r="G46" i="12"/>
  <c r="S205" i="12"/>
  <c r="T205" i="12" s="1"/>
  <c r="O205" i="12"/>
  <c r="J82" i="12"/>
  <c r="Q206" i="12"/>
  <c r="J268" i="12"/>
  <c r="L243" i="12"/>
  <c r="O268" i="12"/>
  <c r="S232" i="12"/>
  <c r="T232" i="12" s="1"/>
  <c r="O232" i="12"/>
  <c r="O237" i="12" s="1"/>
  <c r="O236" i="12"/>
  <c r="S236" i="12"/>
  <c r="T236" i="12" s="1"/>
  <c r="N268" i="12"/>
  <c r="S201" i="12"/>
  <c r="T201" i="12" s="1"/>
  <c r="O82" i="12"/>
  <c r="G41" i="12"/>
  <c r="L39" i="12"/>
  <c r="L41" i="12" s="1"/>
  <c r="J175" i="12"/>
  <c r="R237" i="12"/>
  <c r="S274" i="12"/>
  <c r="T274" i="12" s="1"/>
  <c r="O119" i="12"/>
  <c r="S119" i="12"/>
  <c r="K298" i="12"/>
  <c r="G298" i="12"/>
  <c r="L298" i="12" s="1"/>
  <c r="G51" i="12"/>
  <c r="L48" i="12"/>
  <c r="L51" i="12" s="1"/>
  <c r="S19" i="12"/>
  <c r="T19" i="12" s="1"/>
  <c r="P36" i="12"/>
  <c r="K175" i="12"/>
  <c r="G206" i="12"/>
  <c r="L177" i="12"/>
  <c r="L206" i="12" s="1"/>
  <c r="S106" i="12"/>
  <c r="T106" i="12" s="1"/>
  <c r="O106" i="12"/>
  <c r="S75" i="12"/>
  <c r="T75" i="12" s="1"/>
  <c r="K111" i="12"/>
  <c r="G111" i="12"/>
  <c r="L111" i="12" s="1"/>
  <c r="S48" i="12"/>
  <c r="Q51" i="12"/>
  <c r="R48" i="12"/>
  <c r="R51" i="12" s="1"/>
  <c r="K19" i="12"/>
  <c r="K36" i="12" s="1"/>
  <c r="J19" i="12"/>
  <c r="I36" i="12"/>
  <c r="K113" i="12"/>
  <c r="L212" i="12"/>
  <c r="J237" i="12"/>
  <c r="O206" i="12"/>
  <c r="J206" i="12"/>
  <c r="O57" i="12"/>
  <c r="S57" i="12"/>
  <c r="T57" i="12" s="1"/>
  <c r="S172" i="12"/>
  <c r="T172" i="12" s="1"/>
  <c r="O172" i="12"/>
  <c r="O175" i="12" s="1"/>
  <c r="L84" i="12"/>
  <c r="L113" i="12" s="1"/>
  <c r="G113" i="12"/>
  <c r="S173" i="12"/>
  <c r="T173" i="12" s="1"/>
  <c r="R82" i="12"/>
  <c r="L208" i="12"/>
  <c r="L237" i="12" s="1"/>
  <c r="G237" i="12"/>
  <c r="R150" i="12"/>
  <c r="S150" i="12"/>
  <c r="T150" i="12" s="1"/>
  <c r="S297" i="12"/>
  <c r="T297" i="12" s="1"/>
  <c r="O297" i="12"/>
  <c r="T177" i="12"/>
  <c r="J294" i="12"/>
  <c r="L294" i="12" s="1"/>
  <c r="K294" i="12"/>
  <c r="K172" i="12"/>
  <c r="G172" i="12"/>
  <c r="L172" i="12" s="1"/>
  <c r="T146" i="12"/>
  <c r="Q82" i="12"/>
  <c r="N36" i="12"/>
  <c r="O13" i="12"/>
  <c r="O36" i="12" s="1"/>
  <c r="S13" i="12"/>
  <c r="S294" i="12"/>
  <c r="T294" i="12" s="1"/>
  <c r="T299" i="12" s="1"/>
  <c r="O294" i="12"/>
  <c r="O299" i="12" s="1"/>
  <c r="O113" i="12"/>
  <c r="N206" i="12"/>
  <c r="Q175" i="12"/>
  <c r="L115" i="12"/>
  <c r="L144" i="12" s="1"/>
  <c r="G144" i="12"/>
  <c r="T84" i="12"/>
  <c r="S111" i="12"/>
  <c r="T111" i="12" s="1"/>
  <c r="R46" i="12"/>
  <c r="R175" i="12"/>
  <c r="I299" i="12"/>
  <c r="K274" i="12"/>
  <c r="J274" i="12"/>
  <c r="K266" i="12"/>
  <c r="K268" i="12" s="1"/>
  <c r="G266" i="12"/>
  <c r="L266" i="12" s="1"/>
  <c r="L268" i="12" s="1"/>
  <c r="K144" i="12"/>
  <c r="L82" i="12"/>
  <c r="Q268" i="12"/>
  <c r="R36" i="11"/>
  <c r="K201" i="11"/>
  <c r="J201" i="11"/>
  <c r="L201" i="11" s="1"/>
  <c r="S34" i="11"/>
  <c r="T34" i="11" s="1"/>
  <c r="O34" i="11"/>
  <c r="O113" i="11"/>
  <c r="G112" i="11"/>
  <c r="L112" i="11" s="1"/>
  <c r="K112" i="11"/>
  <c r="O201" i="11"/>
  <c r="O206" i="11" s="1"/>
  <c r="S201" i="11"/>
  <c r="T201" i="11" s="1"/>
  <c r="R237" i="11"/>
  <c r="L240" i="11"/>
  <c r="G268" i="11"/>
  <c r="O292" i="11"/>
  <c r="O299" i="11" s="1"/>
  <c r="S292" i="11"/>
  <c r="T292" i="11" s="1"/>
  <c r="S35" i="11"/>
  <c r="T35" i="11" s="1"/>
  <c r="O35" i="11"/>
  <c r="L88" i="11"/>
  <c r="J113" i="11"/>
  <c r="S111" i="11"/>
  <c r="T111" i="11" s="1"/>
  <c r="O111" i="11"/>
  <c r="G46" i="11"/>
  <c r="O298" i="11"/>
  <c r="S298" i="11"/>
  <c r="T298" i="11" s="1"/>
  <c r="Q237" i="11"/>
  <c r="O205" i="11"/>
  <c r="S205" i="11"/>
  <c r="T205" i="11" s="1"/>
  <c r="S81" i="11"/>
  <c r="T81" i="11" s="1"/>
  <c r="O81" i="11"/>
  <c r="J237" i="11"/>
  <c r="G82" i="11"/>
  <c r="Q113" i="11"/>
  <c r="R113" i="11"/>
  <c r="S80" i="11"/>
  <c r="T80" i="11" s="1"/>
  <c r="O80" i="11"/>
  <c r="I175" i="11"/>
  <c r="K150" i="11"/>
  <c r="K175" i="11" s="1"/>
  <c r="J150" i="11"/>
  <c r="T239" i="11"/>
  <c r="T268" i="11" s="1"/>
  <c r="S268" i="11"/>
  <c r="R268" i="11"/>
  <c r="R206" i="11"/>
  <c r="T115" i="11"/>
  <c r="O181" i="11"/>
  <c r="S181" i="11"/>
  <c r="T181" i="11" s="1"/>
  <c r="R299" i="11"/>
  <c r="L146" i="11"/>
  <c r="J206" i="11"/>
  <c r="L181" i="11"/>
  <c r="G41" i="11"/>
  <c r="L38" i="11"/>
  <c r="L41" i="11" s="1"/>
  <c r="I144" i="11"/>
  <c r="J119" i="11"/>
  <c r="K119" i="11"/>
  <c r="K144" i="11" s="1"/>
  <c r="O119" i="11"/>
  <c r="S119" i="11"/>
  <c r="T119" i="11" s="1"/>
  <c r="T48" i="11"/>
  <c r="G111" i="11"/>
  <c r="L111" i="11" s="1"/>
  <c r="K111" i="11"/>
  <c r="J170" i="11"/>
  <c r="L170" i="11" s="1"/>
  <c r="K170" i="11"/>
  <c r="I36" i="11"/>
  <c r="K17" i="11"/>
  <c r="K36" i="11" s="1"/>
  <c r="J17" i="11"/>
  <c r="O51" i="11"/>
  <c r="K204" i="11"/>
  <c r="K206" i="11" s="1"/>
  <c r="G204" i="11"/>
  <c r="L204" i="11" s="1"/>
  <c r="N36" i="11"/>
  <c r="S77" i="11"/>
  <c r="T77" i="11" s="1"/>
  <c r="O77" i="11"/>
  <c r="O82" i="11" s="1"/>
  <c r="Q175" i="11"/>
  <c r="S17" i="11"/>
  <c r="T17" i="11" s="1"/>
  <c r="O17" i="11"/>
  <c r="O30" i="11"/>
  <c r="S30" i="11"/>
  <c r="T30" i="11" s="1"/>
  <c r="N144" i="11"/>
  <c r="S141" i="11"/>
  <c r="T141" i="11" s="1"/>
  <c r="O204" i="11"/>
  <c r="S204" i="11"/>
  <c r="T204" i="11" s="1"/>
  <c r="K299" i="11"/>
  <c r="L209" i="11"/>
  <c r="L237" i="11" s="1"/>
  <c r="G237" i="11"/>
  <c r="T53" i="11"/>
  <c r="K296" i="11"/>
  <c r="G296" i="11"/>
  <c r="G173" i="11"/>
  <c r="L173" i="11" s="1"/>
  <c r="K173" i="11"/>
  <c r="L48" i="11"/>
  <c r="L51" i="11" s="1"/>
  <c r="G51" i="11"/>
  <c r="O268" i="11"/>
  <c r="L57" i="11"/>
  <c r="O236" i="11"/>
  <c r="O237" i="11" s="1"/>
  <c r="S236" i="11"/>
  <c r="T236" i="11" s="1"/>
  <c r="T237" i="11" s="1"/>
  <c r="O296" i="11"/>
  <c r="S296" i="11"/>
  <c r="T296" i="11" s="1"/>
  <c r="L177" i="11"/>
  <c r="G206" i="11"/>
  <c r="L274" i="11"/>
  <c r="J299" i="11"/>
  <c r="G144" i="11"/>
  <c r="S150" i="11"/>
  <c r="T150" i="11" s="1"/>
  <c r="L243" i="11"/>
  <c r="J268" i="11"/>
  <c r="L84" i="11"/>
  <c r="N206" i="11"/>
  <c r="O144" i="11"/>
  <c r="O46" i="11"/>
  <c r="T177" i="11"/>
  <c r="S232" i="11"/>
  <c r="T232" i="11" s="1"/>
  <c r="K80" i="11"/>
  <c r="G80" i="11"/>
  <c r="L80" i="11" s="1"/>
  <c r="O170" i="11"/>
  <c r="O175" i="11" s="1"/>
  <c r="S170" i="11"/>
  <c r="T170" i="11" s="1"/>
  <c r="G36" i="11"/>
  <c r="T43" i="11"/>
  <c r="T46" i="11" s="1"/>
  <c r="S46" i="11"/>
  <c r="T84" i="11"/>
  <c r="T113" i="11" s="1"/>
  <c r="S113" i="11"/>
  <c r="S168" i="11"/>
  <c r="T168" i="11" s="1"/>
  <c r="T175" i="11" s="1"/>
  <c r="S237" i="11"/>
  <c r="J77" i="11"/>
  <c r="L77" i="11" s="1"/>
  <c r="L82" i="11" s="1"/>
  <c r="K77" i="11"/>
  <c r="K82" i="11" s="1"/>
  <c r="N51" i="11"/>
  <c r="O50" i="11"/>
  <c r="S50" i="11"/>
  <c r="T50" i="11" s="1"/>
  <c r="T270" i="11"/>
  <c r="N113" i="11"/>
  <c r="S81" i="9"/>
  <c r="T81" i="9" s="1"/>
  <c r="S168" i="9"/>
  <c r="T168" i="9" s="1"/>
  <c r="S199" i="9"/>
  <c r="T199" i="9" s="1"/>
  <c r="S17" i="9"/>
  <c r="T17" i="9" s="1"/>
  <c r="R206" i="9"/>
  <c r="S298" i="9"/>
  <c r="T298" i="9" s="1"/>
  <c r="O181" i="9"/>
  <c r="R299" i="9"/>
  <c r="L41" i="9"/>
  <c r="N268" i="9"/>
  <c r="O199" i="9"/>
  <c r="Q299" i="9"/>
  <c r="N144" i="9"/>
  <c r="S75" i="9"/>
  <c r="T75" i="9" s="1"/>
  <c r="S261" i="9"/>
  <c r="T261" i="9" s="1"/>
  <c r="S232" i="9"/>
  <c r="T232" i="9" s="1"/>
  <c r="S173" i="9"/>
  <c r="T173" i="9" s="1"/>
  <c r="S150" i="9"/>
  <c r="T150" i="9" s="1"/>
  <c r="S106" i="9"/>
  <c r="T106" i="9" s="1"/>
  <c r="N82" i="9"/>
  <c r="S170" i="9"/>
  <c r="T170" i="9" s="1"/>
  <c r="R46" i="9"/>
  <c r="Q46" i="9"/>
  <c r="S44" i="9"/>
  <c r="T44" i="9" s="1"/>
  <c r="J170" i="9"/>
  <c r="L170" i="9" s="1"/>
  <c r="K170" i="9"/>
  <c r="J82" i="9"/>
  <c r="K113" i="9"/>
  <c r="S28" i="9"/>
  <c r="T28" i="9" s="1"/>
  <c r="S292" i="9"/>
  <c r="T292" i="9" s="1"/>
  <c r="O292" i="9"/>
  <c r="K261" i="9"/>
  <c r="J261" i="9"/>
  <c r="L261" i="9" s="1"/>
  <c r="O294" i="9"/>
  <c r="S294" i="9"/>
  <c r="T294" i="9" s="1"/>
  <c r="K82" i="9"/>
  <c r="G41" i="9"/>
  <c r="O41" i="9"/>
  <c r="O243" i="9"/>
  <c r="S243" i="9"/>
  <c r="T243" i="9" s="1"/>
  <c r="S274" i="9"/>
  <c r="T274" i="9" s="1"/>
  <c r="O274" i="9"/>
  <c r="G299" i="9"/>
  <c r="L270" i="9"/>
  <c r="O235" i="9"/>
  <c r="S235" i="9"/>
  <c r="T235" i="9" s="1"/>
  <c r="G266" i="9"/>
  <c r="L266" i="9" s="1"/>
  <c r="K266" i="9"/>
  <c r="O77" i="9"/>
  <c r="S77" i="9"/>
  <c r="T77" i="9" s="1"/>
  <c r="S203" i="9"/>
  <c r="T203" i="9" s="1"/>
  <c r="S266" i="9"/>
  <c r="T266" i="9" s="1"/>
  <c r="R266" i="9"/>
  <c r="R268" i="9" s="1"/>
  <c r="Q30" i="9"/>
  <c r="S30" i="9" s="1"/>
  <c r="T30" i="9" s="1"/>
  <c r="I30" i="9"/>
  <c r="Q144" i="9"/>
  <c r="O46" i="9"/>
  <c r="O108" i="9"/>
  <c r="O113" i="9" s="1"/>
  <c r="S108" i="9"/>
  <c r="T108" i="9" s="1"/>
  <c r="L12" i="9"/>
  <c r="G36" i="9"/>
  <c r="T115" i="9"/>
  <c r="O30" i="9"/>
  <c r="K143" i="9"/>
  <c r="G143" i="9"/>
  <c r="L143" i="9" s="1"/>
  <c r="L146" i="9"/>
  <c r="N36" i="9"/>
  <c r="S12" i="9"/>
  <c r="O12" i="9"/>
  <c r="T270" i="9"/>
  <c r="S57" i="9"/>
  <c r="T57" i="9" s="1"/>
  <c r="O57" i="9"/>
  <c r="Q206" i="9"/>
  <c r="R175" i="9"/>
  <c r="L116" i="9"/>
  <c r="N299" i="9"/>
  <c r="O49" i="9"/>
  <c r="O51" i="9" s="1"/>
  <c r="S49" i="9"/>
  <c r="T49" i="9" s="1"/>
  <c r="N51" i="9"/>
  <c r="S267" i="9"/>
  <c r="T267" i="9" s="1"/>
  <c r="O267" i="9"/>
  <c r="S212" i="9"/>
  <c r="T212" i="9" s="1"/>
  <c r="O212" i="9"/>
  <c r="O201" i="9"/>
  <c r="S201" i="9"/>
  <c r="T201" i="9" s="1"/>
  <c r="Q175" i="9"/>
  <c r="S143" i="9"/>
  <c r="T143" i="9" s="1"/>
  <c r="S205" i="9"/>
  <c r="T205" i="9" s="1"/>
  <c r="S88" i="9"/>
  <c r="T88" i="9" s="1"/>
  <c r="Q268" i="9"/>
  <c r="S230" i="9"/>
  <c r="T230" i="9" s="1"/>
  <c r="O230" i="9"/>
  <c r="R82" i="9"/>
  <c r="G206" i="9"/>
  <c r="L177" i="9"/>
  <c r="G174" i="9"/>
  <c r="L174" i="9" s="1"/>
  <c r="K174" i="9"/>
  <c r="J274" i="9"/>
  <c r="I299" i="9"/>
  <c r="K274" i="9"/>
  <c r="K299" i="9" s="1"/>
  <c r="R237" i="9"/>
  <c r="R144" i="9"/>
  <c r="Q113" i="9"/>
  <c r="Q82" i="9"/>
  <c r="F144" i="9"/>
  <c r="K267" i="9"/>
  <c r="G267" i="9"/>
  <c r="L267" i="9" s="1"/>
  <c r="O174" i="9"/>
  <c r="O175" i="9" s="1"/>
  <c r="S174" i="9"/>
  <c r="T174" i="9" s="1"/>
  <c r="Q237" i="9"/>
  <c r="T177" i="9"/>
  <c r="R48" i="9"/>
  <c r="R51" i="9" s="1"/>
  <c r="Q51" i="9"/>
  <c r="K51" i="9"/>
  <c r="G82" i="9"/>
  <c r="L53" i="9"/>
  <c r="L82" i="9" s="1"/>
  <c r="S265" i="9"/>
  <c r="T265" i="9" s="1"/>
  <c r="R113" i="9"/>
  <c r="G46" i="9"/>
  <c r="L43" i="9"/>
  <c r="L46" i="9" s="1"/>
  <c r="O29" i="9"/>
  <c r="S29" i="9"/>
  <c r="T29" i="9" s="1"/>
  <c r="T39" i="9"/>
  <c r="T41" i="9" s="1"/>
  <c r="S41" i="9"/>
  <c r="L88" i="9"/>
  <c r="L113" i="9" s="1"/>
  <c r="J113" i="9"/>
  <c r="J230" i="9"/>
  <c r="L230" i="9" s="1"/>
  <c r="K230" i="9"/>
  <c r="K237" i="9" s="1"/>
  <c r="L181" i="9"/>
  <c r="G237" i="9"/>
  <c r="L208" i="9"/>
  <c r="S263" i="9"/>
  <c r="T263" i="9" s="1"/>
  <c r="N237" i="9"/>
  <c r="K119" i="9"/>
  <c r="J119" i="9"/>
  <c r="I144" i="9"/>
  <c r="L48" i="9"/>
  <c r="L51" i="9" s="1"/>
  <c r="G51" i="9"/>
  <c r="O236" i="9"/>
  <c r="S236" i="9"/>
  <c r="T236" i="9" s="1"/>
  <c r="T208" i="9"/>
  <c r="K201" i="9"/>
  <c r="K206" i="9" s="1"/>
  <c r="J201" i="9"/>
  <c r="L201" i="9" s="1"/>
  <c r="T43" i="9"/>
  <c r="O137" i="9"/>
  <c r="O144" i="9" s="1"/>
  <c r="S137" i="9"/>
  <c r="T137" i="9" s="1"/>
  <c r="G113" i="9"/>
  <c r="T48" i="9"/>
  <c r="N175" i="9"/>
  <c r="T53" i="9"/>
  <c r="S34" i="9"/>
  <c r="T34" i="9" s="1"/>
  <c r="R34" i="9"/>
  <c r="F268" i="9"/>
  <c r="T239" i="9"/>
  <c r="T84" i="9"/>
  <c r="S181" i="9"/>
  <c r="T181" i="9" s="1"/>
  <c r="S119" i="9"/>
  <c r="T119" i="9" s="1"/>
  <c r="C32" i="6"/>
  <c r="C33" i="6" s="1"/>
  <c r="C30" i="8"/>
  <c r="C31" i="8" s="1"/>
  <c r="N51" i="7"/>
  <c r="D10" i="8"/>
  <c r="C7" i="8" s="1"/>
  <c r="D7" i="8" s="1"/>
  <c r="N46" i="7"/>
  <c r="R51" i="7"/>
  <c r="P51" i="7"/>
  <c r="Q51" i="7"/>
  <c r="C32" i="8"/>
  <c r="C33" i="8" s="1"/>
  <c r="C51" i="8"/>
  <c r="I175" i="7"/>
  <c r="F46" i="7"/>
  <c r="R46" i="7"/>
  <c r="F237" i="7"/>
  <c r="F144" i="7"/>
  <c r="N41" i="7"/>
  <c r="F51" i="7"/>
  <c r="R41" i="7"/>
  <c r="H36" i="7"/>
  <c r="F41" i="7"/>
  <c r="I206" i="7"/>
  <c r="C30" i="6"/>
  <c r="C31" i="6" s="1"/>
  <c r="C51" i="6"/>
  <c r="C9" i="8"/>
  <c r="D9" i="8" s="1"/>
  <c r="D50" i="8"/>
  <c r="C27" i="8"/>
  <c r="D27" i="8" s="1"/>
  <c r="D10" i="6"/>
  <c r="C7" i="6" s="1"/>
  <c r="D7" i="6" s="1"/>
  <c r="C27" i="6"/>
  <c r="D27" i="6" s="1"/>
  <c r="Q46" i="7"/>
  <c r="Q41" i="7"/>
  <c r="P41" i="7"/>
  <c r="M41" i="7"/>
  <c r="M51" i="7"/>
  <c r="P36" i="7"/>
  <c r="M46" i="7"/>
  <c r="S246" i="7"/>
  <c r="T246" i="7" s="1"/>
  <c r="M36" i="7"/>
  <c r="P46" i="7"/>
  <c r="G248" i="7"/>
  <c r="L248" i="7" s="1"/>
  <c r="N297" i="7"/>
  <c r="O297" i="7" s="1"/>
  <c r="N234" i="7"/>
  <c r="O234" i="7" s="1"/>
  <c r="S252" i="7"/>
  <c r="T252" i="7" s="1"/>
  <c r="S103" i="7"/>
  <c r="T103" i="7" s="1"/>
  <c r="S67" i="7"/>
  <c r="T67" i="7" s="1"/>
  <c r="S135" i="7"/>
  <c r="T135" i="7" s="1"/>
  <c r="I268" i="7"/>
  <c r="N137" i="7"/>
  <c r="O137" i="7" s="1"/>
  <c r="F299" i="7"/>
  <c r="S275" i="7"/>
  <c r="T275" i="7" s="1"/>
  <c r="N173" i="7"/>
  <c r="O173" i="7" s="1"/>
  <c r="Q292" i="7"/>
  <c r="R292" i="7" s="1"/>
  <c r="S191" i="7"/>
  <c r="T191" i="7" s="1"/>
  <c r="S258" i="7"/>
  <c r="T258" i="7" s="1"/>
  <c r="S259" i="7"/>
  <c r="T259" i="7" s="1"/>
  <c r="N201" i="7"/>
  <c r="K211" i="7"/>
  <c r="J154" i="7"/>
  <c r="L154" i="7" s="1"/>
  <c r="S87" i="7"/>
  <c r="T87" i="7" s="1"/>
  <c r="Q204" i="7"/>
  <c r="R204" i="7" s="1"/>
  <c r="N112" i="7"/>
  <c r="O112" i="7" s="1"/>
  <c r="Q112" i="7"/>
  <c r="R112" i="7" s="1"/>
  <c r="S164" i="7"/>
  <c r="T164" i="7" s="1"/>
  <c r="K32" i="7"/>
  <c r="Q80" i="7"/>
  <c r="R80" i="7" s="1"/>
  <c r="N265" i="7"/>
  <c r="O265" i="7" s="1"/>
  <c r="Q79" i="7"/>
  <c r="R79" i="7" s="1"/>
  <c r="S24" i="7"/>
  <c r="T24" i="7" s="1"/>
  <c r="N199" i="7"/>
  <c r="O199" i="7" s="1"/>
  <c r="J57" i="7"/>
  <c r="K57" i="7"/>
  <c r="Q28" i="7"/>
  <c r="R28" i="7" s="1"/>
  <c r="N111" i="7"/>
  <c r="O111" i="7" s="1"/>
  <c r="Q88" i="7"/>
  <c r="R88" i="7" s="1"/>
  <c r="N243" i="7"/>
  <c r="O243" i="7" s="1"/>
  <c r="K219" i="7"/>
  <c r="Q267" i="7"/>
  <c r="R267" i="7" s="1"/>
  <c r="S97" i="7"/>
  <c r="T97" i="7" s="1"/>
  <c r="S179" i="7"/>
  <c r="T179" i="7" s="1"/>
  <c r="Q57" i="7"/>
  <c r="R57" i="7" s="1"/>
  <c r="N57" i="7"/>
  <c r="O57" i="7" s="1"/>
  <c r="G117" i="7"/>
  <c r="L117" i="7" s="1"/>
  <c r="K181" i="7"/>
  <c r="G239" i="7"/>
  <c r="N139" i="7"/>
  <c r="O139" i="7" s="1"/>
  <c r="Q181" i="7"/>
  <c r="R181" i="7" s="1"/>
  <c r="Q173" i="7"/>
  <c r="R173" i="7" s="1"/>
  <c r="N141" i="7"/>
  <c r="N29" i="7"/>
  <c r="O29" i="7" s="1"/>
  <c r="Q141" i="7"/>
  <c r="R141" i="7" s="1"/>
  <c r="G22" i="7"/>
  <c r="L22" i="7" s="1"/>
  <c r="K87" i="7"/>
  <c r="S224" i="7"/>
  <c r="T224" i="7" s="1"/>
  <c r="R224" i="7"/>
  <c r="S217" i="7"/>
  <c r="T217" i="7" s="1"/>
  <c r="R217" i="7"/>
  <c r="S187" i="7"/>
  <c r="T187" i="7" s="1"/>
  <c r="R187" i="7"/>
  <c r="N79" i="7"/>
  <c r="S190" i="7"/>
  <c r="T190" i="7" s="1"/>
  <c r="N232" i="7"/>
  <c r="N168" i="7"/>
  <c r="O168" i="7" s="1"/>
  <c r="S197" i="7"/>
  <c r="T197" i="7" s="1"/>
  <c r="Q212" i="7"/>
  <c r="R212" i="7" s="1"/>
  <c r="Q263" i="7"/>
  <c r="R263" i="7" s="1"/>
  <c r="G89" i="7"/>
  <c r="L89" i="7" s="1"/>
  <c r="S131" i="7"/>
  <c r="T131" i="7" s="1"/>
  <c r="S178" i="7"/>
  <c r="T178" i="7" s="1"/>
  <c r="N204" i="7"/>
  <c r="S204" i="7" s="1"/>
  <c r="T204" i="7" s="1"/>
  <c r="K264" i="7"/>
  <c r="S162" i="7"/>
  <c r="T162" i="7" s="1"/>
  <c r="S281" i="7"/>
  <c r="T281" i="7" s="1"/>
  <c r="N205" i="7"/>
  <c r="O205" i="7" s="1"/>
  <c r="Q205" i="7"/>
  <c r="R205" i="7" s="1"/>
  <c r="Q234" i="7"/>
  <c r="R234" i="7" s="1"/>
  <c r="J221" i="7"/>
  <c r="L221" i="7" s="1"/>
  <c r="Q243" i="7"/>
  <c r="R243" i="7" s="1"/>
  <c r="Q139" i="7"/>
  <c r="R139" i="7" s="1"/>
  <c r="J156" i="7"/>
  <c r="L156" i="7" s="1"/>
  <c r="I199" i="7"/>
  <c r="K199" i="7" s="1"/>
  <c r="O24" i="7"/>
  <c r="K84" i="7"/>
  <c r="Q119" i="7"/>
  <c r="R119" i="7" s="1"/>
  <c r="N235" i="7"/>
  <c r="O235" i="7" s="1"/>
  <c r="N81" i="7"/>
  <c r="O81" i="7" s="1"/>
  <c r="N17" i="7"/>
  <c r="O17" i="7" s="1"/>
  <c r="J193" i="7"/>
  <c r="L193" i="7" s="1"/>
  <c r="Q30" i="7"/>
  <c r="R30" i="7" s="1"/>
  <c r="Q75" i="7"/>
  <c r="R75" i="7" s="1"/>
  <c r="S134" i="7"/>
  <c r="T134" i="7" s="1"/>
  <c r="Q29" i="7"/>
  <c r="R29" i="7" s="1"/>
  <c r="K30" i="7"/>
  <c r="N30" i="7"/>
  <c r="G43" i="7"/>
  <c r="K209" i="7"/>
  <c r="S85" i="7"/>
  <c r="T85" i="7" s="1"/>
  <c r="G55" i="7"/>
  <c r="L55" i="7" s="1"/>
  <c r="S105" i="7"/>
  <c r="T105" i="7" s="1"/>
  <c r="K166" i="7"/>
  <c r="K217" i="7"/>
  <c r="K261" i="7"/>
  <c r="S285" i="7"/>
  <c r="T285" i="7" s="1"/>
  <c r="J189" i="7"/>
  <c r="L189" i="7" s="1"/>
  <c r="G195" i="7"/>
  <c r="L195" i="7" s="1"/>
  <c r="N261" i="7"/>
  <c r="O261" i="7" s="1"/>
  <c r="Q261" i="7"/>
  <c r="R261" i="7" s="1"/>
  <c r="N26" i="7"/>
  <c r="O26" i="7" s="1"/>
  <c r="G27" i="7"/>
  <c r="L27" i="7" s="1"/>
  <c r="Q77" i="7"/>
  <c r="R77" i="7" s="1"/>
  <c r="S159" i="7"/>
  <c r="T159" i="7" s="1"/>
  <c r="J63" i="7"/>
  <c r="L63" i="7" s="1"/>
  <c r="N34" i="7"/>
  <c r="O34" i="7" s="1"/>
  <c r="K146" i="7"/>
  <c r="N294" i="7"/>
  <c r="O294" i="7" s="1"/>
  <c r="N77" i="7"/>
  <c r="O77" i="7" s="1"/>
  <c r="Q143" i="7"/>
  <c r="R143" i="7" s="1"/>
  <c r="Q106" i="7"/>
  <c r="R106" i="7" s="1"/>
  <c r="Q34" i="7"/>
  <c r="R34" i="7" s="1"/>
  <c r="J94" i="7"/>
  <c r="L94" i="7" s="1"/>
  <c r="S123" i="7"/>
  <c r="T123" i="7" s="1"/>
  <c r="O123" i="7"/>
  <c r="O22" i="7"/>
  <c r="S22" i="7"/>
  <c r="T22" i="7" s="1"/>
  <c r="O15" i="7"/>
  <c r="S15" i="7"/>
  <c r="T15" i="7" s="1"/>
  <c r="G297" i="7"/>
  <c r="L297" i="7" s="1"/>
  <c r="K297" i="7"/>
  <c r="K170" i="7"/>
  <c r="J170" i="7"/>
  <c r="L170" i="7" s="1"/>
  <c r="S132" i="7"/>
  <c r="T132" i="7" s="1"/>
  <c r="S194" i="7"/>
  <c r="T194" i="7" s="1"/>
  <c r="O194" i="7"/>
  <c r="G149" i="7"/>
  <c r="L149" i="7" s="1"/>
  <c r="J168" i="7"/>
  <c r="L168" i="7" s="1"/>
  <c r="S226" i="7"/>
  <c r="T226" i="7" s="1"/>
  <c r="S68" i="7"/>
  <c r="T68" i="7" s="1"/>
  <c r="S107" i="7"/>
  <c r="T107" i="7" s="1"/>
  <c r="K141" i="7"/>
  <c r="G141" i="7"/>
  <c r="L141" i="7" s="1"/>
  <c r="G39" i="7"/>
  <c r="L39" i="7" s="1"/>
  <c r="S183" i="7"/>
  <c r="T183" i="7" s="1"/>
  <c r="S189" i="7"/>
  <c r="T189" i="7" s="1"/>
  <c r="O189" i="7"/>
  <c r="S195" i="7"/>
  <c r="T195" i="7" s="1"/>
  <c r="O195" i="7"/>
  <c r="S248" i="7"/>
  <c r="T248" i="7" s="1"/>
  <c r="S293" i="7"/>
  <c r="T293" i="7" s="1"/>
  <c r="O293" i="7"/>
  <c r="K178" i="7"/>
  <c r="G178" i="7"/>
  <c r="L178" i="7" s="1"/>
  <c r="K216" i="7"/>
  <c r="G271" i="7"/>
  <c r="L271" i="7" s="1"/>
  <c r="O184" i="7"/>
  <c r="S184" i="7"/>
  <c r="T184" i="7" s="1"/>
  <c r="K210" i="7"/>
  <c r="G210" i="7"/>
  <c r="L210" i="7" s="1"/>
  <c r="S255" i="7"/>
  <c r="T255" i="7" s="1"/>
  <c r="S210" i="7"/>
  <c r="T210" i="7" s="1"/>
  <c r="O210" i="7"/>
  <c r="S91" i="7"/>
  <c r="T91" i="7" s="1"/>
  <c r="J158" i="7"/>
  <c r="L158" i="7" s="1"/>
  <c r="O164" i="7"/>
  <c r="J103" i="7"/>
  <c r="L103" i="7" s="1"/>
  <c r="G53" i="7"/>
  <c r="K53" i="7"/>
  <c r="K97" i="7"/>
  <c r="S196" i="7"/>
  <c r="T196" i="7" s="1"/>
  <c r="S109" i="7"/>
  <c r="T109" i="7" s="1"/>
  <c r="K59" i="7"/>
  <c r="S124" i="7"/>
  <c r="T124" i="7" s="1"/>
  <c r="Q170" i="7"/>
  <c r="R170" i="7" s="1"/>
  <c r="J191" i="7"/>
  <c r="L191" i="7" s="1"/>
  <c r="J223" i="7"/>
  <c r="L223" i="7" s="1"/>
  <c r="J69" i="7"/>
  <c r="L69" i="7" s="1"/>
  <c r="K69" i="7"/>
  <c r="I75" i="7"/>
  <c r="J75" i="7" s="1"/>
  <c r="L75" i="7" s="1"/>
  <c r="S84" i="7"/>
  <c r="K13" i="7"/>
  <c r="J65" i="7"/>
  <c r="L65" i="7" s="1"/>
  <c r="G71" i="7"/>
  <c r="L71" i="7" s="1"/>
  <c r="K137" i="7"/>
  <c r="K152" i="7"/>
  <c r="J152" i="7"/>
  <c r="L152" i="7" s="1"/>
  <c r="R179" i="7"/>
  <c r="R206" i="7" s="1"/>
  <c r="O197" i="7"/>
  <c r="N203" i="7"/>
  <c r="O223" i="7"/>
  <c r="S223" i="7"/>
  <c r="T223" i="7" s="1"/>
  <c r="S63" i="7"/>
  <c r="T63" i="7" s="1"/>
  <c r="O63" i="7"/>
  <c r="S20" i="7"/>
  <c r="T20" i="7" s="1"/>
  <c r="S104" i="7"/>
  <c r="T104" i="7" s="1"/>
  <c r="S165" i="7"/>
  <c r="T165" i="7" s="1"/>
  <c r="O165" i="7"/>
  <c r="S186" i="7"/>
  <c r="T186" i="7" s="1"/>
  <c r="Q203" i="7"/>
  <c r="R203" i="7" s="1"/>
  <c r="S13" i="7"/>
  <c r="O65" i="7"/>
  <c r="S65" i="7"/>
  <c r="T65" i="7" s="1"/>
  <c r="S71" i="7"/>
  <c r="T71" i="7" s="1"/>
  <c r="O71" i="7"/>
  <c r="S198" i="7"/>
  <c r="T198" i="7" s="1"/>
  <c r="O198" i="7"/>
  <c r="K160" i="7"/>
  <c r="J160" i="7"/>
  <c r="L160" i="7" s="1"/>
  <c r="O166" i="7"/>
  <c r="S166" i="7"/>
  <c r="T166" i="7" s="1"/>
  <c r="G246" i="7"/>
  <c r="L246" i="7" s="1"/>
  <c r="O259" i="7"/>
  <c r="S231" i="7"/>
  <c r="T231" i="7" s="1"/>
  <c r="Q297" i="7"/>
  <c r="R297" i="7" s="1"/>
  <c r="K67" i="7"/>
  <c r="G208" i="7"/>
  <c r="J61" i="7"/>
  <c r="L61" i="7" s="1"/>
  <c r="S154" i="7"/>
  <c r="T154" i="7" s="1"/>
  <c r="O154" i="7"/>
  <c r="K225" i="7"/>
  <c r="J225" i="7"/>
  <c r="L225" i="7" s="1"/>
  <c r="K35" i="7"/>
  <c r="G35" i="7"/>
  <c r="L35" i="7" s="1"/>
  <c r="J100" i="7"/>
  <c r="L100" i="7" s="1"/>
  <c r="K214" i="7"/>
  <c r="O219" i="7"/>
  <c r="S219" i="7"/>
  <c r="T219" i="7" s="1"/>
  <c r="J73" i="7"/>
  <c r="L73" i="7" s="1"/>
  <c r="G115" i="7"/>
  <c r="S188" i="7"/>
  <c r="T188" i="7" s="1"/>
  <c r="O188" i="7"/>
  <c r="Q199" i="7"/>
  <c r="R199" i="7" s="1"/>
  <c r="O73" i="7"/>
  <c r="S73" i="7"/>
  <c r="T73" i="7" s="1"/>
  <c r="S182" i="7"/>
  <c r="T182" i="7" s="1"/>
  <c r="O182" i="7"/>
  <c r="N267" i="7"/>
  <c r="O267" i="7" s="1"/>
  <c r="Q137" i="7"/>
  <c r="R137" i="7" s="1"/>
  <c r="J227" i="7"/>
  <c r="L227" i="7" s="1"/>
  <c r="G293" i="7"/>
  <c r="L293" i="7" s="1"/>
  <c r="G49" i="7"/>
  <c r="L49" i="7" s="1"/>
  <c r="O105" i="7"/>
  <c r="J134" i="7"/>
  <c r="L134" i="7" s="1"/>
  <c r="K167" i="7"/>
  <c r="G202" i="7"/>
  <c r="L202" i="7" s="1"/>
  <c r="Q232" i="7"/>
  <c r="R232" i="7" s="1"/>
  <c r="G240" i="7"/>
  <c r="L240" i="7" s="1"/>
  <c r="K34" i="7"/>
  <c r="Q168" i="7"/>
  <c r="S202" i="7"/>
  <c r="T202" i="7" s="1"/>
  <c r="G241" i="7"/>
  <c r="L241" i="7" s="1"/>
  <c r="Q266" i="7"/>
  <c r="R266" i="7" s="1"/>
  <c r="G273" i="7"/>
  <c r="L273" i="7" s="1"/>
  <c r="K16" i="7"/>
  <c r="Q35" i="7"/>
  <c r="R35" i="7" s="1"/>
  <c r="G45" i="7"/>
  <c r="L45" i="7" s="1"/>
  <c r="K66" i="7"/>
  <c r="J96" i="7"/>
  <c r="L96" i="7" s="1"/>
  <c r="K120" i="7"/>
  <c r="J128" i="7"/>
  <c r="L128" i="7" s="1"/>
  <c r="S156" i="7"/>
  <c r="T156" i="7" s="1"/>
  <c r="S160" i="7"/>
  <c r="T160" i="7" s="1"/>
  <c r="G205" i="7"/>
  <c r="L205" i="7" s="1"/>
  <c r="G236" i="7"/>
  <c r="L236" i="7" s="1"/>
  <c r="G270" i="7"/>
  <c r="J25" i="7"/>
  <c r="L25" i="7" s="1"/>
  <c r="K21" i="7"/>
  <c r="J132" i="7"/>
  <c r="L132" i="7" s="1"/>
  <c r="K218" i="7"/>
  <c r="K295" i="7"/>
  <c r="K99" i="7"/>
  <c r="O103" i="7"/>
  <c r="Q108" i="7"/>
  <c r="R108" i="7" s="1"/>
  <c r="K124" i="7"/>
  <c r="K136" i="7"/>
  <c r="K200" i="7"/>
  <c r="K74" i="7"/>
  <c r="K153" i="7"/>
  <c r="G215" i="7"/>
  <c r="L215" i="7" s="1"/>
  <c r="K222" i="7"/>
  <c r="G231" i="7"/>
  <c r="L231" i="7" s="1"/>
  <c r="O252" i="7"/>
  <c r="N263" i="7"/>
  <c r="O263" i="7" s="1"/>
  <c r="S251" i="7"/>
  <c r="T251" i="7" s="1"/>
  <c r="Q294" i="7"/>
  <c r="R294" i="7" s="1"/>
  <c r="N119" i="7"/>
  <c r="O119" i="7" s="1"/>
  <c r="G180" i="7"/>
  <c r="L180" i="7" s="1"/>
  <c r="N274" i="7"/>
  <c r="G169" i="7"/>
  <c r="L169" i="7" s="1"/>
  <c r="Q274" i="7"/>
  <c r="R274" i="7" s="1"/>
  <c r="N35" i="7"/>
  <c r="O35" i="7" s="1"/>
  <c r="K58" i="7"/>
  <c r="Q230" i="7"/>
  <c r="R230" i="7" s="1"/>
  <c r="K86" i="7"/>
  <c r="K104" i="7"/>
  <c r="K157" i="7"/>
  <c r="S185" i="7"/>
  <c r="T185" i="7" s="1"/>
  <c r="N236" i="7"/>
  <c r="O236" i="7" s="1"/>
  <c r="S291" i="7"/>
  <c r="T291" i="7" s="1"/>
  <c r="N296" i="7"/>
  <c r="O296" i="7" s="1"/>
  <c r="G140" i="7"/>
  <c r="L140" i="7" s="1"/>
  <c r="G242" i="7"/>
  <c r="L242" i="7" s="1"/>
  <c r="O251" i="7"/>
  <c r="G147" i="7"/>
  <c r="L147" i="7" s="1"/>
  <c r="N108" i="7"/>
  <c r="O108" i="7" s="1"/>
  <c r="Q17" i="7"/>
  <c r="R17" i="7" s="1"/>
  <c r="S169" i="7"/>
  <c r="T169" i="7" s="1"/>
  <c r="O185" i="7"/>
  <c r="O291" i="7"/>
  <c r="Q296" i="7"/>
  <c r="R296" i="7" s="1"/>
  <c r="G14" i="7"/>
  <c r="L14" i="7" s="1"/>
  <c r="K64" i="7"/>
  <c r="K68" i="7"/>
  <c r="G76" i="7"/>
  <c r="L76" i="7" s="1"/>
  <c r="J98" i="7"/>
  <c r="L98" i="7" s="1"/>
  <c r="G118" i="7"/>
  <c r="L118" i="7" s="1"/>
  <c r="G126" i="7"/>
  <c r="L126" i="7" s="1"/>
  <c r="K171" i="7"/>
  <c r="J187" i="7"/>
  <c r="L187" i="7" s="1"/>
  <c r="K220" i="7"/>
  <c r="G233" i="7"/>
  <c r="L233" i="7" s="1"/>
  <c r="N298" i="7"/>
  <c r="O298" i="7" s="1"/>
  <c r="N75" i="7"/>
  <c r="O75" i="7" s="1"/>
  <c r="Q110" i="7"/>
  <c r="R110" i="7" s="1"/>
  <c r="Q201" i="7"/>
  <c r="R201" i="7" s="1"/>
  <c r="S249" i="7"/>
  <c r="T249" i="7" s="1"/>
  <c r="S158" i="7"/>
  <c r="T158" i="7" s="1"/>
  <c r="N212" i="7"/>
  <c r="O212" i="7" s="1"/>
  <c r="G272" i="7"/>
  <c r="L272" i="7" s="1"/>
  <c r="K60" i="7"/>
  <c r="K163" i="7"/>
  <c r="N28" i="7"/>
  <c r="O28" i="7" s="1"/>
  <c r="K72" i="7"/>
  <c r="Q81" i="7"/>
  <c r="R81" i="7" s="1"/>
  <c r="K102" i="7"/>
  <c r="N106" i="7"/>
  <c r="O106" i="7" s="1"/>
  <c r="G250" i="7"/>
  <c r="L250" i="7" s="1"/>
  <c r="Q265" i="7"/>
  <c r="Q298" i="7"/>
  <c r="R298" i="7" s="1"/>
  <c r="S32" i="7"/>
  <c r="T32" i="7" s="1"/>
  <c r="R32" i="7"/>
  <c r="S64" i="7"/>
  <c r="T64" i="7" s="1"/>
  <c r="O64" i="7"/>
  <c r="R122" i="7"/>
  <c r="S122" i="7"/>
  <c r="T122" i="7" s="1"/>
  <c r="S155" i="7"/>
  <c r="T155" i="7" s="1"/>
  <c r="O155" i="7"/>
  <c r="S72" i="7"/>
  <c r="T72" i="7" s="1"/>
  <c r="O72" i="7"/>
  <c r="S76" i="7"/>
  <c r="T76" i="7" s="1"/>
  <c r="O76" i="7"/>
  <c r="S102" i="7"/>
  <c r="T102" i="7" s="1"/>
  <c r="O102" i="7"/>
  <c r="S126" i="7"/>
  <c r="T126" i="7" s="1"/>
  <c r="O126" i="7"/>
  <c r="S50" i="7"/>
  <c r="T50" i="7" s="1"/>
  <c r="O50" i="7"/>
  <c r="O89" i="7"/>
  <c r="S89" i="7"/>
  <c r="T89" i="7" s="1"/>
  <c r="K77" i="7"/>
  <c r="J77" i="7"/>
  <c r="L77" i="7" s="1"/>
  <c r="S127" i="7"/>
  <c r="T127" i="7" s="1"/>
  <c r="O127" i="7"/>
  <c r="O95" i="7"/>
  <c r="S95" i="7"/>
  <c r="T95" i="7" s="1"/>
  <c r="O44" i="7"/>
  <c r="S44" i="7"/>
  <c r="T44" i="7" s="1"/>
  <c r="O116" i="7"/>
  <c r="S116" i="7"/>
  <c r="T116" i="7" s="1"/>
  <c r="S62" i="7"/>
  <c r="T62" i="7" s="1"/>
  <c r="O62" i="7"/>
  <c r="O54" i="7"/>
  <c r="S54" i="7"/>
  <c r="T54" i="7" s="1"/>
  <c r="S128" i="7"/>
  <c r="T128" i="7" s="1"/>
  <c r="O128" i="7"/>
  <c r="K26" i="7"/>
  <c r="J26" i="7"/>
  <c r="L26" i="7" s="1"/>
  <c r="S38" i="7"/>
  <c r="O38" i="7"/>
  <c r="S66" i="7"/>
  <c r="T66" i="7" s="1"/>
  <c r="O66" i="7"/>
  <c r="O148" i="7"/>
  <c r="S148" i="7"/>
  <c r="T148" i="7" s="1"/>
  <c r="S31" i="7"/>
  <c r="T31" i="7" s="1"/>
  <c r="O31" i="7"/>
  <c r="S58" i="7"/>
  <c r="T58" i="7" s="1"/>
  <c r="O58" i="7"/>
  <c r="R12" i="7"/>
  <c r="S74" i="7"/>
  <c r="T74" i="7" s="1"/>
  <c r="O74" i="7"/>
  <c r="G79" i="7"/>
  <c r="L79" i="7" s="1"/>
  <c r="K79" i="7"/>
  <c r="S70" i="7"/>
  <c r="T70" i="7" s="1"/>
  <c r="O70" i="7"/>
  <c r="S157" i="7"/>
  <c r="T157" i="7" s="1"/>
  <c r="S133" i="7"/>
  <c r="T133" i="7" s="1"/>
  <c r="O133" i="7"/>
  <c r="S48" i="7"/>
  <c r="S125" i="7"/>
  <c r="T125" i="7" s="1"/>
  <c r="O125" i="7"/>
  <c r="O33" i="7"/>
  <c r="S33" i="7"/>
  <c r="T33" i="7" s="1"/>
  <c r="K142" i="7"/>
  <c r="G142" i="7"/>
  <c r="L142" i="7" s="1"/>
  <c r="O240" i="7"/>
  <c r="S240" i="7"/>
  <c r="T240" i="7" s="1"/>
  <c r="R27" i="7"/>
  <c r="S27" i="7"/>
  <c r="T27" i="7" s="1"/>
  <c r="O40" i="7"/>
  <c r="S40" i="7"/>
  <c r="T40" i="7" s="1"/>
  <c r="S56" i="7"/>
  <c r="T56" i="7" s="1"/>
  <c r="O56" i="7"/>
  <c r="K28" i="7"/>
  <c r="J28" i="7"/>
  <c r="L28" i="7" s="1"/>
  <c r="K88" i="7"/>
  <c r="J88" i="7"/>
  <c r="O93" i="7"/>
  <c r="S93" i="7"/>
  <c r="T93" i="7" s="1"/>
  <c r="O16" i="7"/>
  <c r="S16" i="7"/>
  <c r="T16" i="7" s="1"/>
  <c r="G18" i="7"/>
  <c r="L18" i="7" s="1"/>
  <c r="S92" i="7"/>
  <c r="T92" i="7" s="1"/>
  <c r="O92" i="7"/>
  <c r="K130" i="7"/>
  <c r="J130" i="7"/>
  <c r="L130" i="7" s="1"/>
  <c r="Q150" i="7"/>
  <c r="R150" i="7" s="1"/>
  <c r="K235" i="7"/>
  <c r="G235" i="7"/>
  <c r="L235" i="7" s="1"/>
  <c r="S25" i="7"/>
  <c r="T25" i="7" s="1"/>
  <c r="F80" i="7"/>
  <c r="F82" i="7" s="1"/>
  <c r="S100" i="7"/>
  <c r="T100" i="7" s="1"/>
  <c r="K107" i="7"/>
  <c r="G107" i="7"/>
  <c r="L107" i="7" s="1"/>
  <c r="S118" i="7"/>
  <c r="T118" i="7" s="1"/>
  <c r="K133" i="7"/>
  <c r="G133" i="7"/>
  <c r="L133" i="7" s="1"/>
  <c r="J139" i="7"/>
  <c r="L139" i="7" s="1"/>
  <c r="S147" i="7"/>
  <c r="T147" i="7" s="1"/>
  <c r="O147" i="7"/>
  <c r="O157" i="7"/>
  <c r="S167" i="7"/>
  <c r="T167" i="7" s="1"/>
  <c r="G177" i="7"/>
  <c r="K196" i="7"/>
  <c r="J196" i="7"/>
  <c r="L196" i="7" s="1"/>
  <c r="I230" i="7"/>
  <c r="I237" i="7" s="1"/>
  <c r="N230" i="7"/>
  <c r="K33" i="7"/>
  <c r="G33" i="7"/>
  <c r="L33" i="7" s="1"/>
  <c r="G40" i="7"/>
  <c r="L40" i="7" s="1"/>
  <c r="S49" i="7"/>
  <c r="T49" i="7" s="1"/>
  <c r="G54" i="7"/>
  <c r="L54" i="7" s="1"/>
  <c r="R84" i="7"/>
  <c r="K101" i="7"/>
  <c r="S121" i="7"/>
  <c r="T121" i="7" s="1"/>
  <c r="K151" i="7"/>
  <c r="O49" i="7"/>
  <c r="O87" i="7"/>
  <c r="J90" i="7"/>
  <c r="L90" i="7" s="1"/>
  <c r="G116" i="7"/>
  <c r="L116" i="7" s="1"/>
  <c r="S136" i="7"/>
  <c r="T136" i="7" s="1"/>
  <c r="O136" i="7"/>
  <c r="K148" i="7"/>
  <c r="G148" i="7"/>
  <c r="L148" i="7" s="1"/>
  <c r="J161" i="7"/>
  <c r="L161" i="7" s="1"/>
  <c r="K161" i="7"/>
  <c r="S171" i="7"/>
  <c r="T171" i="7" s="1"/>
  <c r="O171" i="7"/>
  <c r="S177" i="7"/>
  <c r="I19" i="7"/>
  <c r="K62" i="7"/>
  <c r="K70" i="7"/>
  <c r="N80" i="7"/>
  <c r="G93" i="7"/>
  <c r="L93" i="7" s="1"/>
  <c r="R107" i="7"/>
  <c r="K122" i="7"/>
  <c r="G122" i="7"/>
  <c r="L122" i="7" s="1"/>
  <c r="S130" i="7"/>
  <c r="T130" i="7" s="1"/>
  <c r="N142" i="7"/>
  <c r="O161" i="7"/>
  <c r="S161" i="7"/>
  <c r="T161" i="7" s="1"/>
  <c r="S289" i="7"/>
  <c r="T289" i="7" s="1"/>
  <c r="O289" i="7"/>
  <c r="K131" i="7"/>
  <c r="J131" i="7"/>
  <c r="L131" i="7" s="1"/>
  <c r="S200" i="7"/>
  <c r="T200" i="7" s="1"/>
  <c r="R200" i="7"/>
  <c r="S222" i="7"/>
  <c r="T222" i="7" s="1"/>
  <c r="O222" i="7"/>
  <c r="S257" i="7"/>
  <c r="T257" i="7" s="1"/>
  <c r="O257" i="7"/>
  <c r="I17" i="7"/>
  <c r="I36" i="7" s="1"/>
  <c r="G78" i="7"/>
  <c r="L78" i="7" s="1"/>
  <c r="S98" i="7"/>
  <c r="T98" i="7" s="1"/>
  <c r="K125" i="7"/>
  <c r="J125" i="7"/>
  <c r="L125" i="7" s="1"/>
  <c r="Q142" i="7"/>
  <c r="R142" i="7" s="1"/>
  <c r="Q172" i="7"/>
  <c r="R172" i="7" s="1"/>
  <c r="F172" i="7"/>
  <c r="F175" i="7" s="1"/>
  <c r="S295" i="7"/>
  <c r="T295" i="7" s="1"/>
  <c r="O295" i="7"/>
  <c r="S282" i="7"/>
  <c r="T282" i="7" s="1"/>
  <c r="O282" i="7"/>
  <c r="G50" i="7"/>
  <c r="L50" i="7" s="1"/>
  <c r="K143" i="7"/>
  <c r="G143" i="7"/>
  <c r="L143" i="7" s="1"/>
  <c r="O186" i="7"/>
  <c r="O201" i="7"/>
  <c r="O275" i="7"/>
  <c r="S192" i="7"/>
  <c r="T192" i="7" s="1"/>
  <c r="O192" i="7"/>
  <c r="G12" i="7"/>
  <c r="L12" i="7" s="1"/>
  <c r="S23" i="7"/>
  <c r="T23" i="7" s="1"/>
  <c r="K24" i="7"/>
  <c r="F111" i="7"/>
  <c r="S151" i="7"/>
  <c r="T151" i="7" s="1"/>
  <c r="S45" i="7"/>
  <c r="T45" i="7" s="1"/>
  <c r="G15" i="7"/>
  <c r="L15" i="7" s="1"/>
  <c r="O45" i="7"/>
  <c r="O85" i="7"/>
  <c r="R158" i="7"/>
  <c r="J162" i="7"/>
  <c r="L162" i="7" s="1"/>
  <c r="S270" i="7"/>
  <c r="O270" i="7"/>
  <c r="S115" i="7"/>
  <c r="O115" i="7"/>
  <c r="S59" i="7"/>
  <c r="T59" i="7" s="1"/>
  <c r="K108" i="7"/>
  <c r="J108" i="7"/>
  <c r="L108" i="7" s="1"/>
  <c r="S78" i="7"/>
  <c r="T78" i="7" s="1"/>
  <c r="O78" i="7"/>
  <c r="Q111" i="7"/>
  <c r="R111" i="7" s="1"/>
  <c r="N143" i="7"/>
  <c r="S193" i="7"/>
  <c r="T193" i="7" s="1"/>
  <c r="R193" i="7"/>
  <c r="S208" i="7"/>
  <c r="O208" i="7"/>
  <c r="S216" i="7"/>
  <c r="T216" i="7" s="1"/>
  <c r="O216" i="7"/>
  <c r="S239" i="7"/>
  <c r="O239" i="7"/>
  <c r="O14" i="7"/>
  <c r="S14" i="7"/>
  <c r="T14" i="7" s="1"/>
  <c r="O67" i="7"/>
  <c r="G85" i="7"/>
  <c r="L85" i="7" s="1"/>
  <c r="O12" i="7"/>
  <c r="S12" i="7"/>
  <c r="S21" i="7"/>
  <c r="T21" i="7" s="1"/>
  <c r="S101" i="7"/>
  <c r="T101" i="7" s="1"/>
  <c r="Q26" i="7"/>
  <c r="R26" i="7" s="1"/>
  <c r="G38" i="7"/>
  <c r="S19" i="7"/>
  <c r="T19" i="7" s="1"/>
  <c r="G81" i="7"/>
  <c r="L81" i="7" s="1"/>
  <c r="G91" i="7"/>
  <c r="L91" i="7" s="1"/>
  <c r="S96" i="7"/>
  <c r="T96" i="7" s="1"/>
  <c r="K123" i="7"/>
  <c r="J123" i="7"/>
  <c r="L123" i="7" s="1"/>
  <c r="O134" i="7"/>
  <c r="K159" i="7"/>
  <c r="J212" i="7"/>
  <c r="K212" i="7"/>
  <c r="S18" i="7"/>
  <c r="T18" i="7" s="1"/>
  <c r="S61" i="7"/>
  <c r="T61" i="7" s="1"/>
  <c r="S90" i="7"/>
  <c r="T90" i="7" s="1"/>
  <c r="O90" i="7"/>
  <c r="K31" i="7"/>
  <c r="G31" i="7"/>
  <c r="L31" i="7" s="1"/>
  <c r="F29" i="7"/>
  <c r="F36" i="7" s="1"/>
  <c r="N88" i="7"/>
  <c r="N113" i="7" s="1"/>
  <c r="S140" i="7"/>
  <c r="T140" i="7" s="1"/>
  <c r="O162" i="7"/>
  <c r="O232" i="7"/>
  <c r="S253" i="7"/>
  <c r="T253" i="7" s="1"/>
  <c r="S152" i="7"/>
  <c r="T152" i="7" s="1"/>
  <c r="R152" i="7"/>
  <c r="S55" i="7"/>
  <c r="T55" i="7" s="1"/>
  <c r="K106" i="7"/>
  <c r="J106" i="7"/>
  <c r="L106" i="7" s="1"/>
  <c r="S264" i="7"/>
  <c r="T264" i="7" s="1"/>
  <c r="O264" i="7"/>
  <c r="G20" i="7"/>
  <c r="L20" i="7" s="1"/>
  <c r="S43" i="7"/>
  <c r="G48" i="7"/>
  <c r="O60" i="7"/>
  <c r="O68" i="7"/>
  <c r="K112" i="7"/>
  <c r="O43" i="7"/>
  <c r="O55" i="7"/>
  <c r="S94" i="7"/>
  <c r="T94" i="7" s="1"/>
  <c r="O94" i="7"/>
  <c r="S99" i="7"/>
  <c r="T99" i="7" s="1"/>
  <c r="R99" i="7"/>
  <c r="K109" i="7"/>
  <c r="G109" i="7"/>
  <c r="L109" i="7" s="1"/>
  <c r="S117" i="7"/>
  <c r="T117" i="7" s="1"/>
  <c r="S120" i="7"/>
  <c r="T120" i="7" s="1"/>
  <c r="O120" i="7"/>
  <c r="K138" i="7"/>
  <c r="G138" i="7"/>
  <c r="L138" i="7" s="1"/>
  <c r="S149" i="7"/>
  <c r="T149" i="7" s="1"/>
  <c r="R149" i="7"/>
  <c r="S220" i="7"/>
  <c r="T220" i="7" s="1"/>
  <c r="O220" i="7"/>
  <c r="O79" i="7"/>
  <c r="O97" i="7"/>
  <c r="S214" i="7"/>
  <c r="T214" i="7" s="1"/>
  <c r="R214" i="7"/>
  <c r="O146" i="7"/>
  <c r="S146" i="7"/>
  <c r="S153" i="7"/>
  <c r="T153" i="7" s="1"/>
  <c r="O153" i="7"/>
  <c r="S163" i="7"/>
  <c r="T163" i="7" s="1"/>
  <c r="O163" i="7"/>
  <c r="K184" i="7"/>
  <c r="G184" i="7"/>
  <c r="L184" i="7" s="1"/>
  <c r="K203" i="7"/>
  <c r="G203" i="7"/>
  <c r="L203" i="7" s="1"/>
  <c r="O209" i="7"/>
  <c r="S209" i="7"/>
  <c r="T209" i="7" s="1"/>
  <c r="S228" i="7"/>
  <c r="T228" i="7" s="1"/>
  <c r="O228" i="7"/>
  <c r="G174" i="7"/>
  <c r="L174" i="7" s="1"/>
  <c r="G23" i="7"/>
  <c r="L23" i="7" s="1"/>
  <c r="S180" i="7"/>
  <c r="T180" i="7" s="1"/>
  <c r="O180" i="7"/>
  <c r="S250" i="7"/>
  <c r="T250" i="7" s="1"/>
  <c r="O250" i="7"/>
  <c r="S218" i="7"/>
  <c r="T218" i="7" s="1"/>
  <c r="O218" i="7"/>
  <c r="S69" i="7"/>
  <c r="T69" i="7" s="1"/>
  <c r="O13" i="7"/>
  <c r="O20" i="7"/>
  <c r="O48" i="7"/>
  <c r="O135" i="7"/>
  <c r="K150" i="7"/>
  <c r="S39" i="7"/>
  <c r="T39" i="7" s="1"/>
  <c r="G44" i="7"/>
  <c r="L44" i="7" s="1"/>
  <c r="S53" i="7"/>
  <c r="G56" i="7"/>
  <c r="L56" i="7" s="1"/>
  <c r="J92" i="7"/>
  <c r="L92" i="7" s="1"/>
  <c r="S129" i="7"/>
  <c r="T129" i="7" s="1"/>
  <c r="N174" i="7"/>
  <c r="O39" i="7"/>
  <c r="O53" i="7"/>
  <c r="S86" i="7"/>
  <c r="T86" i="7" s="1"/>
  <c r="G95" i="7"/>
  <c r="L95" i="7" s="1"/>
  <c r="N110" i="7"/>
  <c r="F110" i="7"/>
  <c r="F113" i="7" s="1"/>
  <c r="K164" i="7"/>
  <c r="G164" i="7"/>
  <c r="L164" i="7" s="1"/>
  <c r="K119" i="7"/>
  <c r="K144" i="7" s="1"/>
  <c r="J119" i="7"/>
  <c r="K135" i="7"/>
  <c r="J135" i="7"/>
  <c r="L135" i="7" s="1"/>
  <c r="N150" i="7"/>
  <c r="N175" i="7" s="1"/>
  <c r="K155" i="7"/>
  <c r="F173" i="7"/>
  <c r="Q235" i="7"/>
  <c r="R235" i="7" s="1"/>
  <c r="J254" i="7"/>
  <c r="L254" i="7" s="1"/>
  <c r="K276" i="7"/>
  <c r="J276" i="7"/>
  <c r="L276" i="7" s="1"/>
  <c r="S276" i="7"/>
  <c r="T276" i="7" s="1"/>
  <c r="O276" i="7"/>
  <c r="S283" i="7"/>
  <c r="T283" i="7" s="1"/>
  <c r="K182" i="7"/>
  <c r="G182" i="7"/>
  <c r="L182" i="7" s="1"/>
  <c r="K194" i="7"/>
  <c r="J194" i="7"/>
  <c r="L194" i="7" s="1"/>
  <c r="S227" i="7"/>
  <c r="T227" i="7" s="1"/>
  <c r="G244" i="7"/>
  <c r="L244" i="7" s="1"/>
  <c r="S254" i="7"/>
  <c r="T254" i="7" s="1"/>
  <c r="S271" i="7"/>
  <c r="T271" i="7" s="1"/>
  <c r="O271" i="7"/>
  <c r="O283" i="7"/>
  <c r="S290" i="7"/>
  <c r="T290" i="7" s="1"/>
  <c r="O290" i="7"/>
  <c r="K277" i="7"/>
  <c r="G277" i="7"/>
  <c r="L277" i="7" s="1"/>
  <c r="R191" i="7"/>
  <c r="J201" i="7"/>
  <c r="L201" i="7" s="1"/>
  <c r="K228" i="7"/>
  <c r="S244" i="7"/>
  <c r="T244" i="7" s="1"/>
  <c r="S247" i="7"/>
  <c r="T247" i="7" s="1"/>
  <c r="J258" i="7"/>
  <c r="L258" i="7" s="1"/>
  <c r="S277" i="7"/>
  <c r="T277" i="7" s="1"/>
  <c r="S241" i="7"/>
  <c r="T241" i="7" s="1"/>
  <c r="O241" i="7"/>
  <c r="S284" i="7"/>
  <c r="T284" i="7" s="1"/>
  <c r="O284" i="7"/>
  <c r="K192" i="7"/>
  <c r="J192" i="7"/>
  <c r="L192" i="7" s="1"/>
  <c r="O258" i="7"/>
  <c r="K278" i="7"/>
  <c r="J278" i="7"/>
  <c r="L278" i="7" s="1"/>
  <c r="K129" i="7"/>
  <c r="J129" i="7"/>
  <c r="L129" i="7" s="1"/>
  <c r="S225" i="7"/>
  <c r="T225" i="7" s="1"/>
  <c r="S233" i="7"/>
  <c r="T233" i="7" s="1"/>
  <c r="Q236" i="7"/>
  <c r="R236" i="7" s="1"/>
  <c r="K262" i="7"/>
  <c r="S272" i="7"/>
  <c r="T272" i="7" s="1"/>
  <c r="O272" i="7"/>
  <c r="S278" i="7"/>
  <c r="T278" i="7" s="1"/>
  <c r="O278" i="7"/>
  <c r="G105" i="7"/>
  <c r="L105" i="7" s="1"/>
  <c r="K165" i="7"/>
  <c r="J185" i="7"/>
  <c r="L185" i="7" s="1"/>
  <c r="J197" i="7"/>
  <c r="L197" i="7" s="1"/>
  <c r="F204" i="7"/>
  <c r="F206" i="7" s="1"/>
  <c r="G213" i="7"/>
  <c r="L213" i="7" s="1"/>
  <c r="S215" i="7"/>
  <c r="T215" i="7" s="1"/>
  <c r="O248" i="7"/>
  <c r="O285" i="7"/>
  <c r="K190" i="7"/>
  <c r="J190" i="7"/>
  <c r="L190" i="7" s="1"/>
  <c r="K226" i="7"/>
  <c r="G234" i="7"/>
  <c r="L234" i="7" s="1"/>
  <c r="J252" i="7"/>
  <c r="L252" i="7" s="1"/>
  <c r="S262" i="7"/>
  <c r="T262" i="7" s="1"/>
  <c r="O262" i="7"/>
  <c r="K127" i="7"/>
  <c r="J127" i="7"/>
  <c r="L127" i="7" s="1"/>
  <c r="S138" i="7"/>
  <c r="T138" i="7" s="1"/>
  <c r="S279" i="7"/>
  <c r="T279" i="7" s="1"/>
  <c r="S286" i="7"/>
  <c r="T286" i="7" s="1"/>
  <c r="O286" i="7"/>
  <c r="O178" i="7"/>
  <c r="J183" i="7"/>
  <c r="L183" i="7" s="1"/>
  <c r="K263" i="7"/>
  <c r="J263" i="7"/>
  <c r="L263" i="7" s="1"/>
  <c r="G267" i="7"/>
  <c r="L267" i="7" s="1"/>
  <c r="S273" i="7"/>
  <c r="T273" i="7" s="1"/>
  <c r="K188" i="7"/>
  <c r="G188" i="7"/>
  <c r="L188" i="7" s="1"/>
  <c r="O190" i="7"/>
  <c r="O226" i="7"/>
  <c r="G229" i="7"/>
  <c r="L229" i="7" s="1"/>
  <c r="S245" i="7"/>
  <c r="T245" i="7" s="1"/>
  <c r="J256" i="7"/>
  <c r="L256" i="7" s="1"/>
  <c r="K280" i="7"/>
  <c r="J280" i="7"/>
  <c r="L280" i="7" s="1"/>
  <c r="S213" i="7"/>
  <c r="T213" i="7" s="1"/>
  <c r="K224" i="7"/>
  <c r="O249" i="7"/>
  <c r="S280" i="7"/>
  <c r="T280" i="7" s="1"/>
  <c r="O280" i="7"/>
  <c r="S287" i="7"/>
  <c r="T287" i="7" s="1"/>
  <c r="S242" i="7"/>
  <c r="T242" i="7" s="1"/>
  <c r="S256" i="7"/>
  <c r="T256" i="7" s="1"/>
  <c r="O287" i="7"/>
  <c r="K298" i="7"/>
  <c r="G298" i="7"/>
  <c r="L298" i="7" s="1"/>
  <c r="N172" i="7"/>
  <c r="Q174" i="7"/>
  <c r="R174" i="7" s="1"/>
  <c r="K274" i="7"/>
  <c r="J274" i="7"/>
  <c r="K186" i="7"/>
  <c r="G186" i="7"/>
  <c r="L186" i="7" s="1"/>
  <c r="K198" i="7"/>
  <c r="G198" i="7"/>
  <c r="L198" i="7" s="1"/>
  <c r="S221" i="7"/>
  <c r="T221" i="7" s="1"/>
  <c r="G260" i="7"/>
  <c r="L260" i="7" s="1"/>
  <c r="G179" i="7"/>
  <c r="L179" i="7" s="1"/>
  <c r="S211" i="7"/>
  <c r="T211" i="7" s="1"/>
  <c r="K232" i="7"/>
  <c r="O246" i="7"/>
  <c r="O281" i="7"/>
  <c r="S288" i="7"/>
  <c r="T288" i="7" s="1"/>
  <c r="O288" i="7"/>
  <c r="K121" i="7"/>
  <c r="J121" i="7"/>
  <c r="L121" i="7" s="1"/>
  <c r="N170" i="7"/>
  <c r="N181" i="7"/>
  <c r="S229" i="7"/>
  <c r="T229" i="7" s="1"/>
  <c r="S260" i="7"/>
  <c r="T260" i="7" s="1"/>
  <c r="K275" i="7"/>
  <c r="G275" i="7"/>
  <c r="L275" i="7" s="1"/>
  <c r="K294" i="7"/>
  <c r="J294" i="7"/>
  <c r="L294" i="7" s="1"/>
  <c r="O273" i="7"/>
  <c r="F266" i="7"/>
  <c r="F268" i="7" s="1"/>
  <c r="J282" i="7"/>
  <c r="L282" i="7" s="1"/>
  <c r="J284" i="7"/>
  <c r="L284" i="7" s="1"/>
  <c r="J286" i="7"/>
  <c r="L286" i="7" s="1"/>
  <c r="G288" i="7"/>
  <c r="L288" i="7" s="1"/>
  <c r="J290" i="7"/>
  <c r="L290" i="7" s="1"/>
  <c r="I292" i="7"/>
  <c r="I299" i="7" s="1"/>
  <c r="N266" i="7"/>
  <c r="G296" i="7"/>
  <c r="L296" i="7" s="1"/>
  <c r="N292" i="7"/>
  <c r="O231" i="7"/>
  <c r="J243" i="7"/>
  <c r="J245" i="7"/>
  <c r="L245" i="7" s="1"/>
  <c r="J247" i="7"/>
  <c r="L247" i="7" s="1"/>
  <c r="J249" i="7"/>
  <c r="L249" i="7" s="1"/>
  <c r="J251" i="7"/>
  <c r="L251" i="7" s="1"/>
  <c r="J253" i="7"/>
  <c r="L253" i="7" s="1"/>
  <c r="J255" i="7"/>
  <c r="L255" i="7" s="1"/>
  <c r="G257" i="7"/>
  <c r="L257" i="7" s="1"/>
  <c r="J259" i="7"/>
  <c r="L259" i="7" s="1"/>
  <c r="G265" i="7"/>
  <c r="L265" i="7" s="1"/>
  <c r="G279" i="7"/>
  <c r="L279" i="7" s="1"/>
  <c r="G281" i="7"/>
  <c r="L281" i="7" s="1"/>
  <c r="J283" i="7"/>
  <c r="L283" i="7" s="1"/>
  <c r="J285" i="7"/>
  <c r="L285" i="7" s="1"/>
  <c r="J287" i="7"/>
  <c r="L287" i="7" s="1"/>
  <c r="J289" i="7"/>
  <c r="L289" i="7" s="1"/>
  <c r="G291" i="7"/>
  <c r="L291" i="7" s="1"/>
  <c r="K229" i="4"/>
  <c r="L229" i="4" s="1"/>
  <c r="G124" i="4"/>
  <c r="K124" i="4"/>
  <c r="L124" i="4" s="1"/>
  <c r="G91" i="4"/>
  <c r="K91" i="4"/>
  <c r="L91" i="4" s="1"/>
  <c r="K110" i="4"/>
  <c r="L110" i="4" s="1"/>
  <c r="K128" i="4"/>
  <c r="L128" i="4" s="1"/>
  <c r="K200" i="4"/>
  <c r="L200" i="4" s="1"/>
  <c r="K21" i="4"/>
  <c r="L21" i="4" s="1"/>
  <c r="J21" i="4"/>
  <c r="K57" i="4"/>
  <c r="L57" i="4" s="1"/>
  <c r="J229" i="4"/>
  <c r="K149" i="4"/>
  <c r="L149" i="4" s="1"/>
  <c r="K118" i="4"/>
  <c r="L118" i="4" s="1"/>
  <c r="J246" i="4"/>
  <c r="K246" i="4"/>
  <c r="L246" i="4" s="1"/>
  <c r="J96" i="4"/>
  <c r="K96" i="4"/>
  <c r="L96" i="4" s="1"/>
  <c r="J244" i="4"/>
  <c r="K244" i="4"/>
  <c r="L244" i="4" s="1"/>
  <c r="K148" i="4"/>
  <c r="L148" i="4" s="1"/>
  <c r="J148" i="4"/>
  <c r="J102" i="4"/>
  <c r="K102" i="4"/>
  <c r="L102" i="4" s="1"/>
  <c r="K85" i="4"/>
  <c r="L85" i="4" s="1"/>
  <c r="J85" i="4"/>
  <c r="K245" i="4"/>
  <c r="L245" i="4" s="1"/>
  <c r="J245" i="4"/>
  <c r="J212" i="4"/>
  <c r="K212" i="4"/>
  <c r="L212" i="4" s="1"/>
  <c r="J25" i="4"/>
  <c r="K25" i="4"/>
  <c r="L25" i="4" s="1"/>
  <c r="J152" i="4"/>
  <c r="K152" i="4"/>
  <c r="L152" i="4" s="1"/>
  <c r="K74" i="4"/>
  <c r="L74" i="4" s="1"/>
  <c r="J74" i="4"/>
  <c r="J16" i="4"/>
  <c r="K16" i="4"/>
  <c r="L16" i="4" s="1"/>
  <c r="J54" i="4"/>
  <c r="K54" i="4"/>
  <c r="L54" i="4" s="1"/>
  <c r="K262" i="4"/>
  <c r="L262" i="4" s="1"/>
  <c r="K188" i="4"/>
  <c r="L188" i="4" s="1"/>
  <c r="K13" i="4"/>
  <c r="L13" i="4" s="1"/>
  <c r="K43" i="4"/>
  <c r="L43" i="4" s="1"/>
  <c r="K39" i="4"/>
  <c r="L39" i="4" s="1"/>
  <c r="K70" i="4"/>
  <c r="L70" i="4" s="1"/>
  <c r="K265" i="4"/>
  <c r="L265" i="4" s="1"/>
  <c r="K282" i="4"/>
  <c r="L282" i="4" s="1"/>
  <c r="K199" i="4"/>
  <c r="L199" i="4" s="1"/>
  <c r="K19" i="4"/>
  <c r="L19" i="4" s="1"/>
  <c r="K269" i="4"/>
  <c r="L269" i="4" s="1"/>
  <c r="K14" i="4"/>
  <c r="L14" i="4" s="1"/>
  <c r="K12" i="4"/>
  <c r="L12" i="4" s="1"/>
  <c r="K280" i="4"/>
  <c r="L280" i="4" s="1"/>
  <c r="K86" i="4"/>
  <c r="L86" i="4" s="1"/>
  <c r="K248" i="4"/>
  <c r="L248" i="4" s="1"/>
  <c r="G248" i="4"/>
  <c r="G234" i="4"/>
  <c r="K234" i="4"/>
  <c r="L234" i="4" s="1"/>
  <c r="G232" i="4"/>
  <c r="K232" i="4"/>
  <c r="L232" i="4" s="1"/>
  <c r="G187" i="4"/>
  <c r="K187" i="4"/>
  <c r="L187" i="4" s="1"/>
  <c r="G72" i="4"/>
  <c r="K72" i="4"/>
  <c r="L72" i="4" s="1"/>
  <c r="K140" i="4"/>
  <c r="L140" i="4" s="1"/>
  <c r="G140" i="4"/>
  <c r="G158" i="4"/>
  <c r="K158" i="4"/>
  <c r="L158" i="4" s="1"/>
  <c r="G52" i="4"/>
  <c r="K52" i="4"/>
  <c r="L52" i="4" s="1"/>
  <c r="K15" i="4"/>
  <c r="L15" i="4" s="1"/>
  <c r="K202" i="4"/>
  <c r="L202" i="4" s="1"/>
  <c r="K207" i="4"/>
  <c r="L207" i="4" s="1"/>
  <c r="K236" i="4"/>
  <c r="L236" i="4" s="1"/>
  <c r="K159" i="4"/>
  <c r="L159" i="4" s="1"/>
  <c r="K62" i="4"/>
  <c r="L62" i="4" s="1"/>
  <c r="K274" i="4"/>
  <c r="L274" i="4" s="1"/>
  <c r="K268" i="4"/>
  <c r="L268" i="4" s="1"/>
  <c r="K134" i="4"/>
  <c r="L134" i="4" s="1"/>
  <c r="K116" i="4"/>
  <c r="L116" i="4" s="1"/>
  <c r="K22" i="4"/>
  <c r="L22" i="4" s="1"/>
  <c r="K157" i="4"/>
  <c r="L157" i="4" s="1"/>
  <c r="K184" i="4"/>
  <c r="L184" i="4" s="1"/>
  <c r="K98" i="4"/>
  <c r="L98" i="4" s="1"/>
  <c r="K87" i="4"/>
  <c r="L87" i="4" s="1"/>
  <c r="K250" i="4"/>
  <c r="L250" i="4" s="1"/>
  <c r="G199" i="4"/>
  <c r="G188" i="4"/>
  <c r="K183" i="4"/>
  <c r="L183" i="4" s="1"/>
  <c r="K153" i="4"/>
  <c r="L153" i="4" s="1"/>
  <c r="G14" i="4"/>
  <c r="J134" i="4"/>
  <c r="K129" i="4"/>
  <c r="L129" i="4" s="1"/>
  <c r="K68" i="4"/>
  <c r="L68" i="4" s="1"/>
  <c r="K139" i="4"/>
  <c r="L139" i="4" s="1"/>
  <c r="K50" i="4"/>
  <c r="L50" i="4" s="1"/>
  <c r="K49" i="4"/>
  <c r="L49" i="4" s="1"/>
  <c r="K224" i="4"/>
  <c r="L224" i="4" s="1"/>
  <c r="K176" i="4"/>
  <c r="L176" i="4" s="1"/>
  <c r="K215" i="4"/>
  <c r="L215" i="4" s="1"/>
  <c r="K181" i="4"/>
  <c r="L181" i="4" s="1"/>
  <c r="K38" i="4"/>
  <c r="L38" i="4" s="1"/>
  <c r="K220" i="4"/>
  <c r="L220" i="4" s="1"/>
  <c r="K210" i="4"/>
  <c r="L210" i="4" s="1"/>
  <c r="K205" i="4"/>
  <c r="L205" i="4" s="1"/>
  <c r="K132" i="4"/>
  <c r="L132" i="4" s="1"/>
  <c r="K127" i="4"/>
  <c r="L127" i="4" s="1"/>
  <c r="K277" i="4"/>
  <c r="L277" i="4" s="1"/>
  <c r="K189" i="4"/>
  <c r="L189" i="4" s="1"/>
  <c r="K146" i="4"/>
  <c r="L146" i="4" s="1"/>
  <c r="K80" i="4"/>
  <c r="L80" i="4" s="1"/>
  <c r="K247" i="4"/>
  <c r="L247" i="4" s="1"/>
  <c r="K266" i="4"/>
  <c r="L266" i="4" s="1"/>
  <c r="J236" i="4"/>
  <c r="K175" i="4"/>
  <c r="L175" i="4" s="1"/>
  <c r="K218" i="4"/>
  <c r="L218" i="4" s="1"/>
  <c r="K204" i="4"/>
  <c r="L204" i="4" s="1"/>
  <c r="K32" i="4"/>
  <c r="L32" i="4" s="1"/>
  <c r="K170" i="4"/>
  <c r="L170" i="4" s="1"/>
  <c r="K94" i="4"/>
  <c r="L94" i="4" s="1"/>
  <c r="K89" i="4"/>
  <c r="L89" i="4" s="1"/>
  <c r="K41" i="4"/>
  <c r="L41" i="4" s="1"/>
  <c r="K213" i="4"/>
  <c r="L213" i="4" s="1"/>
  <c r="K126" i="4"/>
  <c r="L126" i="4" s="1"/>
  <c r="K231" i="4"/>
  <c r="L231" i="4" s="1"/>
  <c r="K209" i="4"/>
  <c r="L209" i="4" s="1"/>
  <c r="J98" i="4"/>
  <c r="K93" i="4"/>
  <c r="L93" i="4" s="1"/>
  <c r="K51" i="4"/>
  <c r="L51" i="4" s="1"/>
  <c r="G264" i="4"/>
  <c r="K264" i="4"/>
  <c r="L264" i="4" s="1"/>
  <c r="J242" i="4"/>
  <c r="K242" i="4"/>
  <c r="L242" i="4" s="1"/>
  <c r="J154" i="4"/>
  <c r="K154" i="4"/>
  <c r="L154" i="4" s="1"/>
  <c r="J194" i="4"/>
  <c r="K194" i="4"/>
  <c r="L194" i="4" s="1"/>
  <c r="G117" i="4"/>
  <c r="K117" i="4"/>
  <c r="L117" i="4" s="1"/>
  <c r="G63" i="4"/>
  <c r="K63" i="4"/>
  <c r="L63" i="4" s="1"/>
  <c r="J46" i="4"/>
  <c r="K46" i="4"/>
  <c r="L46" i="4" s="1"/>
  <c r="G276" i="4"/>
  <c r="K276" i="4"/>
  <c r="L276" i="4" s="1"/>
  <c r="K112" i="4"/>
  <c r="L112" i="4" s="1"/>
  <c r="J112" i="4"/>
  <c r="G235" i="4"/>
  <c r="K235" i="4"/>
  <c r="L235" i="4" s="1"/>
  <c r="K217" i="4"/>
  <c r="L217" i="4" s="1"/>
  <c r="G217" i="4"/>
  <c r="G222" i="4"/>
  <c r="K222" i="4"/>
  <c r="L222" i="4" s="1"/>
  <c r="K145" i="4"/>
  <c r="L145" i="4" s="1"/>
  <c r="G145" i="4"/>
  <c r="J115" i="4"/>
  <c r="K115" i="4"/>
  <c r="L115" i="4" s="1"/>
  <c r="J260" i="4"/>
  <c r="K260" i="4"/>
  <c r="L260" i="4" s="1"/>
  <c r="G169" i="4"/>
  <c r="K169" i="4"/>
  <c r="L169" i="4" s="1"/>
  <c r="K61" i="4"/>
  <c r="L61" i="4" s="1"/>
  <c r="G61" i="4"/>
  <c r="J178" i="4"/>
  <c r="K178" i="4"/>
  <c r="L178" i="4" s="1"/>
  <c r="K151" i="4"/>
  <c r="L151" i="4" s="1"/>
  <c r="J151" i="4"/>
  <c r="K59" i="4"/>
  <c r="L59" i="4" s="1"/>
  <c r="J59" i="4"/>
  <c r="K278" i="4"/>
  <c r="L278" i="4" s="1"/>
  <c r="G278" i="4"/>
  <c r="J64" i="4"/>
  <c r="K64" i="4"/>
  <c r="L64" i="4" s="1"/>
  <c r="G190" i="4"/>
  <c r="K190" i="4"/>
  <c r="L190" i="4" s="1"/>
  <c r="K271" i="4"/>
  <c r="L271" i="4" s="1"/>
  <c r="J271" i="4"/>
  <c r="K58" i="4"/>
  <c r="L58" i="4" s="1"/>
  <c r="G58" i="4"/>
  <c r="G37" i="4"/>
  <c r="K37" i="4"/>
  <c r="L37" i="4" s="1"/>
  <c r="K211" i="4"/>
  <c r="L211" i="4" s="1"/>
  <c r="G211" i="4"/>
  <c r="K238" i="4"/>
  <c r="L238" i="4" s="1"/>
  <c r="G238" i="4"/>
  <c r="G201" i="4"/>
  <c r="K201" i="4"/>
  <c r="L201" i="4" s="1"/>
  <c r="G156" i="4"/>
  <c r="K156" i="4"/>
  <c r="L156" i="4" s="1"/>
  <c r="G252" i="4"/>
  <c r="K252" i="4"/>
  <c r="L252" i="4" s="1"/>
  <c r="G171" i="4"/>
  <c r="K171" i="4"/>
  <c r="L171" i="4" s="1"/>
  <c r="G123" i="4"/>
  <c r="K123" i="4"/>
  <c r="L123" i="4" s="1"/>
  <c r="G249" i="4"/>
  <c r="K249" i="4"/>
  <c r="L249" i="4" s="1"/>
  <c r="K241" i="4"/>
  <c r="L241" i="4" s="1"/>
  <c r="G177" i="4"/>
  <c r="K177" i="4"/>
  <c r="L177" i="4" s="1"/>
  <c r="K239" i="4"/>
  <c r="L239" i="4" s="1"/>
  <c r="G180" i="4"/>
  <c r="K180" i="4"/>
  <c r="L180" i="4" s="1"/>
  <c r="K172" i="4"/>
  <c r="L172" i="4" s="1"/>
  <c r="J125" i="4"/>
  <c r="K125" i="4"/>
  <c r="L125" i="4" s="1"/>
  <c r="G94" i="4"/>
  <c r="K69" i="4"/>
  <c r="L69" i="4" s="1"/>
  <c r="K56" i="4"/>
  <c r="L56" i="4" s="1"/>
  <c r="G141" i="4"/>
  <c r="K141" i="4"/>
  <c r="L141" i="4" s="1"/>
  <c r="G216" i="4"/>
  <c r="K216" i="4"/>
  <c r="L216" i="4" s="1"/>
  <c r="J128" i="4"/>
  <c r="J47" i="4"/>
  <c r="K47" i="4"/>
  <c r="L47" i="4" s="1"/>
  <c r="G43" i="4"/>
  <c r="K179" i="4"/>
  <c r="L179" i="4" s="1"/>
  <c r="J179" i="4"/>
  <c r="G174" i="4"/>
  <c r="K174" i="4"/>
  <c r="L174" i="4" s="1"/>
  <c r="G243" i="4"/>
  <c r="K243" i="4"/>
  <c r="L243" i="4" s="1"/>
  <c r="J155" i="4"/>
  <c r="K155" i="4"/>
  <c r="L155" i="4" s="1"/>
  <c r="K259" i="4"/>
  <c r="L259" i="4" s="1"/>
  <c r="G60" i="4"/>
  <c r="K60" i="4"/>
  <c r="L60" i="4" s="1"/>
  <c r="G270" i="4"/>
  <c r="K270" i="4"/>
  <c r="L270" i="4" s="1"/>
  <c r="G219" i="4"/>
  <c r="K219" i="4"/>
  <c r="L219" i="4" s="1"/>
  <c r="K254" i="4"/>
  <c r="L254" i="4" s="1"/>
  <c r="K119" i="4"/>
  <c r="L119" i="4" s="1"/>
  <c r="J119" i="4"/>
  <c r="J92" i="4"/>
  <c r="K92" i="4"/>
  <c r="L92" i="4" s="1"/>
  <c r="K33" i="4"/>
  <c r="L33" i="4" s="1"/>
  <c r="K279" i="4"/>
  <c r="L279" i="4" s="1"/>
  <c r="K55" i="4"/>
  <c r="L55" i="4" s="1"/>
  <c r="G55" i="4"/>
  <c r="K88" i="4"/>
  <c r="L88" i="4" s="1"/>
  <c r="G42" i="4"/>
  <c r="K42" i="4"/>
  <c r="L42" i="4" s="1"/>
  <c r="G267" i="4"/>
  <c r="K267" i="4"/>
  <c r="L267" i="4" s="1"/>
  <c r="K164" i="4"/>
  <c r="L164" i="4" s="1"/>
  <c r="G120" i="4"/>
  <c r="K120" i="4"/>
  <c r="L120" i="4" s="1"/>
  <c r="G144" i="4"/>
  <c r="K144" i="4"/>
  <c r="L144" i="4" s="1"/>
  <c r="K97" i="4"/>
  <c r="L97" i="4" s="1"/>
  <c r="G97" i="4"/>
  <c r="K186" i="4"/>
  <c r="L186" i="4" s="1"/>
  <c r="K230" i="4"/>
  <c r="L230" i="4" s="1"/>
  <c r="K162" i="4"/>
  <c r="L162" i="4" s="1"/>
  <c r="K67" i="4"/>
  <c r="L67" i="4" s="1"/>
  <c r="K275" i="4"/>
  <c r="L275" i="4" s="1"/>
  <c r="G275" i="4"/>
  <c r="K208" i="4"/>
  <c r="L208" i="4" s="1"/>
  <c r="G208" i="4"/>
  <c r="G81" i="4"/>
  <c r="K81" i="4"/>
  <c r="L81" i="4" s="1"/>
  <c r="K109" i="4"/>
  <c r="L109" i="4" s="1"/>
  <c r="K182" i="4"/>
  <c r="L182" i="4" s="1"/>
  <c r="J182" i="4"/>
  <c r="G262" i="4"/>
  <c r="K237" i="4"/>
  <c r="L237" i="4" s="1"/>
  <c r="K214" i="4"/>
  <c r="L214" i="4" s="1"/>
  <c r="K104" i="4"/>
  <c r="L104" i="4" s="1"/>
  <c r="G147" i="4"/>
  <c r="K147" i="4"/>
  <c r="L147" i="4" s="1"/>
  <c r="G139" i="4"/>
  <c r="G84" i="4"/>
  <c r="K84" i="4"/>
  <c r="L84" i="4" s="1"/>
  <c r="J185" i="4"/>
  <c r="K185" i="4"/>
  <c r="L185" i="4" s="1"/>
  <c r="G45" i="4"/>
  <c r="K45" i="4"/>
  <c r="L45" i="4" s="1"/>
  <c r="G27" i="4"/>
  <c r="K27" i="4"/>
  <c r="L27" i="4" s="1"/>
  <c r="K284" i="4"/>
  <c r="L284" i="4" s="1"/>
  <c r="K206" i="4"/>
  <c r="L206" i="4" s="1"/>
  <c r="G111" i="4"/>
  <c r="K111" i="4"/>
  <c r="L111" i="4" s="1"/>
  <c r="J95" i="4"/>
  <c r="K95" i="4"/>
  <c r="L95" i="4" s="1"/>
  <c r="K79" i="4"/>
  <c r="L79" i="4" s="1"/>
  <c r="G240" i="4"/>
  <c r="K240" i="4"/>
  <c r="L240" i="4" s="1"/>
  <c r="K142" i="4"/>
  <c r="L142" i="4" s="1"/>
  <c r="K192" i="4"/>
  <c r="L192" i="4" s="1"/>
  <c r="K160" i="4"/>
  <c r="L160" i="4" s="1"/>
  <c r="G114" i="4"/>
  <c r="K114" i="4"/>
  <c r="L114" i="4" s="1"/>
  <c r="K90" i="4"/>
  <c r="L90" i="4" s="1"/>
  <c r="K82" i="4"/>
  <c r="L82" i="4" s="1"/>
  <c r="G273" i="4"/>
  <c r="K273" i="4"/>
  <c r="L273" i="4" s="1"/>
  <c r="K272" i="4"/>
  <c r="L272" i="4" s="1"/>
  <c r="J272" i="4"/>
  <c r="G150" i="4"/>
  <c r="K150" i="4"/>
  <c r="L150" i="4" s="1"/>
  <c r="J122" i="4"/>
  <c r="K122" i="4"/>
  <c r="L122" i="4" s="1"/>
  <c r="K100" i="4"/>
  <c r="L100" i="4" s="1"/>
  <c r="G261" i="4"/>
  <c r="K261" i="4"/>
  <c r="L261" i="4" s="1"/>
  <c r="G130" i="4"/>
  <c r="K130" i="4"/>
  <c r="L130" i="4" s="1"/>
  <c r="G66" i="4"/>
  <c r="K66" i="4"/>
  <c r="L66" i="4" s="1"/>
  <c r="K99" i="4"/>
  <c r="L99" i="4" s="1"/>
  <c r="K31" i="4"/>
  <c r="L31" i="4" s="1"/>
  <c r="K121" i="4"/>
  <c r="L121" i="4" s="1"/>
  <c r="J65" i="4"/>
  <c r="K65" i="4"/>
  <c r="L65" i="4" s="1"/>
  <c r="G24" i="4"/>
  <c r="K24" i="4"/>
  <c r="L24" i="4" s="1"/>
  <c r="G23" i="4"/>
  <c r="K23" i="4"/>
  <c r="L23" i="4" s="1"/>
  <c r="K20" i="4"/>
  <c r="L20" i="4" s="1"/>
  <c r="G20" i="4"/>
  <c r="G18" i="4"/>
  <c r="K18" i="4"/>
  <c r="L18" i="4" s="1"/>
  <c r="G12" i="4"/>
  <c r="O301" i="12" l="1"/>
  <c r="O300" i="12"/>
  <c r="T303" i="12"/>
  <c r="L19" i="12"/>
  <c r="J36" i="12"/>
  <c r="S175" i="12"/>
  <c r="T175" i="12"/>
  <c r="T113" i="12"/>
  <c r="S237" i="12"/>
  <c r="S113" i="12"/>
  <c r="S51" i="12"/>
  <c r="T48" i="12"/>
  <c r="T51" i="12" s="1"/>
  <c r="L36" i="12"/>
  <c r="T82" i="12"/>
  <c r="S268" i="12"/>
  <c r="T119" i="12"/>
  <c r="T144" i="12" s="1"/>
  <c r="S144" i="12"/>
  <c r="S206" i="12"/>
  <c r="T268" i="12"/>
  <c r="T206" i="12"/>
  <c r="S299" i="12"/>
  <c r="G268" i="12"/>
  <c r="G175" i="12"/>
  <c r="L175" i="12"/>
  <c r="L274" i="12"/>
  <c r="J299" i="12"/>
  <c r="T13" i="12"/>
  <c r="T36" i="12" s="1"/>
  <c r="S36" i="12"/>
  <c r="K299" i="12"/>
  <c r="L299" i="12"/>
  <c r="T301" i="12" s="1"/>
  <c r="O36" i="11"/>
  <c r="T36" i="11"/>
  <c r="W9" i="11" s="1"/>
  <c r="O301" i="11"/>
  <c r="J82" i="11"/>
  <c r="S206" i="11"/>
  <c r="L113" i="11"/>
  <c r="G113" i="11"/>
  <c r="G175" i="11"/>
  <c r="K113" i="11"/>
  <c r="R301" i="11"/>
  <c r="R300" i="11"/>
  <c r="S51" i="11"/>
  <c r="L150" i="11"/>
  <c r="L175" i="11" s="1"/>
  <c r="J175" i="11"/>
  <c r="T51" i="11"/>
  <c r="S299" i="11"/>
  <c r="T299" i="11"/>
  <c r="S175" i="11"/>
  <c r="L296" i="11"/>
  <c r="G299" i="11"/>
  <c r="O300" i="11" s="1"/>
  <c r="S36" i="11"/>
  <c r="S144" i="11"/>
  <c r="L17" i="11"/>
  <c r="L36" i="11" s="1"/>
  <c r="J36" i="11"/>
  <c r="L299" i="11"/>
  <c r="T82" i="11"/>
  <c r="T144" i="11"/>
  <c r="S82" i="11"/>
  <c r="L119" i="11"/>
  <c r="L144" i="11" s="1"/>
  <c r="J144" i="11"/>
  <c r="L268" i="11"/>
  <c r="T206" i="11"/>
  <c r="L206" i="11"/>
  <c r="O206" i="9"/>
  <c r="T46" i="9"/>
  <c r="K268" i="9"/>
  <c r="T175" i="9"/>
  <c r="J175" i="9"/>
  <c r="T51" i="9"/>
  <c r="S51" i="9"/>
  <c r="S46" i="9"/>
  <c r="K175" i="9"/>
  <c r="O268" i="9"/>
  <c r="K144" i="9"/>
  <c r="G144" i="9"/>
  <c r="O299" i="9"/>
  <c r="O301" i="9" s="1"/>
  <c r="L268" i="9"/>
  <c r="T82" i="9"/>
  <c r="J268" i="9"/>
  <c r="O82" i="9"/>
  <c r="O237" i="9"/>
  <c r="S299" i="9"/>
  <c r="T299" i="9"/>
  <c r="T303" i="9" s="1"/>
  <c r="S268" i="9"/>
  <c r="T237" i="9"/>
  <c r="L206" i="9"/>
  <c r="J30" i="9"/>
  <c r="K30" i="9"/>
  <c r="K36" i="9" s="1"/>
  <c r="I36" i="9"/>
  <c r="T206" i="9"/>
  <c r="S206" i="9"/>
  <c r="O36" i="9"/>
  <c r="S175" i="9"/>
  <c r="S113" i="9"/>
  <c r="J144" i="9"/>
  <c r="L119" i="9"/>
  <c r="L144" i="9" s="1"/>
  <c r="G175" i="9"/>
  <c r="R30" i="9"/>
  <c r="R36" i="9" s="1"/>
  <c r="Q36" i="9"/>
  <c r="T113" i="9"/>
  <c r="L175" i="9"/>
  <c r="G268" i="9"/>
  <c r="S36" i="9"/>
  <c r="T12" i="9"/>
  <c r="T36" i="9" s="1"/>
  <c r="T268" i="9"/>
  <c r="J237" i="9"/>
  <c r="T144" i="9"/>
  <c r="J299" i="9"/>
  <c r="L274" i="9"/>
  <c r="L299" i="9" s="1"/>
  <c r="L237" i="9"/>
  <c r="S82" i="9"/>
  <c r="S237" i="9"/>
  <c r="J206" i="9"/>
  <c r="S144" i="9"/>
  <c r="E8" i="6"/>
  <c r="H8" i="8"/>
  <c r="J175" i="7"/>
  <c r="G60" i="8" s="1"/>
  <c r="L48" i="7"/>
  <c r="L51" i="7" s="1"/>
  <c r="E55" i="8" s="1"/>
  <c r="G51" i="7"/>
  <c r="F55" i="8" s="1"/>
  <c r="L38" i="7"/>
  <c r="L41" i="7" s="1"/>
  <c r="E53" i="8" s="1"/>
  <c r="G41" i="7"/>
  <c r="F53" i="8" s="1"/>
  <c r="S137" i="7"/>
  <c r="T137" i="7" s="1"/>
  <c r="L53" i="7"/>
  <c r="L82" i="7" s="1"/>
  <c r="E57" i="8" s="1"/>
  <c r="G82" i="7"/>
  <c r="F57" i="8" s="1"/>
  <c r="R144" i="7"/>
  <c r="N237" i="7"/>
  <c r="L115" i="7"/>
  <c r="G144" i="7"/>
  <c r="F59" i="8" s="1"/>
  <c r="H9" i="8"/>
  <c r="R82" i="7"/>
  <c r="R36" i="7"/>
  <c r="K82" i="7"/>
  <c r="R237" i="7"/>
  <c r="G54" i="6"/>
  <c r="J54" i="8"/>
  <c r="L208" i="7"/>
  <c r="G237" i="7"/>
  <c r="F62" i="8" s="1"/>
  <c r="H28" i="8"/>
  <c r="H29" i="8" s="1"/>
  <c r="E28" i="6"/>
  <c r="E29" i="6" s="1"/>
  <c r="G53" i="6"/>
  <c r="J53" i="8"/>
  <c r="L177" i="7"/>
  <c r="L206" i="7" s="1"/>
  <c r="E61" i="8" s="1"/>
  <c r="G206" i="7"/>
  <c r="F61" i="8" s="1"/>
  <c r="G61" i="6"/>
  <c r="J61" i="8"/>
  <c r="L88" i="7"/>
  <c r="L113" i="7" s="1"/>
  <c r="E58" i="8" s="1"/>
  <c r="J113" i="7"/>
  <c r="G58" i="8" s="1"/>
  <c r="L43" i="7"/>
  <c r="L46" i="7" s="1"/>
  <c r="E54" i="8" s="1"/>
  <c r="G46" i="7"/>
  <c r="F54" i="8" s="1"/>
  <c r="L57" i="7"/>
  <c r="J82" i="7"/>
  <c r="G57" i="8" s="1"/>
  <c r="L119" i="7"/>
  <c r="J144" i="7"/>
  <c r="G59" i="8" s="1"/>
  <c r="L212" i="7"/>
  <c r="I82" i="7"/>
  <c r="C9" i="6"/>
  <c r="D9" i="6" s="1"/>
  <c r="E9" i="6" s="1"/>
  <c r="T43" i="7"/>
  <c r="T46" i="7" s="1"/>
  <c r="S46" i="7"/>
  <c r="Q144" i="7"/>
  <c r="Q206" i="7"/>
  <c r="N206" i="7"/>
  <c r="T115" i="7"/>
  <c r="R113" i="7"/>
  <c r="Q175" i="7"/>
  <c r="Q237" i="7"/>
  <c r="T38" i="7"/>
  <c r="T41" i="7" s="1"/>
  <c r="S41" i="7"/>
  <c r="Q113" i="7"/>
  <c r="N144" i="7"/>
  <c r="Q36" i="7"/>
  <c r="O82" i="7"/>
  <c r="O41" i="7"/>
  <c r="T177" i="7"/>
  <c r="T48" i="7"/>
  <c r="T51" i="7" s="1"/>
  <c r="S51" i="7"/>
  <c r="T84" i="7"/>
  <c r="T53" i="7"/>
  <c r="O46" i="7"/>
  <c r="N36" i="7"/>
  <c r="O51" i="7"/>
  <c r="T146" i="7"/>
  <c r="O237" i="7"/>
  <c r="N82" i="7"/>
  <c r="T208" i="7"/>
  <c r="Q82" i="7"/>
  <c r="T13" i="7"/>
  <c r="K75" i="7"/>
  <c r="S173" i="7"/>
  <c r="T173" i="7" s="1"/>
  <c r="S30" i="7"/>
  <c r="T30" i="7" s="1"/>
  <c r="S243" i="7"/>
  <c r="T243" i="7" s="1"/>
  <c r="S119" i="7"/>
  <c r="T119" i="7" s="1"/>
  <c r="R299" i="7"/>
  <c r="N299" i="7"/>
  <c r="S141" i="7"/>
  <c r="T141" i="7" s="1"/>
  <c r="S81" i="7"/>
  <c r="T81" i="7" s="1"/>
  <c r="S298" i="7"/>
  <c r="T298" i="7" s="1"/>
  <c r="S79" i="7"/>
  <c r="T79" i="7" s="1"/>
  <c r="T239" i="7"/>
  <c r="L239" i="7"/>
  <c r="O30" i="7"/>
  <c r="O36" i="7" s="1"/>
  <c r="Q299" i="7"/>
  <c r="S168" i="7"/>
  <c r="T168" i="7" s="1"/>
  <c r="S261" i="7"/>
  <c r="T261" i="7" s="1"/>
  <c r="Q268" i="7"/>
  <c r="S112" i="7"/>
  <c r="T112" i="7" s="1"/>
  <c r="L243" i="7"/>
  <c r="J268" i="7"/>
  <c r="G63" i="8" s="1"/>
  <c r="G299" i="7"/>
  <c r="F64" i="8" s="1"/>
  <c r="N268" i="7"/>
  <c r="S77" i="7"/>
  <c r="T77" i="7" s="1"/>
  <c r="L270" i="7"/>
  <c r="S203" i="7"/>
  <c r="T203" i="7" s="1"/>
  <c r="S29" i="7"/>
  <c r="T29" i="7" s="1"/>
  <c r="O274" i="7"/>
  <c r="S274" i="7"/>
  <c r="T274" i="7" s="1"/>
  <c r="S17" i="7"/>
  <c r="T17" i="7" s="1"/>
  <c r="E34" i="6" s="1"/>
  <c r="S236" i="7"/>
  <c r="T236" i="7" s="1"/>
  <c r="L274" i="7"/>
  <c r="T270" i="7"/>
  <c r="J199" i="7"/>
  <c r="L199" i="7" s="1"/>
  <c r="S263" i="7"/>
  <c r="T263" i="7" s="1"/>
  <c r="S212" i="7"/>
  <c r="T212" i="7" s="1"/>
  <c r="S139" i="7"/>
  <c r="T139" i="7" s="1"/>
  <c r="O141" i="7"/>
  <c r="S296" i="7"/>
  <c r="T296" i="7" s="1"/>
  <c r="O203" i="7"/>
  <c r="S57" i="7"/>
  <c r="T57" i="7" s="1"/>
  <c r="O204" i="7"/>
  <c r="S294" i="7"/>
  <c r="T294" i="7" s="1"/>
  <c r="S108" i="7"/>
  <c r="T108" i="7" s="1"/>
  <c r="S234" i="7"/>
  <c r="T234" i="7" s="1"/>
  <c r="S267" i="7"/>
  <c r="T267" i="7" s="1"/>
  <c r="S34" i="7"/>
  <c r="T34" i="7" s="1"/>
  <c r="S199" i="7"/>
  <c r="T199" i="7" s="1"/>
  <c r="S205" i="7"/>
  <c r="T205" i="7" s="1"/>
  <c r="S106" i="7"/>
  <c r="T106" i="7" s="1"/>
  <c r="S28" i="7"/>
  <c r="T28" i="7" s="1"/>
  <c r="S35" i="7"/>
  <c r="T35" i="7" s="1"/>
  <c r="S201" i="7"/>
  <c r="T201" i="7" s="1"/>
  <c r="S232" i="7"/>
  <c r="T232" i="7" s="1"/>
  <c r="S75" i="7"/>
  <c r="T75" i="7" s="1"/>
  <c r="S265" i="7"/>
  <c r="T265" i="7" s="1"/>
  <c r="R265" i="7"/>
  <c r="R268" i="7" s="1"/>
  <c r="S297" i="7"/>
  <c r="T297" i="7" s="1"/>
  <c r="S235" i="7"/>
  <c r="T235" i="7" s="1"/>
  <c r="R168" i="7"/>
  <c r="R175" i="7" s="1"/>
  <c r="S142" i="7"/>
  <c r="T142" i="7" s="1"/>
  <c r="O142" i="7"/>
  <c r="K172" i="7"/>
  <c r="K175" i="7" s="1"/>
  <c r="G172" i="7"/>
  <c r="L172" i="7" s="1"/>
  <c r="L175" i="7" s="1"/>
  <c r="E60" i="8" s="1"/>
  <c r="K110" i="7"/>
  <c r="K113" i="7" s="1"/>
  <c r="G110" i="7"/>
  <c r="L110" i="7" s="1"/>
  <c r="S110" i="7"/>
  <c r="T110" i="7" s="1"/>
  <c r="O110" i="7"/>
  <c r="G111" i="7"/>
  <c r="L111" i="7" s="1"/>
  <c r="K111" i="7"/>
  <c r="K80" i="7"/>
  <c r="G80" i="7"/>
  <c r="L80" i="7" s="1"/>
  <c r="S88" i="7"/>
  <c r="T88" i="7" s="1"/>
  <c r="O88" i="7"/>
  <c r="O113" i="7" s="1"/>
  <c r="O80" i="7"/>
  <c r="S80" i="7"/>
  <c r="T80" i="7" s="1"/>
  <c r="S174" i="7"/>
  <c r="T174" i="7" s="1"/>
  <c r="O174" i="7"/>
  <c r="S111" i="7"/>
  <c r="T111" i="7" s="1"/>
  <c r="S172" i="7"/>
  <c r="T172" i="7" s="1"/>
  <c r="O172" i="7"/>
  <c r="K204" i="7"/>
  <c r="K206" i="7" s="1"/>
  <c r="G204" i="7"/>
  <c r="L204" i="7" s="1"/>
  <c r="S26" i="7"/>
  <c r="T26" i="7" s="1"/>
  <c r="S181" i="7"/>
  <c r="T181" i="7" s="1"/>
  <c r="O181" i="7"/>
  <c r="O170" i="7"/>
  <c r="S170" i="7"/>
  <c r="T170" i="7" s="1"/>
  <c r="K17" i="7"/>
  <c r="K36" i="7" s="1"/>
  <c r="J17" i="7"/>
  <c r="J19" i="7"/>
  <c r="L19" i="7" s="1"/>
  <c r="K19" i="7"/>
  <c r="O143" i="7"/>
  <c r="S143" i="7"/>
  <c r="T143" i="7" s="1"/>
  <c r="S292" i="7"/>
  <c r="T292" i="7" s="1"/>
  <c r="O292" i="7"/>
  <c r="G266" i="7"/>
  <c r="L266" i="7" s="1"/>
  <c r="K266" i="7"/>
  <c r="K268" i="7" s="1"/>
  <c r="S230" i="7"/>
  <c r="T230" i="7" s="1"/>
  <c r="O230" i="7"/>
  <c r="S266" i="7"/>
  <c r="T266" i="7" s="1"/>
  <c r="O266" i="7"/>
  <c r="O268" i="7" s="1"/>
  <c r="K230" i="7"/>
  <c r="K237" i="7" s="1"/>
  <c r="J230" i="7"/>
  <c r="L230" i="7" s="1"/>
  <c r="K292" i="7"/>
  <c r="K299" i="7" s="1"/>
  <c r="J292" i="7"/>
  <c r="L292" i="7" s="1"/>
  <c r="G173" i="7"/>
  <c r="L173" i="7" s="1"/>
  <c r="K173" i="7"/>
  <c r="O150" i="7"/>
  <c r="O175" i="7" s="1"/>
  <c r="S150" i="7"/>
  <c r="T150" i="7" s="1"/>
  <c r="K29" i="7"/>
  <c r="G29" i="7"/>
  <c r="L29" i="7" s="1"/>
  <c r="T12" i="7"/>
  <c r="D286" i="4"/>
  <c r="D285" i="4"/>
  <c r="D287" i="4"/>
  <c r="D283" i="4"/>
  <c r="D281" i="4"/>
  <c r="D263" i="4"/>
  <c r="D256" i="4"/>
  <c r="D255" i="4"/>
  <c r="D257" i="4"/>
  <c r="D253" i="4"/>
  <c r="D251" i="4"/>
  <c r="D233" i="4"/>
  <c r="D225" i="4"/>
  <c r="D227" i="4"/>
  <c r="D226" i="4"/>
  <c r="D223" i="4"/>
  <c r="D221" i="4"/>
  <c r="D203" i="4"/>
  <c r="D195" i="4"/>
  <c r="D197" i="4"/>
  <c r="D196" i="4"/>
  <c r="D193" i="4"/>
  <c r="D191" i="4"/>
  <c r="D173" i="4"/>
  <c r="D165" i="4"/>
  <c r="D167" i="4"/>
  <c r="D166" i="4"/>
  <c r="D163" i="4"/>
  <c r="D161" i="4"/>
  <c r="D143" i="4"/>
  <c r="D135" i="4"/>
  <c r="D137" i="4"/>
  <c r="D136" i="4"/>
  <c r="D133" i="4"/>
  <c r="D131" i="4"/>
  <c r="D113" i="4"/>
  <c r="D105" i="4"/>
  <c r="D107" i="4"/>
  <c r="D106" i="4"/>
  <c r="D103" i="4"/>
  <c r="D101" i="4"/>
  <c r="D83" i="4"/>
  <c r="D76" i="4"/>
  <c r="D77" i="4"/>
  <c r="D75" i="4"/>
  <c r="D34" i="4"/>
  <c r="D35" i="4"/>
  <c r="D26" i="4"/>
  <c r="D17" i="4"/>
  <c r="D29" i="4"/>
  <c r="D28" i="4"/>
  <c r="T302" i="12" l="1"/>
  <c r="T305" i="12"/>
  <c r="T306" i="12" s="1"/>
  <c r="T307" i="12" s="1"/>
  <c r="U6" i="12"/>
  <c r="W9" i="12"/>
  <c r="R300" i="12"/>
  <c r="R301" i="12"/>
  <c r="T300" i="12"/>
  <c r="U6" i="11"/>
  <c r="T300" i="11"/>
  <c r="T301" i="11"/>
  <c r="T303" i="11"/>
  <c r="O300" i="9"/>
  <c r="T300" i="9"/>
  <c r="T301" i="9"/>
  <c r="R301" i="9"/>
  <c r="R300" i="9"/>
  <c r="L30" i="9"/>
  <c r="L36" i="9" s="1"/>
  <c r="J36" i="9"/>
  <c r="F5" i="6"/>
  <c r="I5" i="8"/>
  <c r="E35" i="6"/>
  <c r="E41" i="6"/>
  <c r="E42" i="6"/>
  <c r="E49" i="6"/>
  <c r="E50" i="6"/>
  <c r="E44" i="6"/>
  <c r="E39" i="6"/>
  <c r="E40" i="6"/>
  <c r="E43" i="6"/>
  <c r="F60" i="6"/>
  <c r="I60" i="8"/>
  <c r="G62" i="6"/>
  <c r="J62" i="8"/>
  <c r="H34" i="8"/>
  <c r="F55" i="6"/>
  <c r="I55" i="8"/>
  <c r="J237" i="7"/>
  <c r="G62" i="8" s="1"/>
  <c r="G57" i="6"/>
  <c r="J57" i="8"/>
  <c r="E10" i="6"/>
  <c r="H10" i="8"/>
  <c r="G175" i="7"/>
  <c r="F60" i="8" s="1"/>
  <c r="G63" i="6"/>
  <c r="J63" i="8"/>
  <c r="F63" i="6"/>
  <c r="I63" i="8"/>
  <c r="O206" i="7"/>
  <c r="O144" i="7"/>
  <c r="G58" i="6"/>
  <c r="J58" i="8"/>
  <c r="F58" i="6"/>
  <c r="I58" i="8"/>
  <c r="J299" i="7"/>
  <c r="G64" i="8" s="1"/>
  <c r="G64" i="6"/>
  <c r="J64" i="8"/>
  <c r="F54" i="6"/>
  <c r="I54" i="8"/>
  <c r="J206" i="7"/>
  <c r="G61" i="8" s="1"/>
  <c r="G5" i="6"/>
  <c r="J5" i="8"/>
  <c r="H32" i="8"/>
  <c r="H33" i="8" s="1"/>
  <c r="E32" i="6"/>
  <c r="E33" i="6" s="1"/>
  <c r="G113" i="7"/>
  <c r="F58" i="8" s="1"/>
  <c r="G36" i="7"/>
  <c r="F5" i="8" s="1"/>
  <c r="F57" i="6"/>
  <c r="I57" i="8"/>
  <c r="F62" i="6"/>
  <c r="I62" i="8"/>
  <c r="E30" i="6"/>
  <c r="E31" i="6" s="1"/>
  <c r="H30" i="8"/>
  <c r="H31" i="8" s="1"/>
  <c r="G60" i="6"/>
  <c r="J60" i="8"/>
  <c r="E53" i="6"/>
  <c r="H53" i="8"/>
  <c r="L144" i="7"/>
  <c r="E59" i="8" s="1"/>
  <c r="F53" i="6"/>
  <c r="I53" i="8"/>
  <c r="H6" i="8"/>
  <c r="H7" i="8" s="1"/>
  <c r="E6" i="6"/>
  <c r="E7" i="6" s="1"/>
  <c r="E55" i="6"/>
  <c r="H55" i="8"/>
  <c r="J36" i="7"/>
  <c r="G5" i="8" s="1"/>
  <c r="E54" i="6"/>
  <c r="H54" i="8"/>
  <c r="L237" i="7"/>
  <c r="E62" i="8" s="1"/>
  <c r="G59" i="6"/>
  <c r="J59" i="8"/>
  <c r="S144" i="7"/>
  <c r="T144" i="7"/>
  <c r="T36" i="7"/>
  <c r="S36" i="7"/>
  <c r="T237" i="7"/>
  <c r="S82" i="7"/>
  <c r="S237" i="7"/>
  <c r="T82" i="7"/>
  <c r="S113" i="7"/>
  <c r="T206" i="7"/>
  <c r="T113" i="7"/>
  <c r="T175" i="7"/>
  <c r="S175" i="7"/>
  <c r="S206" i="7"/>
  <c r="L299" i="7"/>
  <c r="E64" i="8" s="1"/>
  <c r="O299" i="7"/>
  <c r="S299" i="7"/>
  <c r="G268" i="7"/>
  <c r="F63" i="8" s="1"/>
  <c r="T299" i="7"/>
  <c r="L268" i="7"/>
  <c r="E63" i="8" s="1"/>
  <c r="S268" i="7"/>
  <c r="T268" i="7"/>
  <c r="R301" i="7"/>
  <c r="L17" i="7"/>
  <c r="L36" i="7" s="1"/>
  <c r="E5" i="8" s="1"/>
  <c r="I193" i="4"/>
  <c r="J193" i="4" s="1"/>
  <c r="F193" i="4"/>
  <c r="I196" i="4"/>
  <c r="J196" i="4" s="1"/>
  <c r="F196" i="4"/>
  <c r="F173" i="4"/>
  <c r="I173" i="4"/>
  <c r="J173" i="4" s="1"/>
  <c r="F197" i="4"/>
  <c r="I197" i="4"/>
  <c r="J197" i="4" s="1"/>
  <c r="I221" i="4"/>
  <c r="F221" i="4"/>
  <c r="G221" i="4" s="1"/>
  <c r="I223" i="4"/>
  <c r="J223" i="4" s="1"/>
  <c r="F223" i="4"/>
  <c r="F77" i="4"/>
  <c r="I77" i="4"/>
  <c r="J77" i="4" s="1"/>
  <c r="F101" i="4"/>
  <c r="I101" i="4"/>
  <c r="J101" i="4" s="1"/>
  <c r="F253" i="4"/>
  <c r="I253" i="4"/>
  <c r="J253" i="4" s="1"/>
  <c r="F107" i="4"/>
  <c r="I107" i="4"/>
  <c r="J107" i="4" s="1"/>
  <c r="I131" i="4"/>
  <c r="J131" i="4" s="1"/>
  <c r="F131" i="4"/>
  <c r="F281" i="4"/>
  <c r="I281" i="4"/>
  <c r="J281" i="4" s="1"/>
  <c r="F28" i="4"/>
  <c r="I28" i="4"/>
  <c r="J28" i="4" s="1"/>
  <c r="I233" i="4"/>
  <c r="J233" i="4" s="1"/>
  <c r="F233" i="4"/>
  <c r="F256" i="4"/>
  <c r="I256" i="4"/>
  <c r="J256" i="4" s="1"/>
  <c r="F283" i="4"/>
  <c r="I283" i="4"/>
  <c r="J283" i="4" s="1"/>
  <c r="F17" i="4"/>
  <c r="I17" i="4"/>
  <c r="F137" i="4"/>
  <c r="I137" i="4"/>
  <c r="J137" i="4" s="1"/>
  <c r="I161" i="4"/>
  <c r="J161" i="4" s="1"/>
  <c r="F161" i="4"/>
  <c r="F113" i="4"/>
  <c r="I113" i="4"/>
  <c r="J113" i="4" s="1"/>
  <c r="I135" i="4"/>
  <c r="J135" i="4" s="1"/>
  <c r="F135" i="4"/>
  <c r="I35" i="4"/>
  <c r="J35" i="4" s="1"/>
  <c r="F35" i="4"/>
  <c r="I163" i="4"/>
  <c r="J163" i="4" s="1"/>
  <c r="F163" i="4"/>
  <c r="F285" i="4"/>
  <c r="I285" i="4"/>
  <c r="J285" i="4" s="1"/>
  <c r="I167" i="4"/>
  <c r="J167" i="4" s="1"/>
  <c r="F167" i="4"/>
  <c r="I191" i="4"/>
  <c r="J191" i="4" s="1"/>
  <c r="F191" i="4"/>
  <c r="I195" i="4"/>
  <c r="J195" i="4" s="1"/>
  <c r="F195" i="4"/>
  <c r="I75" i="4"/>
  <c r="J75" i="4" s="1"/>
  <c r="F75" i="4"/>
  <c r="F76" i="4"/>
  <c r="I76" i="4"/>
  <c r="J76" i="4" s="1"/>
  <c r="F226" i="4"/>
  <c r="I226" i="4"/>
  <c r="J226" i="4" s="1"/>
  <c r="I103" i="4"/>
  <c r="J103" i="4" s="1"/>
  <c r="F103" i="4"/>
  <c r="F227" i="4"/>
  <c r="I227" i="4"/>
  <c r="J227" i="4" s="1"/>
  <c r="I251" i="4"/>
  <c r="J251" i="4" s="1"/>
  <c r="F251" i="4"/>
  <c r="I203" i="4"/>
  <c r="J203" i="4" s="1"/>
  <c r="F203" i="4"/>
  <c r="F225" i="4"/>
  <c r="I225" i="4"/>
  <c r="J225" i="4" s="1"/>
  <c r="I106" i="4"/>
  <c r="J106" i="4" s="1"/>
  <c r="F106" i="4"/>
  <c r="I83" i="4"/>
  <c r="J83" i="4" s="1"/>
  <c r="F83" i="4"/>
  <c r="I105" i="4"/>
  <c r="J105" i="4" s="1"/>
  <c r="F105" i="4"/>
  <c r="I257" i="4"/>
  <c r="J257" i="4" s="1"/>
  <c r="F257" i="4"/>
  <c r="F133" i="4"/>
  <c r="I133" i="4"/>
  <c r="J133" i="4" s="1"/>
  <c r="F255" i="4"/>
  <c r="I255" i="4"/>
  <c r="J255" i="4" s="1"/>
  <c r="D30" i="4"/>
  <c r="F29" i="4"/>
  <c r="I29" i="4"/>
  <c r="J29" i="4" s="1"/>
  <c r="I136" i="4"/>
  <c r="J136" i="4" s="1"/>
  <c r="F136" i="4"/>
  <c r="I26" i="4"/>
  <c r="J26" i="4" s="1"/>
  <c r="F26" i="4"/>
  <c r="F287" i="4"/>
  <c r="I287" i="4"/>
  <c r="J287" i="4" s="1"/>
  <c r="F34" i="4"/>
  <c r="I34" i="4"/>
  <c r="J34" i="4" s="1"/>
  <c r="F263" i="4"/>
  <c r="I263" i="4"/>
  <c r="J263" i="4" s="1"/>
  <c r="I166" i="4"/>
  <c r="J166" i="4" s="1"/>
  <c r="F166" i="4"/>
  <c r="I286" i="4"/>
  <c r="J286" i="4" s="1"/>
  <c r="F286" i="4"/>
  <c r="F143" i="4"/>
  <c r="I143" i="4"/>
  <c r="J143" i="4" s="1"/>
  <c r="I165" i="4"/>
  <c r="J165" i="4" s="1"/>
  <c r="F165" i="4"/>
  <c r="U8" i="12" l="1"/>
  <c r="U9" i="12" s="1"/>
  <c r="W10" i="12" s="1"/>
  <c r="X10" i="12" s="1"/>
  <c r="W6" i="12"/>
  <c r="U8" i="11"/>
  <c r="U9" i="11" s="1"/>
  <c r="W10" i="11" s="1"/>
  <c r="X10" i="11" s="1"/>
  <c r="W6" i="11"/>
  <c r="T302" i="11"/>
  <c r="T305" i="11" s="1"/>
  <c r="T302" i="9"/>
  <c r="E61" i="6"/>
  <c r="H61" i="8"/>
  <c r="F59" i="6"/>
  <c r="I59" i="8"/>
  <c r="E51" i="6"/>
  <c r="E18" i="6"/>
  <c r="E13" i="6"/>
  <c r="E17" i="6"/>
  <c r="E20" i="6"/>
  <c r="E19" i="6"/>
  <c r="E27" i="6"/>
  <c r="E63" i="6"/>
  <c r="H63" i="8"/>
  <c r="F64" i="6"/>
  <c r="I64" i="8"/>
  <c r="E5" i="6"/>
  <c r="H5" i="8"/>
  <c r="E59" i="6"/>
  <c r="H59" i="8"/>
  <c r="F61" i="6"/>
  <c r="I61" i="8"/>
  <c r="E58" i="6"/>
  <c r="H58" i="8"/>
  <c r="E57" i="6"/>
  <c r="H57" i="8"/>
  <c r="H19" i="8"/>
  <c r="H17" i="8"/>
  <c r="H13" i="8"/>
  <c r="H4" i="8" s="1"/>
  <c r="H18" i="8"/>
  <c r="H20" i="8"/>
  <c r="H27" i="8"/>
  <c r="H43" i="8"/>
  <c r="H39" i="8"/>
  <c r="H40" i="8"/>
  <c r="H35" i="8"/>
  <c r="H49" i="8"/>
  <c r="H41" i="8"/>
  <c r="H42" i="8"/>
  <c r="H44" i="8"/>
  <c r="H50" i="8"/>
  <c r="H51" i="8" s="1"/>
  <c r="E62" i="6"/>
  <c r="H62" i="8"/>
  <c r="E64" i="6"/>
  <c r="H64" i="8"/>
  <c r="E60" i="6"/>
  <c r="H60" i="8"/>
  <c r="E4" i="6"/>
  <c r="O300" i="7"/>
  <c r="O301" i="7"/>
  <c r="R300" i="7"/>
  <c r="T303" i="7"/>
  <c r="T301" i="7"/>
  <c r="T300" i="7"/>
  <c r="G165" i="4"/>
  <c r="K165" i="4"/>
  <c r="L165" i="4" s="1"/>
  <c r="G251" i="4"/>
  <c r="K251" i="4"/>
  <c r="L251" i="4" s="1"/>
  <c r="G77" i="4"/>
  <c r="K77" i="4"/>
  <c r="L77" i="4" s="1"/>
  <c r="G255" i="4"/>
  <c r="K255" i="4"/>
  <c r="L255" i="4" s="1"/>
  <c r="G285" i="4"/>
  <c r="K285" i="4"/>
  <c r="L285" i="4" s="1"/>
  <c r="G223" i="4"/>
  <c r="K223" i="4"/>
  <c r="L223" i="4" s="1"/>
  <c r="G233" i="4"/>
  <c r="K233" i="4"/>
  <c r="L233" i="4" s="1"/>
  <c r="G133" i="4"/>
  <c r="K133" i="4"/>
  <c r="L133" i="4" s="1"/>
  <c r="G227" i="4"/>
  <c r="K227" i="4"/>
  <c r="L227" i="4" s="1"/>
  <c r="G28" i="4"/>
  <c r="K28" i="4"/>
  <c r="L28" i="4" s="1"/>
  <c r="G197" i="4"/>
  <c r="K197" i="4"/>
  <c r="L197" i="4" s="1"/>
  <c r="G263" i="4"/>
  <c r="K263" i="4"/>
  <c r="L263" i="4" s="1"/>
  <c r="G113" i="4"/>
  <c r="K113" i="4"/>
  <c r="L113" i="4" s="1"/>
  <c r="G173" i="4"/>
  <c r="K173" i="4"/>
  <c r="L173" i="4" s="1"/>
  <c r="G34" i="4"/>
  <c r="K34" i="4"/>
  <c r="L34" i="4" s="1"/>
  <c r="G83" i="4"/>
  <c r="K83" i="4"/>
  <c r="L83" i="4" s="1"/>
  <c r="G106" i="4"/>
  <c r="K106" i="4"/>
  <c r="L106" i="4" s="1"/>
  <c r="G107" i="4"/>
  <c r="K107" i="4"/>
  <c r="L107" i="4" s="1"/>
  <c r="G195" i="4"/>
  <c r="K195" i="4"/>
  <c r="L195" i="4" s="1"/>
  <c r="G193" i="4"/>
  <c r="K193" i="4"/>
  <c r="L193" i="4" s="1"/>
  <c r="G137" i="4"/>
  <c r="K137" i="4"/>
  <c r="L137" i="4" s="1"/>
  <c r="G225" i="4"/>
  <c r="K225" i="4"/>
  <c r="L225" i="4" s="1"/>
  <c r="J17" i="4"/>
  <c r="G17" i="4"/>
  <c r="K17" i="4"/>
  <c r="G203" i="4"/>
  <c r="K203" i="4"/>
  <c r="L203" i="4" s="1"/>
  <c r="G167" i="4"/>
  <c r="K167" i="4"/>
  <c r="L167" i="4" s="1"/>
  <c r="G101" i="4"/>
  <c r="K101" i="4"/>
  <c r="L101" i="4" s="1"/>
  <c r="G29" i="4"/>
  <c r="K29" i="4"/>
  <c r="L29" i="4" s="1"/>
  <c r="G283" i="4"/>
  <c r="K283" i="4"/>
  <c r="L283" i="4" s="1"/>
  <c r="F30" i="4"/>
  <c r="I30" i="4"/>
  <c r="J30" i="4" s="1"/>
  <c r="G143" i="4"/>
  <c r="K143" i="4"/>
  <c r="L143" i="4" s="1"/>
  <c r="K256" i="4"/>
  <c r="L256" i="4" s="1"/>
  <c r="G256" i="4"/>
  <c r="G286" i="4"/>
  <c r="K286" i="4"/>
  <c r="L286" i="4" s="1"/>
  <c r="G163" i="4"/>
  <c r="K163" i="4"/>
  <c r="L163" i="4" s="1"/>
  <c r="G166" i="4"/>
  <c r="K166" i="4"/>
  <c r="L166" i="4" s="1"/>
  <c r="G35" i="4"/>
  <c r="K35" i="4"/>
  <c r="L35" i="4" s="1"/>
  <c r="K221" i="4"/>
  <c r="L221" i="4" s="1"/>
  <c r="J221" i="4"/>
  <c r="G257" i="4"/>
  <c r="K257" i="4"/>
  <c r="L257" i="4" s="1"/>
  <c r="K103" i="4"/>
  <c r="L103" i="4" s="1"/>
  <c r="G103" i="4"/>
  <c r="G135" i="4"/>
  <c r="K135" i="4"/>
  <c r="L135" i="4" s="1"/>
  <c r="G105" i="4"/>
  <c r="K105" i="4"/>
  <c r="L105" i="4" s="1"/>
  <c r="G281" i="4"/>
  <c r="K281" i="4"/>
  <c r="L281" i="4" s="1"/>
  <c r="K226" i="4"/>
  <c r="L226" i="4" s="1"/>
  <c r="G226" i="4"/>
  <c r="G131" i="4"/>
  <c r="K131" i="4"/>
  <c r="L131" i="4" s="1"/>
  <c r="G76" i="4"/>
  <c r="K76" i="4"/>
  <c r="L76" i="4" s="1"/>
  <c r="G161" i="4"/>
  <c r="K161" i="4"/>
  <c r="L161" i="4" s="1"/>
  <c r="G196" i="4"/>
  <c r="K196" i="4"/>
  <c r="L196" i="4" s="1"/>
  <c r="G287" i="4"/>
  <c r="K287" i="4"/>
  <c r="L287" i="4" s="1"/>
  <c r="G75" i="4"/>
  <c r="K75" i="4"/>
  <c r="L75" i="4" s="1"/>
  <c r="G26" i="4"/>
  <c r="K26" i="4"/>
  <c r="L26" i="4" s="1"/>
  <c r="K136" i="4"/>
  <c r="L136" i="4" s="1"/>
  <c r="G136" i="4"/>
  <c r="G191" i="4"/>
  <c r="K191" i="4"/>
  <c r="L191" i="4" s="1"/>
  <c r="G253" i="4"/>
  <c r="K253" i="4"/>
  <c r="L253" i="4" s="1"/>
  <c r="T306" i="11" l="1"/>
  <c r="T307" i="11" s="1"/>
  <c r="T305" i="9"/>
  <c r="T306" i="9" s="1"/>
  <c r="T307" i="9" s="1"/>
  <c r="T302" i="7"/>
  <c r="G30" i="4"/>
  <c r="K30" i="4"/>
  <c r="L30" i="4" s="1"/>
  <c r="L17" i="4"/>
  <c r="T305" i="7" l="1"/>
  <c r="T306" i="7" s="1"/>
  <c r="T307" i="7" s="1"/>
  <c r="D73" i="4" l="1"/>
  <c r="D71" i="4"/>
  <c r="D53" i="4"/>
  <c r="I53" i="4" l="1"/>
  <c r="F53" i="4"/>
  <c r="F71" i="4"/>
  <c r="I71" i="4"/>
  <c r="J71" i="4" s="1"/>
  <c r="F73" i="4"/>
  <c r="I73" i="4"/>
  <c r="J73" i="4" s="1"/>
  <c r="G53" i="4" l="1"/>
  <c r="K53" i="4"/>
  <c r="F288" i="4"/>
  <c r="G288" i="4" s="1"/>
  <c r="G73" i="4"/>
  <c r="K73" i="4"/>
  <c r="L73" i="4" s="1"/>
  <c r="G71" i="4"/>
  <c r="K71" i="4"/>
  <c r="L71" i="4" s="1"/>
  <c r="J53" i="4"/>
  <c r="J288" i="4" s="1"/>
  <c r="I288" i="4"/>
  <c r="G3" i="6" l="1"/>
  <c r="J3" i="8"/>
  <c r="F3" i="6"/>
  <c r="I3" i="8"/>
  <c r="L53" i="4"/>
  <c r="K288" i="4"/>
  <c r="L288" i="4" s="1"/>
  <c r="E3" i="6" l="1"/>
  <c r="H3" i="8"/>
  <c r="L292" i="4"/>
  <c r="G290" i="4" l="1"/>
  <c r="G289" i="4"/>
  <c r="F8" i="1"/>
  <c r="K8" i="1" s="1"/>
  <c r="J289" i="4" l="1"/>
  <c r="J290" i="4"/>
  <c r="L289" i="4"/>
  <c r="L290" i="4"/>
  <c r="G8" i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L291" i="4" l="1"/>
  <c r="L294" i="4" s="1"/>
  <c r="L295" i="4" s="1"/>
  <c r="L296" i="4" s="1"/>
  <c r="K68" i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<sst xmlns="http://schemas.openxmlformats.org/spreadsheetml/2006/main" count="4900" uniqueCount="563">
  <si>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</si>
  <si>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</si>
  <si>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</si>
  <si>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</si>
  <si>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</si>
  <si>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</si>
  <si>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</si>
  <si>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</si>
  <si>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</si>
  <si>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</si>
  <si>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</si>
  <si>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</si>
  <si>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</si>
  <si>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</si>
  <si>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</si>
  <si>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</si>
  <si>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</si>
  <si>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</si>
  <si>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</si>
  <si>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</si>
  <si>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</si>
  <si>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</si>
  <si>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</si>
  <si>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</si>
  <si>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</si>
  <si>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</si>
  <si>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</si>
  <si>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</si>
  <si>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</si>
  <si>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</si>
  <si>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</si>
  <si>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</si>
  <si>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</si>
  <si>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</si>
  <si>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</si>
  <si>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</si>
  <si>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</si>
  <si>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</si>
  <si>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</si>
  <si>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</si>
  <si>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</si>
  <si>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</si>
  <si>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</si>
  <si>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</si>
  <si>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</si>
  <si>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</si>
  <si>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</si>
  <si>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</si>
  <si>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</si>
  <si>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</si>
  <si>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</si>
  <si>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</si>
  <si>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</si>
  <si>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</si>
  <si>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</si>
  <si>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</si>
  <si>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</si>
  <si>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</si>
  <si>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</si>
  <si>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</si>
  <si>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</si>
  <si>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</si>
  <si>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</si>
  <si>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</si>
  <si>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</si>
  <si>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</si>
  <si>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</si>
  <si>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</si>
  <si>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</si>
  <si>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</si>
  <si>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</si>
  <si>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</si>
  <si>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</si>
  <si>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</si>
  <si>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</si>
  <si>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</si>
  <si>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</si>
  <si>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</si>
  <si>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</si>
  <si>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</si>
  <si>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</si>
  <si>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</si>
  <si>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</si>
  <si>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</si>
  <si>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</si>
  <si>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</si>
  <si>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</si>
  <si>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</si>
  <si>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</si>
  <si>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</si>
  <si>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</si>
  <si>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</si>
  <si>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</si>
  <si>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</si>
  <si>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</si>
  <si>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</si>
  <si>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</si>
  <si>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</si>
  <si>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</si>
  <si>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</si>
  <si>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</si>
  <si>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</si>
  <si>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</si>
  <si>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</si>
  <si>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</si>
  <si>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</si>
  <si>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</si>
  <si>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</si>
  <si>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</si>
  <si>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</si>
  <si>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</si>
  <si>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</si>
  <si>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</si>
  <si>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</si>
  <si>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</si>
  <si>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</si>
  <si>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</si>
  <si>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</si>
  <si>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</si>
  <si>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</si>
  <si>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</si>
  <si>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</si>
  <si>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</si>
  <si>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</si>
  <si>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</si>
  <si>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</si>
  <si>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</si>
  <si>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</si>
  <si>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</si>
  <si>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</si>
  <si>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</si>
  <si>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</si>
  <si>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</si>
  <si>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</si>
  <si>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</si>
  <si>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</si>
  <si>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</si>
  <si>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</si>
  <si>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</si>
  <si>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</si>
  <si>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</si>
  <si>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</si>
  <si>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</si>
  <si>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</si>
  <si>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</si>
  <si>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</si>
  <si>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</si>
  <si>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</si>
  <si>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</si>
  <si>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</si>
  <si>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</si>
  <si>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</si>
  <si>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</si>
  <si>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</si>
  <si>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</si>
  <si>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</si>
  <si>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</si>
  <si>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</si>
  <si>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</si>
  <si>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</si>
  <si>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</si>
  <si>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</si>
  <si>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</si>
  <si>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</si>
  <si>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</si>
  <si>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</si>
  <si>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</si>
  <si>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</si>
  <si>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</si>
  <si>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</si>
  <si>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</si>
  <si>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</si>
  <si>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</si>
  <si>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</si>
  <si>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</si>
  <si>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</si>
  <si>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</si>
  <si>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</si>
  <si>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</si>
  <si>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</si>
  <si>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</si>
  <si>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</si>
  <si>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</si>
  <si>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</si>
  <si>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</si>
  <si>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</si>
  <si>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</si>
  <si>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</si>
  <si>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</si>
  <si>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</si>
  <si>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</si>
  <si>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</si>
  <si>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</si>
  <si>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</si>
  <si>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</si>
  <si>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</si>
  <si>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</si>
  <si>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</si>
  <si>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</si>
  <si>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</si>
  <si>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</si>
  <si>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</si>
  <si>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</si>
  <si>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</si>
  <si>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</si>
  <si>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</si>
  <si>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</si>
  <si>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</si>
  <si>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</si>
  <si>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</si>
  <si>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</si>
  <si>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</si>
  <si>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</si>
  <si>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</si>
  <si>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</si>
  <si>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</si>
  <si>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</si>
  <si>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</si>
  <si>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</si>
  <si>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</si>
  <si>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</si>
  <si>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</si>
  <si>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</si>
  <si>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</si>
  <si>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</si>
  <si>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</si>
  <si>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</si>
  <si>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</si>
  <si>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</si>
  <si>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</si>
  <si>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</si>
  <si>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</si>
  <si>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</si>
  <si>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</si>
  <si>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</si>
  <si>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</si>
  <si>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</si>
  <si>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</si>
  <si>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</si>
  <si>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</si>
  <si>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</si>
  <si>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</si>
  <si>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</si>
  <si>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</si>
  <si>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</si>
  <si>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</si>
  <si>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</si>
  <si>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</si>
  <si>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</si>
  <si>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</si>
  <si>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</si>
  <si>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</si>
  <si>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</si>
  <si>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</si>
  <si>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</si>
  <si>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</si>
  <si>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</si>
  <si>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</si>
  <si>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</si>
  <si>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</si>
  <si>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</si>
  <si>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</si>
  <si>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</si>
  <si>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</si>
  <si>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</si>
  <si>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</si>
  <si>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</si>
  <si>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</si>
  <si>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</si>
  <si>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</si>
  <si>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</si>
  <si>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</si>
  <si>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</si>
  <si>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</si>
  <si>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</si>
  <si>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</si>
  <si>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</si>
  <si>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</si>
  <si>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</si>
  <si>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</si>
  <si>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</si>
  <si>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</si>
  <si>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</si>
  <si>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</si>
  <si>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</si>
  <si>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</si>
  <si>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</si>
  <si>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</si>
  <si>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</si>
  <si>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</si>
  <si>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НДС</t>
  </si>
  <si>
    <t>НП</t>
  </si>
  <si>
    <t>ЧП</t>
  </si>
  <si>
    <t>ВП</t>
  </si>
  <si>
    <t>вал.рент.</t>
  </si>
  <si>
    <t>БГ</t>
  </si>
  <si>
    <t>Вал.рент.СМР</t>
  </si>
  <si>
    <t>ВП СМР</t>
  </si>
  <si>
    <t>вал.рент. МТР</t>
  </si>
  <si>
    <t>ВП МТР</t>
  </si>
  <si>
    <t>НР 4 мес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</si>
  <si>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</si>
  <si>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</si>
  <si>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</si>
  <si>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</si>
  <si>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</si>
  <si>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</si>
  <si>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</si>
  <si>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</si>
  <si>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</si>
  <si>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</si>
  <si>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</si>
  <si>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</si>
  <si>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</si>
  <si>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</si>
  <si>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</si>
  <si>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</si>
  <si>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</si>
  <si>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</si>
  <si>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</si>
  <si>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</si>
  <si>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</si>
  <si>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</si>
  <si>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</si>
  <si>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</si>
  <si>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</si>
  <si>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</si>
  <si>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</si>
  <si>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</si>
  <si>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</si>
  <si>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</si>
  <si>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</si>
  <si>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</si>
  <si>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</si>
  <si>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</si>
  <si>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</si>
  <si>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</si>
  <si>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</si>
  <si>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</si>
  <si>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</si>
  <si>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</si>
  <si>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</si>
  <si>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</si>
  <si>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</si>
  <si>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</si>
  <si>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</si>
  <si>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</si>
  <si>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</si>
  <si>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</si>
  <si>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</si>
  <si>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</si>
  <si>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</si>
  <si>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</si>
  <si>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</si>
  <si>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</si>
  <si>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</si>
  <si>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</si>
  <si>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</si>
  <si>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</si>
  <si>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</si>
  <si>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</si>
  <si>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</si>
  <si>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</si>
  <si>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</si>
  <si>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</si>
  <si>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</si>
  <si>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</si>
  <si>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</si>
  <si>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</si>
  <si>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</si>
  <si>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</si>
  <si>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</si>
  <si>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</si>
  <si>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</si>
  <si>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</si>
  <si>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</si>
  <si>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</si>
  <si>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</si>
  <si>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</si>
  <si>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</si>
  <si>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</si>
  <si>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</si>
  <si>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</si>
  <si>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</si>
  <si>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</si>
  <si>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</si>
  <si>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</si>
  <si>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</si>
  <si>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</si>
  <si>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</si>
  <si>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</si>
  <si>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</si>
  <si>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</si>
  <si>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</si>
  <si>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</si>
  <si>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</si>
  <si>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</si>
  <si>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</si>
  <si>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</si>
  <si>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</si>
  <si>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</si>
  <si>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</si>
  <si>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</si>
  <si>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</si>
  <si>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</si>
  <si>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</si>
  <si>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</si>
  <si>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</si>
  <si>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</si>
  <si>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</si>
  <si>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</si>
  <si>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</si>
  <si>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</si>
  <si>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</si>
  <si>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</si>
  <si>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</si>
  <si>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</si>
  <si>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</si>
  <si>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</si>
  <si>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</si>
  <si>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</si>
  <si>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</si>
  <si>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</si>
  <si>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</si>
  <si>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</si>
  <si>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</si>
  <si>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</si>
  <si>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</si>
  <si>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</si>
  <si>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</si>
  <si>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</si>
  <si>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</si>
  <si>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</si>
  <si>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</si>
  <si>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</si>
  <si>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</si>
  <si>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</si>
  <si>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</si>
  <si>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</si>
  <si>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</si>
  <si>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</si>
  <si>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</si>
  <si>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</si>
  <si>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</si>
  <si>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</si>
  <si>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</si>
  <si>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</si>
  <si>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</si>
  <si>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</si>
  <si>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</si>
  <si>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</si>
  <si>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</si>
  <si>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</si>
  <si>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</si>
  <si>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</si>
  <si>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</si>
  <si>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</si>
  <si>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</si>
  <si>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</si>
  <si>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</si>
  <si>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</si>
  <si>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</si>
  <si>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</si>
  <si>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</si>
  <si>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</si>
  <si>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</si>
  <si>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</si>
  <si>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</si>
  <si>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</si>
  <si>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</si>
  <si>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</si>
  <si>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</si>
  <si>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</si>
  <si>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</si>
  <si>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</si>
  <si>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</si>
  <si>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</si>
  <si>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</si>
  <si>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</si>
  <si>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</si>
  <si>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</si>
  <si>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</si>
  <si>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</si>
  <si>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</si>
  <si>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</si>
  <si>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</si>
  <si>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</si>
  <si>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</si>
  <si>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</si>
  <si>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</si>
  <si>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</si>
  <si>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</si>
  <si>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</si>
  <si>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</si>
  <si>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</si>
  <si>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</si>
  <si>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</si>
  <si>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</si>
  <si>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</si>
  <si>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</si>
  <si>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</si>
  <si>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</si>
  <si>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</si>
  <si>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</si>
  <si>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</si>
  <si>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</si>
  <si>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</si>
  <si>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</si>
  <si>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</si>
  <si>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</si>
  <si>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</si>
  <si>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</si>
  <si>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</si>
  <si>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</si>
  <si>
    <t>ЭЭ</t>
  </si>
  <si>
    <t>КиК</t>
  </si>
  <si>
    <t>всего</t>
  </si>
  <si>
    <t>СМР</t>
  </si>
  <si>
    <t>МТР</t>
  </si>
  <si>
    <t>СУММА с НДС</t>
  </si>
  <si>
    <t>искл</t>
  </si>
  <si>
    <t>демонтаж РШП от СП14 до СП15</t>
  </si>
  <si>
    <t>демонтаж РШП от СП9 до СП10</t>
  </si>
  <si>
    <t>демонтаж РШП от  СП10 до цеха (путь 10)</t>
  </si>
  <si>
    <t>демонтаж РШП от  СП10 до цеха (путь 9)</t>
  </si>
  <si>
    <t>демонтаж РШП от  СП6 до СП7</t>
  </si>
  <si>
    <t>демонтаж РШП от  СП7 до цеха (путь 7)</t>
  </si>
  <si>
    <t>демонтаж РШП от  СП7 до СП8</t>
  </si>
  <si>
    <t>демонтаж РШП от  СП8 до цеха (путь 8)</t>
  </si>
  <si>
    <t>демонтаж РШП от  СП8 до цеха (путь 6)</t>
  </si>
  <si>
    <t>демонтаж РШП от  переезда №8 СП3 (путь 2, 3А,3Б)</t>
  </si>
  <si>
    <r>
      <t xml:space="preserve">Очистка поверхностей шпалы путей и межпутья от мусора, грунта и пр. до подошвы шпалы, </t>
    </r>
    <r>
      <rPr>
        <sz val="11"/>
        <color rgb="FFFF0000"/>
        <rFont val="Calibri"/>
        <family val="2"/>
        <charset val="204"/>
        <scheme val="minor"/>
      </rPr>
      <t>всего</t>
    </r>
  </si>
  <si>
    <r>
      <t xml:space="preserve">Выемка грунта (загрязнённого балласта) под основание пути (hслоя=0.1м) </t>
    </r>
    <r>
      <rPr>
        <sz val="11"/>
        <color rgb="FFFF0000"/>
        <rFont val="Calibri"/>
        <family val="2"/>
        <charset val="204"/>
        <scheme val="minor"/>
      </rPr>
      <t>всего</t>
    </r>
  </si>
  <si>
    <t>демонтаж РШП от СП12 до тупика</t>
  </si>
  <si>
    <t>Монтаж РШП всего</t>
  </si>
  <si>
    <t>монтаж РШП от СП14 до переезда №9 (тупик)</t>
  </si>
  <si>
    <r>
      <t xml:space="preserve">Демонтаж РШП </t>
    </r>
    <r>
      <rPr>
        <b/>
        <sz val="11"/>
        <color rgb="FFFF0000"/>
        <rFont val="Calibri"/>
        <family val="2"/>
        <charset val="204"/>
        <scheme val="minor"/>
      </rPr>
      <t>всего</t>
    </r>
    <r>
      <rPr>
        <b/>
        <sz val="11"/>
        <color theme="1"/>
        <rFont val="Calibri"/>
        <family val="2"/>
        <charset val="204"/>
        <scheme val="minor"/>
      </rPr>
      <t>, в т.ч.</t>
    </r>
  </si>
  <si>
    <t>монтаж РШП от СП14 до цеха (путь №14)</t>
  </si>
  <si>
    <t>монтаж РШП от СП13 до цеха (путь №13)</t>
  </si>
  <si>
    <t>монтаж РШП от СП 11 до СП12 (хвосты СП11)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</si>
  <si>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</si>
  <si>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</si>
  <si>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</si>
  <si>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монтаж РШП от СП6 до СП7 (хвосты СП6)</t>
  </si>
  <si>
    <t>монтаж РШП от СП2 до СП6 (хвосты СП6)</t>
  </si>
  <si>
    <t xml:space="preserve">монтаж РШП от СП7 до СП8 </t>
  </si>
  <si>
    <t>монтаж РШП от СП8 до цеха (путь 8)</t>
  </si>
  <si>
    <t>монтаж РШП от СП8 до цеха (путь 6)</t>
  </si>
  <si>
    <t>монтаж РШП от СП10 до цеха (путь 10)</t>
  </si>
  <si>
    <t>монтаж РШП от СП10 до цеха (путь 9)</t>
  </si>
  <si>
    <t>демонтаж РШП от СП14 до цеха (путь 14)</t>
  </si>
  <si>
    <t>демонтаж РШП от СП13 до цеха (путь 13)</t>
  </si>
  <si>
    <t>демонтаж РШП от СП Б/н до 11 пути (путь 1Б)</t>
  </si>
  <si>
    <t>демонтаж РШП от СП15 до СП Б/н (путь 1Б)</t>
  </si>
  <si>
    <t>демонтаж РШП от СП11 в сторону СП12 (хвост СП11)</t>
  </si>
  <si>
    <t>монтаж РШП от СП12 до тупика (путь №12)</t>
  </si>
  <si>
    <t>монтаж РШП от СП7 до цеха (путь 7)</t>
  </si>
  <si>
    <t>Выемка грунта (загрязнённого балласта) под основание пути (hслоя=0.1м</t>
  </si>
  <si>
    <t>T</t>
  </si>
  <si>
    <t>ИТОГО демонтаж РШП</t>
  </si>
  <si>
    <t>ИТОГО монтаж РШП</t>
  </si>
  <si>
    <t>t</t>
  </si>
  <si>
    <t>СУММА с НДС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</si>
</sst>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%"/>
    <numFmt numFmtId="169" formatCode="0.000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1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3" fontId="0" fillId="0" borderId="0" xfId="1" applyFont="1" applyAlignment="1">
      <alignment wrapText="1"/>
    </xf>
    <xf numFmtId="43" fontId="3" fillId="7" borderId="3" xfId="1" applyFont="1" applyFill="1" applyBorder="1" applyAlignment="1">
      <alignment vertical="center" wrapText="1"/>
    </xf>
    <xf numFmtId="43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43" fontId="0" fillId="0" borderId="3" xfId="0" applyNumberForma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3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43" fontId="6" fillId="0" borderId="10" xfId="1" applyFont="1" applyFill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43" fontId="6" fillId="0" borderId="10" xfId="0" applyNumberFormat="1" applyFont="1" applyBorder="1" applyAlignment="1">
      <alignment vertical="center" wrapText="1"/>
    </xf>
    <xf numFmtId="0" fontId="0" fillId="9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0" fillId="3" borderId="0" xfId="0" applyFill="1"/>
    <xf numFmtId="9" fontId="0" fillId="0" borderId="0" xfId="0" applyNumberFormat="1"/>
    <xf numFmtId="9" fontId="0" fillId="0" borderId="0" xfId="6" applyFont="1"/>
    <xf numFmtId="9" fontId="0" fillId="0" borderId="0" xfId="6" applyNumberFormat="1" applyFont="1"/>
    <xf numFmtId="0" fontId="0" fillId="3" borderId="3" xfId="0" applyFill="1" applyBorder="1" applyAlignment="1">
      <alignment horizontal="center" vertical="center"/>
    </xf>
    <xf numFmtId="0" fontId="0" fillId="10" borderId="3" xfId="0" applyFill="1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43" fontId="0" fillId="0" borderId="3" xfId="0" applyNumberFormat="1" applyBorder="1" applyAlignment="1">
      <alignment wrapText="1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1" fillId="10" borderId="3" xfId="0" applyFont="1" applyFill="1" applyBorder="1" applyAlignment="1">
      <alignment horizontal="center"/>
    </xf>
    <xf numFmtId="43" fontId="0" fillId="3" borderId="3" xfId="0" applyNumberFormat="1" applyFill="1" applyBorder="1"/>
    <xf numFmtId="0" fontId="17" fillId="9" borderId="3" xfId="0" applyFont="1" applyFill="1" applyBorder="1"/>
    <xf numFmtId="0" fontId="0" fillId="9" borderId="3" xfId="0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43" fontId="0" fillId="8" borderId="3" xfId="0" applyNumberFormat="1" applyFill="1" applyBorder="1"/>
    <xf numFmtId="0" fontId="0" fillId="8" borderId="3" xfId="0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9" borderId="3" xfId="0" applyNumberFormat="1" applyFill="1" applyBorder="1" applyAlignment="1">
      <alignment horizontal="center" vertical="center"/>
    </xf>
    <xf numFmtId="43" fontId="0" fillId="10" borderId="3" xfId="0" applyNumberFormat="1" applyFill="1" applyBorder="1"/>
    <xf numFmtId="0" fontId="0" fillId="8" borderId="3" xfId="0" applyFill="1" applyBorder="1" applyAlignment="1">
      <alignment wrapText="1"/>
    </xf>
    <xf numFmtId="0" fontId="0" fillId="8" borderId="3" xfId="0" applyFill="1" applyBorder="1" applyAlignment="1">
      <alignment horizontal="center" vertical="center" wrapText="1"/>
    </xf>
    <xf numFmtId="43" fontId="0" fillId="8" borderId="3" xfId="0" applyNumberFormat="1" applyFill="1" applyBorder="1" applyAlignment="1">
      <alignment wrapText="1"/>
    </xf>
    <xf numFmtId="168" fontId="0" fillId="8" borderId="3" xfId="6" applyNumberFormat="1" applyFont="1" applyFill="1" applyBorder="1" applyAlignment="1">
      <alignment horizontal="center" vertical="center"/>
    </xf>
    <xf numFmtId="169" fontId="0" fillId="8" borderId="3" xfId="6" applyNumberFormat="1" applyFont="1" applyFill="1" applyBorder="1" applyAlignment="1">
      <alignment horizontal="center" vertical="center"/>
    </xf>
    <xf numFmtId="169" fontId="11" fillId="10" borderId="3" xfId="0" applyNumberFormat="1" applyFont="1" applyFill="1" applyBorder="1" applyAlignment="1">
      <alignment horizontal="center"/>
    </xf>
    <xf numFmtId="0" fontId="6" fillId="10" borderId="3" xfId="3" applyFont="1" applyFill="1" applyBorder="1" applyAlignment="1">
      <alignment vertical="center" wrapText="1"/>
    </xf>
    <xf numFmtId="0" fontId="6" fillId="8" borderId="3" xfId="3" applyFont="1" applyFill="1" applyBorder="1" applyAlignment="1">
      <alignment vertical="center" wrapText="1"/>
    </xf>
    <xf numFmtId="2" fontId="0" fillId="10" borderId="3" xfId="0" applyNumberFormat="1" applyFill="1" applyBorder="1" applyAlignment="1">
      <alignment horizontal="center" vertical="center"/>
    </xf>
    <xf numFmtId="0" fontId="11" fillId="8" borderId="3" xfId="0" applyFont="1" applyFill="1" applyBorder="1"/>
    <xf numFmtId="43" fontId="0" fillId="8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3" fontId="11" fillId="10" borderId="3" xfId="0" applyNumberFormat="1" applyFont="1" applyFill="1" applyBorder="1"/>
    <xf numFmtId="0" fontId="11" fillId="8" borderId="3" xfId="0" applyFont="1" applyFill="1" applyBorder="1" applyAlignment="1">
      <alignment horizontal="center" vertical="center"/>
    </xf>
    <xf numFmtId="43" fontId="11" fillId="8" borderId="3" xfId="0" applyNumberFormat="1" applyFont="1" applyFill="1" applyBorder="1"/>
    <xf numFmtId="164" fontId="0" fillId="8" borderId="0" xfId="0" applyNumberFormat="1" applyFill="1"/>
    <xf numFmtId="43" fontId="11" fillId="3" borderId="3" xfId="0" applyNumberFormat="1" applyFont="1" applyFill="1" applyBorder="1"/>
    <xf numFmtId="0" fontId="11" fillId="3" borderId="0" xfId="0" applyFont="1" applyFill="1"/>
    <xf numFmtId="43" fontId="0" fillId="0" borderId="0" xfId="0" applyNumberFormat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43" fontId="0" fillId="3" borderId="3" xfId="0" applyNumberFormat="1" applyFill="1" applyBorder="1" applyAlignment="1">
      <alignment wrapText="1"/>
    </xf>
    <xf numFmtId="0" fontId="11" fillId="3" borderId="3" xfId="0" applyFont="1" applyFill="1" applyBorder="1" applyAlignment="1">
      <alignment horizontal="center"/>
    </xf>
    <xf numFmtId="169" fontId="11" fillId="3" borderId="3" xfId="0" applyNumberFormat="1" applyFont="1" applyFill="1" applyBorder="1" applyAlignment="1">
      <alignment horizontal="center"/>
    </xf>
    <xf numFmtId="168" fontId="0" fillId="3" borderId="3" xfId="6" applyNumberFormat="1" applyFont="1" applyFill="1" applyBorder="1" applyAlignment="1">
      <alignment horizontal="center" vertical="center"/>
    </xf>
    <xf numFmtId="169" fontId="0" fillId="3" borderId="3" xfId="6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43" fontId="0" fillId="3" borderId="3" xfId="1" applyFont="1" applyFill="1" applyBorder="1" applyAlignment="1">
      <alignment horizontal="center" vertical="center"/>
    </xf>
    <xf numFmtId="164" fontId="0" fillId="3" borderId="0" xfId="0" applyNumberFormat="1" applyFill="1"/>
    <xf numFmtId="0" fontId="17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horizontal="center" vertical="center"/>
    </xf>
    <xf numFmtId="43" fontId="17" fillId="3" borderId="3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11" borderId="10" xfId="0" applyFont="1" applyFill="1" applyBorder="1" applyAlignment="1">
      <alignment horizontal="center" vertical="center" wrapText="1"/>
    </xf>
    <xf numFmtId="0" fontId="0" fillId="11" borderId="0" xfId="0" applyFill="1"/>
    <xf numFmtId="0" fontId="2" fillId="9" borderId="10" xfId="0" applyFont="1" applyFill="1" applyBorder="1" applyAlignment="1">
      <alignment horizontal="center" vertical="center" wrapText="1"/>
    </xf>
    <xf numFmtId="0" fontId="0" fillId="9" borderId="0" xfId="0" applyFill="1"/>
    <xf numFmtId="0" fontId="2" fillId="9" borderId="9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11" xfId="0" applyFont="1" applyFill="1" applyBorder="1" applyAlignment="1">
      <alignment vertical="center" wrapText="1"/>
    </xf>
    <xf numFmtId="0" fontId="0" fillId="9" borderId="0" xfId="0" applyFill="1" applyAlignment="1">
      <alignment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3" xfId="3" applyFont="1" applyFill="1" applyBorder="1" applyAlignment="1">
      <alignment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" fontId="6" fillId="9" borderId="3" xfId="0" applyNumberFormat="1" applyFont="1" applyFill="1" applyBorder="1" applyAlignment="1">
      <alignment vertical="center" wrapText="1"/>
    </xf>
    <xf numFmtId="43" fontId="5" fillId="9" borderId="3" xfId="1" applyFont="1" applyFill="1" applyBorder="1" applyAlignment="1">
      <alignment vertical="center" wrapText="1"/>
    </xf>
    <xf numFmtId="43" fontId="7" fillId="9" borderId="3" xfId="1" applyFont="1" applyFill="1" applyBorder="1" applyAlignment="1">
      <alignment vertical="center" wrapText="1"/>
    </xf>
    <xf numFmtId="43" fontId="6" fillId="9" borderId="3" xfId="0" applyNumberFormat="1" applyFont="1" applyFill="1" applyBorder="1" applyAlignment="1">
      <alignment vertical="center" wrapText="1"/>
    </xf>
    <xf numFmtId="43" fontId="6" fillId="9" borderId="3" xfId="1" applyFont="1" applyFill="1" applyBorder="1" applyAlignment="1">
      <alignment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9" xfId="3" applyFont="1" applyFill="1" applyBorder="1" applyAlignment="1">
      <alignment vertical="center" wrapText="1"/>
    </xf>
    <xf numFmtId="43" fontId="6" fillId="9" borderId="10" xfId="0" applyNumberFormat="1" applyFont="1" applyFill="1" applyBorder="1" applyAlignment="1">
      <alignment vertical="center" wrapText="1"/>
    </xf>
    <xf numFmtId="43" fontId="6" fillId="9" borderId="10" xfId="1" applyFont="1" applyFill="1" applyBorder="1" applyAlignment="1">
      <alignment vertical="center" wrapText="1"/>
    </xf>
    <xf numFmtId="43" fontId="3" fillId="9" borderId="3" xfId="1" applyFont="1" applyFill="1" applyBorder="1" applyAlignment="1">
      <alignment vertical="center" wrapText="1"/>
    </xf>
    <xf numFmtId="167" fontId="6" fillId="9" borderId="3" xfId="0" applyNumberFormat="1" applyFont="1" applyFill="1" applyBorder="1" applyAlignment="1">
      <alignment vertical="center" wrapText="1"/>
    </xf>
    <xf numFmtId="0" fontId="6" fillId="9" borderId="3" xfId="0" applyFont="1" applyFill="1" applyBorder="1" applyAlignment="1">
      <alignment vertical="center" wrapText="1"/>
    </xf>
    <xf numFmtId="167" fontId="6" fillId="9" borderId="3" xfId="1" applyNumberFormat="1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167" fontId="6" fillId="9" borderId="1" xfId="1" applyNumberFormat="1" applyFont="1" applyFill="1" applyBorder="1" applyAlignment="1">
      <alignment vertical="center" wrapText="1"/>
    </xf>
    <xf numFmtId="43" fontId="6" fillId="9" borderId="1" xfId="1" applyFont="1" applyFill="1" applyBorder="1" applyAlignment="1">
      <alignment vertical="center" wrapText="1"/>
    </xf>
    <xf numFmtId="43" fontId="5" fillId="9" borderId="1" xfId="1" applyFont="1" applyFill="1" applyBorder="1" applyAlignment="1">
      <alignment vertical="center" wrapText="1"/>
    </xf>
    <xf numFmtId="0" fontId="6" fillId="9" borderId="3" xfId="4" applyFont="1" applyFill="1" applyBorder="1" applyAlignment="1">
      <alignment vertical="center" wrapText="1"/>
    </xf>
    <xf numFmtId="2" fontId="6" fillId="9" borderId="3" xfId="0" applyNumberFormat="1" applyFont="1" applyFill="1" applyBorder="1" applyAlignment="1">
      <alignment vertical="center" wrapText="1"/>
    </xf>
    <xf numFmtId="43" fontId="6" fillId="9" borderId="3" xfId="5" applyFont="1" applyFill="1" applyBorder="1" applyAlignment="1">
      <alignment vertical="center" wrapText="1"/>
    </xf>
    <xf numFmtId="2" fontId="6" fillId="9" borderId="3" xfId="5" applyNumberFormat="1" applyFont="1" applyFill="1" applyBorder="1" applyAlignment="1">
      <alignment vertical="center" wrapText="1"/>
    </xf>
    <xf numFmtId="43" fontId="6" fillId="9" borderId="9" xfId="5" applyFont="1" applyFill="1" applyBorder="1" applyAlignment="1">
      <alignment vertical="center" wrapText="1"/>
    </xf>
    <xf numFmtId="167" fontId="6" fillId="9" borderId="10" xfId="0" applyNumberFormat="1" applyFont="1" applyFill="1" applyBorder="1" applyAlignment="1">
      <alignment vertical="center" wrapText="1"/>
    </xf>
    <xf numFmtId="0" fontId="2" fillId="9" borderId="10" xfId="3" applyFont="1" applyFill="1" applyBorder="1" applyAlignment="1">
      <alignment horizontal="center" vertical="center" wrapText="1"/>
    </xf>
    <xf numFmtId="0" fontId="2" fillId="9" borderId="9" xfId="3" applyFont="1" applyFill="1" applyBorder="1" applyAlignment="1">
      <alignment horizontal="center" vertical="center" wrapText="1"/>
    </xf>
    <xf numFmtId="0" fontId="2" fillId="9" borderId="3" xfId="3" applyFont="1" applyFill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9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0" applyNumberFormat="1" applyAlignment="1">
      <alignment vertical="center" wrapText="1"/>
    </xf>
    <xf numFmtId="0" fontId="0" fillId="9" borderId="0" xfId="0" applyFill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43" fontId="14" fillId="0" borderId="0" xfId="0" applyNumberFormat="1" applyFont="1" applyAlignment="1">
      <alignment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wrapText="1"/>
    </xf>
    <xf numFmtId="0" fontId="14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17" fillId="6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Процентный" xfId="6" builtinId="5"/>
    <cellStyle name="Финансовый" xfId="1" builtinId="3"/>
    <cellStyle name="Финансовый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5703125" customWidth="1"/>
    <col min="3" max="3" width="17.5703125" customWidth="1"/>
    <col min="4" max="4" width="18.5703125" customWidth="1"/>
    <col min="5" max="5" width="20" customWidth="1"/>
    <col min="6" max="7" width="16.5703125" customWidth="1"/>
    <col min="8" max="8" width="17" customWidth="1"/>
    <col min="9" max="9" width="16.5703125" bestFit="1" customWidth="1"/>
    <col min="10" max="11" width="14.5703125" bestFit="1" customWidth="1"/>
  </cols>
  <sheetData>
    <row r="1" spans="1:9" x14ac:dyDescent="0.25">
      <c r="A1" s="224" t="s">
        <v>0</v>
      </c>
      <c r="B1" s="224" t="s">
        <v>16</v>
      </c>
      <c r="C1" s="225" t="s">
        <v>17</v>
      </c>
      <c r="D1" s="225"/>
      <c r="E1" s="225"/>
      <c r="F1" s="226" t="s">
        <v>18</v>
      </c>
      <c r="G1" s="226"/>
      <c r="H1" s="226"/>
    </row>
    <row r="2" spans="1:9" ht="28.5" x14ac:dyDescent="0.25">
      <c r="A2" s="224"/>
      <c r="B2" s="224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07"/>
  <sheetViews>
    <sheetView view="pageBreakPreview" topLeftCell="B2" zoomScale="85" zoomScaleNormal="100" zoomScaleSheetLayoutView="85" workbookViewId="0">
      <pane ySplit="9" topLeftCell="A11" activePane="bottomLeft" state="frozen"/>
      <selection activeCell="B2" sqref="B2"/>
      <selection pane="bottomLeft" activeCell="D35" sqref="D35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6" width="15.28515625" style="90" bestFit="1" customWidth="1"/>
    <col min="7" max="7" width="15.28515625" style="93" bestFit="1" customWidth="1"/>
    <col min="8" max="8" width="14" style="93" bestFit="1" customWidth="1"/>
    <col min="9" max="12" width="15.28515625" style="90" bestFit="1" customWidth="1"/>
    <col min="13" max="13" width="14" style="90" bestFit="1" customWidth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16384" width="8.85546875" style="90"/>
  </cols>
  <sheetData>
    <row r="1" spans="1:20" hidden="1" x14ac:dyDescent="0.25">
      <c r="J1" s="255" t="s">
        <v>243</v>
      </c>
      <c r="K1" s="255"/>
      <c r="L1" s="255"/>
    </row>
    <row r="2" spans="1:20" hidden="1" x14ac:dyDescent="0.25"/>
    <row r="3" spans="1:20" hidden="1" x14ac:dyDescent="0.25"/>
    <row r="4" spans="1:20" hidden="1" x14ac:dyDescent="0.25">
      <c r="M4" s="90">
        <v>1.55</v>
      </c>
      <c r="O4" s="93"/>
      <c r="P4" s="140">
        <v>1.3</v>
      </c>
    </row>
    <row r="5" spans="1:20" hidden="1" x14ac:dyDescent="0.25"/>
    <row r="6" spans="1:20" ht="40.5" customHeight="1" x14ac:dyDescent="0.25">
      <c r="A6" s="227" t="s">
        <v>0</v>
      </c>
      <c r="B6" s="238" t="s">
        <v>1</v>
      </c>
      <c r="C6" s="227" t="s">
        <v>2</v>
      </c>
      <c r="D6" s="244" t="s">
        <v>3</v>
      </c>
      <c r="E6" s="227" t="s">
        <v>14</v>
      </c>
      <c r="F6" s="227"/>
      <c r="G6" s="227"/>
      <c r="H6" s="227"/>
      <c r="I6" s="227"/>
      <c r="J6" s="227"/>
      <c r="K6" s="227"/>
      <c r="L6" s="227"/>
      <c r="M6" s="245" t="s">
        <v>513</v>
      </c>
      <c r="N6" s="246"/>
      <c r="O6" s="246"/>
      <c r="P6" s="246"/>
      <c r="Q6" s="246"/>
      <c r="R6" s="246"/>
      <c r="S6" s="246"/>
      <c r="T6" s="238"/>
    </row>
    <row r="7" spans="1:20" ht="14.65" customHeight="1" x14ac:dyDescent="0.25">
      <c r="A7" s="227"/>
      <c r="B7" s="239"/>
      <c r="C7" s="227"/>
      <c r="D7" s="244"/>
      <c r="E7" s="227"/>
      <c r="F7" s="227"/>
      <c r="G7" s="227"/>
      <c r="H7" s="227"/>
      <c r="I7" s="227"/>
      <c r="J7" s="227"/>
      <c r="K7" s="227"/>
      <c r="L7" s="227"/>
      <c r="M7" s="230"/>
      <c r="N7" s="231"/>
      <c r="O7" s="231"/>
      <c r="P7" s="231"/>
      <c r="Q7" s="231"/>
      <c r="R7" s="231"/>
      <c r="S7" s="231"/>
      <c r="T7" s="240"/>
    </row>
    <row r="8" spans="1:20" ht="27.75" customHeight="1" x14ac:dyDescent="0.25">
      <c r="A8" s="227"/>
      <c r="B8" s="239"/>
      <c r="C8" s="227"/>
      <c r="D8" s="244"/>
      <c r="E8" s="227" t="s">
        <v>25</v>
      </c>
      <c r="F8" s="227"/>
      <c r="G8" s="227"/>
      <c r="H8" s="227" t="s">
        <v>26</v>
      </c>
      <c r="I8" s="227"/>
      <c r="J8" s="227"/>
      <c r="K8" s="254" t="s">
        <v>36</v>
      </c>
      <c r="L8" s="254"/>
      <c r="M8" s="247" t="s">
        <v>25</v>
      </c>
      <c r="N8" s="248"/>
      <c r="O8" s="249"/>
      <c r="P8" s="247" t="s">
        <v>26</v>
      </c>
      <c r="Q8" s="248"/>
      <c r="R8" s="249"/>
      <c r="S8" s="250" t="s">
        <v>36</v>
      </c>
      <c r="T8" s="251"/>
    </row>
    <row r="9" spans="1:20" ht="56.25" customHeight="1" x14ac:dyDescent="0.25">
      <c r="A9" s="227"/>
      <c r="B9" s="240"/>
      <c r="C9" s="227"/>
      <c r="D9" s="244"/>
      <c r="E9" s="138" t="s">
        <v>4</v>
      </c>
      <c r="F9" s="138" t="s">
        <v>5</v>
      </c>
      <c r="G9" s="94" t="s">
        <v>6</v>
      </c>
      <c r="H9" s="138" t="s">
        <v>4</v>
      </c>
      <c r="I9" s="138" t="s">
        <v>5</v>
      </c>
      <c r="J9" s="94" t="s">
        <v>6</v>
      </c>
      <c r="K9" s="138" t="s">
        <v>27</v>
      </c>
      <c r="L9" s="138" t="s">
        <v>18</v>
      </c>
      <c r="M9" s="138" t="s">
        <v>4</v>
      </c>
      <c r="N9" s="138" t="s">
        <v>5</v>
      </c>
      <c r="O9" s="138" t="s">
        <v>6</v>
      </c>
      <c r="P9" s="138" t="s">
        <v>4</v>
      </c>
      <c r="Q9" s="138" t="s">
        <v>5</v>
      </c>
      <c r="R9" s="138" t="s">
        <v>6</v>
      </c>
      <c r="S9" s="138" t="s">
        <v>27</v>
      </c>
      <c r="T9" s="138" t="s">
        <v>18</v>
      </c>
    </row>
    <row r="10" spans="1:20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25">
      <c r="A11" s="139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25" si="2">M12*D12</f>
        <v>48964.5</v>
      </c>
      <c r="O12" s="97">
        <f t="shared" ref="O12:O25" si="3">N12*1.2</f>
        <v>58757.4</v>
      </c>
      <c r="P12" s="97">
        <f t="shared" ref="P12:P35" si="4">H12*$P$4</f>
        <v>0</v>
      </c>
      <c r="Q12" s="97">
        <f t="shared" ref="Q12:Q25" si="5">P12*D12</f>
        <v>0</v>
      </c>
      <c r="R12" s="97">
        <f t="shared" ref="R12:R25" si="6">Q12*1.2</f>
        <v>0</v>
      </c>
      <c r="S12" s="97">
        <f t="shared" ref="S12:S25" si="7">N12+Q12</f>
        <v>48964.5</v>
      </c>
      <c r="T12" s="97">
        <f t="shared" ref="T12:T25" si="8">S12*1.2</f>
        <v>58757.4</v>
      </c>
    </row>
    <row r="13" spans="1:20" ht="27.75" customHeight="1" x14ac:dyDescent="0.2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>E13*$M$4</f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</row>
    <row r="14" spans="1:20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</row>
    <row r="15" spans="1:20" ht="27.75" customHeight="1" x14ac:dyDescent="0.2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</row>
    <row r="16" spans="1:20" ht="27.75" customHeight="1" x14ac:dyDescent="0.2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</row>
    <row r="17" spans="1:20" ht="27.75" customHeight="1" x14ac:dyDescent="0.2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</row>
    <row r="18" spans="1:20" ht="27.75" customHeight="1" x14ac:dyDescent="0.2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27" si="9">F18+I18</f>
        <v>1846800</v>
      </c>
      <c r="L18" s="97">
        <f t="shared" si="9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</row>
    <row r="19" spans="1:20" ht="27.75" customHeight="1" x14ac:dyDescent="0.2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9"/>
        <v>10495125</v>
      </c>
      <c r="L19" s="100">
        <f t="shared" si="9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</row>
    <row r="20" spans="1:20" ht="27.75" customHeight="1" x14ac:dyDescent="0.2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9"/>
        <v>1784256</v>
      </c>
      <c r="L20" s="97">
        <f t="shared" si="9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</row>
    <row r="21" spans="1:20" ht="27.75" customHeight="1" x14ac:dyDescent="0.2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9"/>
        <v>10796250</v>
      </c>
      <c r="L21" s="100">
        <f t="shared" si="9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</row>
    <row r="22" spans="1:20" ht="27.75" customHeight="1" x14ac:dyDescent="0.2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9"/>
        <v>42560</v>
      </c>
      <c r="L22" s="97">
        <f t="shared" si="9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</row>
    <row r="23" spans="1:20" ht="27.75" customHeight="1" x14ac:dyDescent="0.2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9"/>
        <v>161528</v>
      </c>
      <c r="L23" s="97">
        <f t="shared" si="9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</row>
    <row r="24" spans="1:20" ht="27.75" customHeight="1" x14ac:dyDescent="0.2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9"/>
        <v>853300</v>
      </c>
      <c r="L24" s="100">
        <f t="shared" si="9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</row>
    <row r="25" spans="1:20" ht="27.75" customHeight="1" x14ac:dyDescent="0.2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9"/>
        <v>193600</v>
      </c>
      <c r="L25" s="100">
        <f t="shared" si="9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</row>
    <row r="26" spans="1:20" ht="27.75" customHeight="1" x14ac:dyDescent="0.2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9"/>
        <v>168260</v>
      </c>
      <c r="L26" s="100">
        <f t="shared" si="9"/>
        <v>201912</v>
      </c>
      <c r="M26" s="100">
        <f t="shared" si="1"/>
        <v>0</v>
      </c>
      <c r="N26" s="100">
        <f t="shared" ref="N26:N94" si="10">M26*D26</f>
        <v>0</v>
      </c>
      <c r="O26" s="100">
        <f t="shared" ref="O26:O94" si="11">N26*1.2</f>
        <v>0</v>
      </c>
      <c r="P26" s="100">
        <f t="shared" si="4"/>
        <v>305.5</v>
      </c>
      <c r="Q26" s="100">
        <f t="shared" ref="Q26:Q94" si="12">P26*D26</f>
        <v>218738</v>
      </c>
      <c r="R26" s="100">
        <f t="shared" ref="R26:R94" si="13">Q26*1.2</f>
        <v>262485.59999999998</v>
      </c>
      <c r="S26" s="100">
        <f t="shared" ref="S26:S94" si="14">N26+Q26</f>
        <v>218738</v>
      </c>
      <c r="T26" s="100">
        <f t="shared" ref="T26:T94" si="15">S26*1.2</f>
        <v>262485.59999999998</v>
      </c>
    </row>
    <row r="27" spans="1:20" ht="27.75" customHeight="1" x14ac:dyDescent="0.2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9"/>
        <v>360445.14</v>
      </c>
      <c r="L27" s="97">
        <f t="shared" si="9"/>
        <v>432534.17</v>
      </c>
      <c r="M27" s="97">
        <f t="shared" si="1"/>
        <v>2996.46</v>
      </c>
      <c r="N27" s="97">
        <f t="shared" si="10"/>
        <v>558689.96699999995</v>
      </c>
      <c r="O27" s="97">
        <f t="shared" si="11"/>
        <v>670427.96039999987</v>
      </c>
      <c r="P27" s="97">
        <f t="shared" si="4"/>
        <v>0</v>
      </c>
      <c r="Q27" s="97">
        <f t="shared" si="12"/>
        <v>0</v>
      </c>
      <c r="R27" s="97">
        <f t="shared" si="13"/>
        <v>0</v>
      </c>
      <c r="S27" s="97">
        <f t="shared" si="14"/>
        <v>558689.96699999995</v>
      </c>
      <c r="T27" s="97">
        <f t="shared" si="15"/>
        <v>670427.96039999987</v>
      </c>
    </row>
    <row r="28" spans="1:20" ht="27.75" customHeight="1" x14ac:dyDescent="0.2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0" si="16">F28+I28</f>
        <v>1127649.6000000001</v>
      </c>
      <c r="L28" s="100">
        <f t="shared" si="16"/>
        <v>1353179.52</v>
      </c>
      <c r="M28" s="100">
        <f t="shared" si="1"/>
        <v>0</v>
      </c>
      <c r="N28" s="100">
        <f t="shared" si="10"/>
        <v>0</v>
      </c>
      <c r="O28" s="100">
        <f t="shared" si="11"/>
        <v>0</v>
      </c>
      <c r="P28" s="100">
        <f t="shared" si="4"/>
        <v>6240</v>
      </c>
      <c r="Q28" s="100">
        <f t="shared" si="12"/>
        <v>1465944.48</v>
      </c>
      <c r="R28" s="100">
        <f t="shared" si="13"/>
        <v>1759133.3759999999</v>
      </c>
      <c r="S28" s="100">
        <f t="shared" si="14"/>
        <v>1465944.48</v>
      </c>
      <c r="T28" s="100">
        <f t="shared" si="15"/>
        <v>1759133.3759999999</v>
      </c>
    </row>
    <row r="29" spans="1:20" ht="27.75" customHeight="1" x14ac:dyDescent="0.2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6"/>
        <v>27033.39</v>
      </c>
      <c r="L29" s="97">
        <f t="shared" si="16"/>
        <v>32440.07</v>
      </c>
      <c r="M29" s="97">
        <f t="shared" si="1"/>
        <v>2247.3450000000003</v>
      </c>
      <c r="N29" s="97">
        <f t="shared" si="10"/>
        <v>41901.747525000006</v>
      </c>
      <c r="O29" s="97">
        <f t="shared" si="11"/>
        <v>50282.097030000004</v>
      </c>
      <c r="P29" s="97">
        <f t="shared" si="4"/>
        <v>0</v>
      </c>
      <c r="Q29" s="97">
        <f t="shared" si="12"/>
        <v>0</v>
      </c>
      <c r="R29" s="97">
        <f t="shared" si="13"/>
        <v>0</v>
      </c>
      <c r="S29" s="97">
        <f t="shared" si="14"/>
        <v>41901.747525000006</v>
      </c>
      <c r="T29" s="97">
        <f t="shared" si="15"/>
        <v>50282.097030000004</v>
      </c>
    </row>
    <row r="30" spans="1:20" ht="27.75" customHeight="1" x14ac:dyDescent="0.2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6"/>
        <v>112764.96</v>
      </c>
      <c r="L30" s="100">
        <f t="shared" si="16"/>
        <v>135317.95000000001</v>
      </c>
      <c r="M30" s="100">
        <f t="shared" si="1"/>
        <v>0</v>
      </c>
      <c r="N30" s="100">
        <f t="shared" si="10"/>
        <v>0</v>
      </c>
      <c r="O30" s="100">
        <f t="shared" si="11"/>
        <v>0</v>
      </c>
      <c r="P30" s="100">
        <f t="shared" si="4"/>
        <v>6240</v>
      </c>
      <c r="Q30" s="100">
        <f t="shared" si="12"/>
        <v>146594.448</v>
      </c>
      <c r="R30" s="100">
        <f t="shared" si="13"/>
        <v>175913.3376</v>
      </c>
      <c r="S30" s="100">
        <f t="shared" si="14"/>
        <v>146594.448</v>
      </c>
      <c r="T30" s="100">
        <f t="shared" si="15"/>
        <v>175913.3376</v>
      </c>
    </row>
    <row r="31" spans="1:20" ht="27.75" customHeight="1" x14ac:dyDescent="0.2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ref="K31:L35" si="17">F31+I31</f>
        <v>438619.2</v>
      </c>
      <c r="L31" s="97">
        <f t="shared" si="17"/>
        <v>526343.04</v>
      </c>
      <c r="M31" s="97">
        <f t="shared" si="1"/>
        <v>1465215</v>
      </c>
      <c r="N31" s="97">
        <f t="shared" si="10"/>
        <v>679859.76</v>
      </c>
      <c r="O31" s="97">
        <f t="shared" si="11"/>
        <v>815831.71199999994</v>
      </c>
      <c r="P31" s="97">
        <f t="shared" si="4"/>
        <v>0</v>
      </c>
      <c r="Q31" s="97">
        <f t="shared" si="12"/>
        <v>0</v>
      </c>
      <c r="R31" s="97">
        <f t="shared" si="13"/>
        <v>0</v>
      </c>
      <c r="S31" s="97">
        <f t="shared" si="14"/>
        <v>679859.76</v>
      </c>
      <c r="T31" s="97">
        <f t="shared" si="15"/>
        <v>815831.71199999994</v>
      </c>
    </row>
    <row r="32" spans="1:20" ht="27.75" customHeight="1" x14ac:dyDescent="0.2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1"/>
        <v>1098919</v>
      </c>
      <c r="N32" s="97">
        <f t="shared" si="10"/>
        <v>509898.41600000003</v>
      </c>
      <c r="O32" s="97">
        <f t="shared" si="11"/>
        <v>611878.09920000006</v>
      </c>
      <c r="P32" s="97">
        <f t="shared" si="4"/>
        <v>0</v>
      </c>
      <c r="Q32" s="97">
        <f t="shared" si="12"/>
        <v>0</v>
      </c>
      <c r="R32" s="97">
        <f t="shared" si="13"/>
        <v>0</v>
      </c>
      <c r="S32" s="97">
        <f t="shared" si="14"/>
        <v>509898.41600000003</v>
      </c>
      <c r="T32" s="97">
        <f t="shared" si="15"/>
        <v>611878.09920000006</v>
      </c>
    </row>
    <row r="33" spans="1:20" ht="27.75" customHeight="1" x14ac:dyDescent="0.2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1"/>
        <v>1085</v>
      </c>
      <c r="N33" s="97">
        <f t="shared" si="10"/>
        <v>900278.75</v>
      </c>
      <c r="O33" s="97">
        <f t="shared" si="11"/>
        <v>1080334.5</v>
      </c>
      <c r="P33" s="97">
        <f t="shared" si="4"/>
        <v>0</v>
      </c>
      <c r="Q33" s="97">
        <f t="shared" si="12"/>
        <v>0</v>
      </c>
      <c r="R33" s="97">
        <f t="shared" si="13"/>
        <v>0</v>
      </c>
      <c r="S33" s="97">
        <f t="shared" si="14"/>
        <v>900278.75</v>
      </c>
      <c r="T33" s="97">
        <f t="shared" si="15"/>
        <v>1080334.5</v>
      </c>
    </row>
    <row r="34" spans="1:20" ht="41.25" customHeight="1" x14ac:dyDescent="0.2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1"/>
        <v>1767</v>
      </c>
      <c r="N34" s="97">
        <f t="shared" si="10"/>
        <v>152620.03079999998</v>
      </c>
      <c r="O34" s="97">
        <f t="shared" si="11"/>
        <v>183144.03695999997</v>
      </c>
      <c r="P34" s="97">
        <f t="shared" si="4"/>
        <v>0</v>
      </c>
      <c r="Q34" s="97">
        <f t="shared" si="12"/>
        <v>0</v>
      </c>
      <c r="R34" s="97">
        <f t="shared" si="13"/>
        <v>0</v>
      </c>
      <c r="S34" s="97">
        <f t="shared" si="14"/>
        <v>152620.03079999998</v>
      </c>
      <c r="T34" s="97">
        <f t="shared" si="15"/>
        <v>183144.03695999997</v>
      </c>
    </row>
    <row r="35" spans="1:20" ht="27.75" customHeight="1" x14ac:dyDescent="0.2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1"/>
        <v>1767</v>
      </c>
      <c r="N35" s="97">
        <f t="shared" si="10"/>
        <v>236212.56</v>
      </c>
      <c r="O35" s="97">
        <f t="shared" si="11"/>
        <v>283455.07199999999</v>
      </c>
      <c r="P35" s="97">
        <f t="shared" si="4"/>
        <v>0</v>
      </c>
      <c r="Q35" s="97">
        <f t="shared" si="12"/>
        <v>0</v>
      </c>
      <c r="R35" s="97">
        <f t="shared" si="13"/>
        <v>0</v>
      </c>
      <c r="S35" s="97">
        <f t="shared" si="14"/>
        <v>236212.56</v>
      </c>
      <c r="T35" s="97">
        <f t="shared" si="15"/>
        <v>283455.07199999999</v>
      </c>
    </row>
    <row r="36" spans="1:20" ht="27.75" customHeight="1" x14ac:dyDescent="0.25">
      <c r="A36" s="151"/>
      <c r="B36" s="152"/>
      <c r="C36" s="151"/>
      <c r="D36" s="153"/>
      <c r="E36" s="154"/>
      <c r="F36" s="141">
        <f>SUM(F12:F35)</f>
        <v>8928018.7499999981</v>
      </c>
      <c r="G36" s="141">
        <f t="shared" ref="G36:T36" si="18">SUM(G12:G35)</f>
        <v>10713622.5</v>
      </c>
      <c r="H36" s="141">
        <f t="shared" si="18"/>
        <v>191010</v>
      </c>
      <c r="I36" s="141">
        <f t="shared" si="18"/>
        <v>25004933.560000002</v>
      </c>
      <c r="J36" s="141">
        <f t="shared" si="18"/>
        <v>30005920.27</v>
      </c>
      <c r="K36" s="141">
        <f t="shared" si="18"/>
        <v>33932952.31000001</v>
      </c>
      <c r="L36" s="141">
        <f t="shared" si="18"/>
        <v>40719542.770000018</v>
      </c>
      <c r="M36" s="141">
        <f t="shared" si="18"/>
        <v>5662262.1270000003</v>
      </c>
      <c r="N36" s="141">
        <f t="shared" si="18"/>
        <v>13838429.049324999</v>
      </c>
      <c r="O36" s="141">
        <f t="shared" si="18"/>
        <v>16606114.85919</v>
      </c>
      <c r="P36" s="141">
        <f t="shared" si="18"/>
        <v>248313</v>
      </c>
      <c r="Q36" s="141">
        <f t="shared" si="18"/>
        <v>32506413.627999999</v>
      </c>
      <c r="R36" s="141">
        <f t="shared" si="18"/>
        <v>39007696.353600003</v>
      </c>
      <c r="S36" s="141">
        <f t="shared" si="18"/>
        <v>46344842.677324995</v>
      </c>
      <c r="T36" s="141">
        <f t="shared" si="18"/>
        <v>55613811.212789997</v>
      </c>
    </row>
    <row r="37" spans="1:20" ht="27.75" customHeight="1" x14ac:dyDescent="0.25">
      <c r="A37" s="139">
        <v>2</v>
      </c>
      <c r="B37" s="135" t="s">
        <v>274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7.75" customHeight="1" x14ac:dyDescent="0.25">
      <c r="A38" s="13" t="s">
        <v>44</v>
      </c>
      <c r="B38" s="107" t="s">
        <v>250</v>
      </c>
      <c r="C38" s="13" t="s">
        <v>15</v>
      </c>
      <c r="D38" s="128">
        <v>8.6199999999999992</v>
      </c>
      <c r="E38" s="114">
        <v>8737</v>
      </c>
      <c r="F38" s="97">
        <f>ROUND(E38*D38,2)</f>
        <v>75312.94</v>
      </c>
      <c r="G38" s="97">
        <f>ROUND(F38*1.2,2)</f>
        <v>90375.53</v>
      </c>
      <c r="H38" s="110"/>
      <c r="I38" s="98"/>
      <c r="J38" s="98"/>
      <c r="K38" s="98">
        <f t="shared" ref="K38:L40" si="19">F38+I38</f>
        <v>75312.94</v>
      </c>
      <c r="L38" s="97">
        <f t="shared" si="19"/>
        <v>90375.53</v>
      </c>
      <c r="M38" s="97">
        <f>E38*$M$4</f>
        <v>13542.35</v>
      </c>
      <c r="N38" s="97">
        <f t="shared" si="10"/>
        <v>116735.05699999999</v>
      </c>
      <c r="O38" s="97">
        <f t="shared" si="11"/>
        <v>140082.06839999999</v>
      </c>
      <c r="P38" s="97">
        <f>H38*$P$4</f>
        <v>0</v>
      </c>
      <c r="Q38" s="97">
        <f t="shared" si="12"/>
        <v>0</v>
      </c>
      <c r="R38" s="97">
        <f t="shared" si="13"/>
        <v>0</v>
      </c>
      <c r="S38" s="97">
        <f t="shared" si="14"/>
        <v>116735.05699999999</v>
      </c>
      <c r="T38" s="97">
        <f t="shared" si="15"/>
        <v>140082.06839999999</v>
      </c>
    </row>
    <row r="39" spans="1:20" ht="45" customHeight="1" x14ac:dyDescent="0.25">
      <c r="A39" s="13" t="s">
        <v>45</v>
      </c>
      <c r="B39" s="107" t="s">
        <v>255</v>
      </c>
      <c r="C39" s="13" t="s">
        <v>15</v>
      </c>
      <c r="D39" s="129">
        <v>8.6199999999999992</v>
      </c>
      <c r="E39" s="109">
        <v>1140</v>
      </c>
      <c r="F39" s="97">
        <f>ROUND(E39*D39,2)</f>
        <v>9826.7999999999993</v>
      </c>
      <c r="G39" s="97">
        <f>ROUND(F39*1.2,2)</f>
        <v>11792.16</v>
      </c>
      <c r="H39" s="110"/>
      <c r="I39" s="98"/>
      <c r="J39" s="98"/>
      <c r="K39" s="98">
        <f t="shared" si="19"/>
        <v>9826.7999999999993</v>
      </c>
      <c r="L39" s="97">
        <f t="shared" si="19"/>
        <v>11792.16</v>
      </c>
      <c r="M39" s="97">
        <f>E39*$M$4</f>
        <v>1767</v>
      </c>
      <c r="N39" s="97">
        <f t="shared" si="10"/>
        <v>15231.539999999999</v>
      </c>
      <c r="O39" s="97">
        <f t="shared" si="11"/>
        <v>18277.847999999998</v>
      </c>
      <c r="P39" s="97">
        <f>H39*$P$4</f>
        <v>0</v>
      </c>
      <c r="Q39" s="97">
        <f t="shared" si="12"/>
        <v>0</v>
      </c>
      <c r="R39" s="97">
        <f t="shared" si="13"/>
        <v>0</v>
      </c>
      <c r="S39" s="97">
        <f t="shared" si="14"/>
        <v>15231.539999999999</v>
      </c>
      <c r="T39" s="97">
        <f t="shared" si="15"/>
        <v>18277.847999999998</v>
      </c>
    </row>
    <row r="40" spans="1:20" ht="27.75" customHeight="1" x14ac:dyDescent="0.25">
      <c r="A40" s="13" t="s">
        <v>184</v>
      </c>
      <c r="B40" s="107" t="s">
        <v>256</v>
      </c>
      <c r="C40" s="13" t="s">
        <v>15</v>
      </c>
      <c r="D40" s="129">
        <v>5.04</v>
      </c>
      <c r="E40" s="109">
        <v>1140</v>
      </c>
      <c r="F40" s="97">
        <f>ROUND(E40*D40,2)</f>
        <v>5745.6</v>
      </c>
      <c r="G40" s="97">
        <f>ROUND(F40*1.2,2)</f>
        <v>6894.72</v>
      </c>
      <c r="H40" s="110"/>
      <c r="I40" s="98"/>
      <c r="J40" s="98"/>
      <c r="K40" s="98">
        <f t="shared" si="19"/>
        <v>5745.6</v>
      </c>
      <c r="L40" s="97">
        <f t="shared" si="19"/>
        <v>6894.72</v>
      </c>
      <c r="M40" s="97">
        <f>E40*$M$4</f>
        <v>1767</v>
      </c>
      <c r="N40" s="97">
        <f t="shared" si="10"/>
        <v>8905.68</v>
      </c>
      <c r="O40" s="97">
        <f t="shared" si="11"/>
        <v>10686.816000000001</v>
      </c>
      <c r="P40" s="97">
        <f>H40*$P$4</f>
        <v>0</v>
      </c>
      <c r="Q40" s="97">
        <f t="shared" si="12"/>
        <v>0</v>
      </c>
      <c r="R40" s="97">
        <f t="shared" si="13"/>
        <v>0</v>
      </c>
      <c r="S40" s="97">
        <f t="shared" si="14"/>
        <v>8905.68</v>
      </c>
      <c r="T40" s="97">
        <f t="shared" si="15"/>
        <v>10686.816000000001</v>
      </c>
    </row>
    <row r="41" spans="1:20" ht="27.75" customHeight="1" x14ac:dyDescent="0.25">
      <c r="A41" s="151"/>
      <c r="B41" s="152"/>
      <c r="C41" s="151"/>
      <c r="D41" s="156"/>
      <c r="E41" s="154"/>
      <c r="F41" s="141">
        <f>SUM(F38:F40)</f>
        <v>90885.340000000011</v>
      </c>
      <c r="G41" s="141">
        <f t="shared" ref="G41:T41" si="20">SUM(G38:G40)</f>
        <v>109062.41</v>
      </c>
      <c r="H41" s="141">
        <f t="shared" si="20"/>
        <v>0</v>
      </c>
      <c r="I41" s="141">
        <f t="shared" si="20"/>
        <v>0</v>
      </c>
      <c r="J41" s="141">
        <f t="shared" si="20"/>
        <v>0</v>
      </c>
      <c r="K41" s="141">
        <f t="shared" si="20"/>
        <v>90885.340000000011</v>
      </c>
      <c r="L41" s="141">
        <f t="shared" si="20"/>
        <v>109062.41</v>
      </c>
      <c r="M41" s="141">
        <f t="shared" si="20"/>
        <v>17076.349999999999</v>
      </c>
      <c r="N41" s="141">
        <f t="shared" si="20"/>
        <v>140872.27699999997</v>
      </c>
      <c r="O41" s="141">
        <f t="shared" si="20"/>
        <v>169046.73239999998</v>
      </c>
      <c r="P41" s="141">
        <f t="shared" si="20"/>
        <v>0</v>
      </c>
      <c r="Q41" s="141">
        <f t="shared" si="20"/>
        <v>0</v>
      </c>
      <c r="R41" s="141">
        <f t="shared" si="20"/>
        <v>0</v>
      </c>
      <c r="S41" s="141">
        <f t="shared" si="20"/>
        <v>140872.27699999997</v>
      </c>
      <c r="T41" s="141">
        <f t="shared" si="20"/>
        <v>169046.73239999998</v>
      </c>
    </row>
    <row r="42" spans="1:20" ht="27.75" customHeight="1" x14ac:dyDescent="0.25">
      <c r="A42" s="139">
        <v>3</v>
      </c>
      <c r="B42" s="135" t="s">
        <v>275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27.75" customHeight="1" x14ac:dyDescent="0.25">
      <c r="A43" s="13" t="s">
        <v>43</v>
      </c>
      <c r="B43" s="107" t="s">
        <v>250</v>
      </c>
      <c r="C43" s="13" t="s">
        <v>15</v>
      </c>
      <c r="D43" s="128">
        <v>8.6199999999999992</v>
      </c>
      <c r="E43" s="114">
        <v>8737</v>
      </c>
      <c r="F43" s="97">
        <f>ROUND(E43*D43,2)</f>
        <v>75312.94</v>
      </c>
      <c r="G43" s="97">
        <f>ROUND(F43*1.2,2)</f>
        <v>90375.53</v>
      </c>
      <c r="H43" s="110"/>
      <c r="I43" s="98"/>
      <c r="J43" s="98"/>
      <c r="K43" s="98">
        <f t="shared" ref="K43:L45" si="21">F43+I43</f>
        <v>75312.94</v>
      </c>
      <c r="L43" s="97">
        <f t="shared" si="21"/>
        <v>90375.53</v>
      </c>
      <c r="M43" s="97">
        <f>E43*$M$4</f>
        <v>13542.35</v>
      </c>
      <c r="N43" s="97">
        <f t="shared" si="10"/>
        <v>116735.05699999999</v>
      </c>
      <c r="O43" s="97">
        <f t="shared" si="11"/>
        <v>140082.06839999999</v>
      </c>
      <c r="P43" s="97">
        <f>H43*$P$4</f>
        <v>0</v>
      </c>
      <c r="Q43" s="97">
        <f t="shared" si="12"/>
        <v>0</v>
      </c>
      <c r="R43" s="97">
        <f t="shared" si="13"/>
        <v>0</v>
      </c>
      <c r="S43" s="97">
        <f t="shared" si="14"/>
        <v>116735.05699999999</v>
      </c>
      <c r="T43" s="97">
        <f t="shared" si="15"/>
        <v>140082.06839999999</v>
      </c>
    </row>
    <row r="44" spans="1:20" ht="30" x14ac:dyDescent="0.25">
      <c r="A44" s="13" t="s">
        <v>89</v>
      </c>
      <c r="B44" s="107" t="s">
        <v>255</v>
      </c>
      <c r="C44" s="13" t="s">
        <v>15</v>
      </c>
      <c r="D44" s="129">
        <v>8.6199999999999992</v>
      </c>
      <c r="E44" s="109">
        <v>1140</v>
      </c>
      <c r="F44" s="97">
        <f>ROUND(E44*D44,2)</f>
        <v>9826.7999999999993</v>
      </c>
      <c r="G44" s="97">
        <f>ROUND(F44*1.2,2)</f>
        <v>11792.16</v>
      </c>
      <c r="H44" s="110"/>
      <c r="I44" s="98"/>
      <c r="J44" s="98"/>
      <c r="K44" s="98">
        <f t="shared" si="21"/>
        <v>9826.7999999999993</v>
      </c>
      <c r="L44" s="97">
        <f t="shared" si="21"/>
        <v>11792.16</v>
      </c>
      <c r="M44" s="97">
        <f>E44*$M$4</f>
        <v>1767</v>
      </c>
      <c r="N44" s="97">
        <f t="shared" si="10"/>
        <v>15231.539999999999</v>
      </c>
      <c r="O44" s="97">
        <f t="shared" si="11"/>
        <v>18277.847999999998</v>
      </c>
      <c r="P44" s="97">
        <f>H44*$P$4</f>
        <v>0</v>
      </c>
      <c r="Q44" s="97">
        <f t="shared" si="12"/>
        <v>0</v>
      </c>
      <c r="R44" s="97">
        <f t="shared" si="13"/>
        <v>0</v>
      </c>
      <c r="S44" s="97">
        <f t="shared" si="14"/>
        <v>15231.539999999999</v>
      </c>
      <c r="T44" s="97">
        <f t="shared" si="15"/>
        <v>18277.847999999998</v>
      </c>
    </row>
    <row r="45" spans="1:20" ht="27.75" customHeight="1" x14ac:dyDescent="0.25">
      <c r="A45" s="13" t="s">
        <v>186</v>
      </c>
      <c r="B45" s="107" t="s">
        <v>256</v>
      </c>
      <c r="C45" s="13" t="s">
        <v>15</v>
      </c>
      <c r="D45" s="129">
        <v>5.04</v>
      </c>
      <c r="E45" s="109">
        <v>1140</v>
      </c>
      <c r="F45" s="97">
        <f>ROUND(E45*D45,2)</f>
        <v>5745.6</v>
      </c>
      <c r="G45" s="97">
        <f>ROUND(F45*1.2,2)</f>
        <v>6894.72</v>
      </c>
      <c r="H45" s="110"/>
      <c r="I45" s="98"/>
      <c r="J45" s="98"/>
      <c r="K45" s="98">
        <f t="shared" si="21"/>
        <v>5745.6</v>
      </c>
      <c r="L45" s="97">
        <f t="shared" si="21"/>
        <v>6894.72</v>
      </c>
      <c r="M45" s="97">
        <f>E45*$M$4</f>
        <v>1767</v>
      </c>
      <c r="N45" s="97">
        <f t="shared" si="10"/>
        <v>8905.68</v>
      </c>
      <c r="O45" s="97">
        <f t="shared" si="11"/>
        <v>10686.816000000001</v>
      </c>
      <c r="P45" s="97">
        <f>H45*$P$4</f>
        <v>0</v>
      </c>
      <c r="Q45" s="97">
        <f t="shared" si="12"/>
        <v>0</v>
      </c>
      <c r="R45" s="97">
        <f t="shared" si="13"/>
        <v>0</v>
      </c>
      <c r="S45" s="97">
        <f t="shared" si="14"/>
        <v>8905.68</v>
      </c>
      <c r="T45" s="97">
        <f t="shared" si="15"/>
        <v>10686.816000000001</v>
      </c>
    </row>
    <row r="46" spans="1:20" ht="27.75" customHeight="1" x14ac:dyDescent="0.25">
      <c r="A46" s="151"/>
      <c r="B46" s="152"/>
      <c r="C46" s="151"/>
      <c r="D46" s="156"/>
      <c r="E46" s="154"/>
      <c r="F46" s="141">
        <f t="shared" ref="F46:T46" si="22">SUM(F43:F45)</f>
        <v>90885.340000000011</v>
      </c>
      <c r="G46" s="141">
        <f t="shared" si="22"/>
        <v>109062.41</v>
      </c>
      <c r="H46" s="141">
        <f t="shared" si="22"/>
        <v>0</v>
      </c>
      <c r="I46" s="141">
        <f t="shared" si="22"/>
        <v>0</v>
      </c>
      <c r="J46" s="141">
        <f t="shared" si="22"/>
        <v>0</v>
      </c>
      <c r="K46" s="141">
        <f t="shared" si="22"/>
        <v>90885.340000000011</v>
      </c>
      <c r="L46" s="141">
        <f t="shared" si="22"/>
        <v>109062.41</v>
      </c>
      <c r="M46" s="141">
        <f t="shared" si="22"/>
        <v>17076.349999999999</v>
      </c>
      <c r="N46" s="141">
        <f t="shared" si="22"/>
        <v>140872.27699999997</v>
      </c>
      <c r="O46" s="141">
        <f t="shared" si="22"/>
        <v>169046.73239999998</v>
      </c>
      <c r="P46" s="141">
        <f t="shared" si="22"/>
        <v>0</v>
      </c>
      <c r="Q46" s="141">
        <f t="shared" si="22"/>
        <v>0</v>
      </c>
      <c r="R46" s="141">
        <f t="shared" si="22"/>
        <v>0</v>
      </c>
      <c r="S46" s="141">
        <f t="shared" si="22"/>
        <v>140872.27699999997</v>
      </c>
      <c r="T46" s="141">
        <f t="shared" si="22"/>
        <v>169046.73239999998</v>
      </c>
    </row>
    <row r="47" spans="1:20" ht="27.75" customHeight="1" x14ac:dyDescent="0.25">
      <c r="A47" s="139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23">F48+I48</f>
        <v>102310.27</v>
      </c>
      <c r="L48" s="97">
        <f t="shared" si="23"/>
        <v>122772.32</v>
      </c>
      <c r="M48" s="97">
        <f>E48*$M$4</f>
        <v>13542.35</v>
      </c>
      <c r="N48" s="97">
        <f t="shared" si="10"/>
        <v>158580.91850000003</v>
      </c>
      <c r="O48" s="97">
        <f t="shared" si="11"/>
        <v>190297.10220000002</v>
      </c>
      <c r="P48" s="97">
        <f>H48*$P$4</f>
        <v>0</v>
      </c>
      <c r="Q48" s="97">
        <f t="shared" si="12"/>
        <v>0</v>
      </c>
      <c r="R48" s="97">
        <f t="shared" si="13"/>
        <v>0</v>
      </c>
      <c r="S48" s="97">
        <f t="shared" si="14"/>
        <v>158580.91850000003</v>
      </c>
      <c r="T48" s="97">
        <f t="shared" si="15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23"/>
        <v>13349.4</v>
      </c>
      <c r="L49" s="97">
        <f t="shared" si="23"/>
        <v>16019.28</v>
      </c>
      <c r="M49" s="97">
        <f>E49*$M$4</f>
        <v>1767</v>
      </c>
      <c r="N49" s="97">
        <f t="shared" si="10"/>
        <v>20691.57</v>
      </c>
      <c r="O49" s="97">
        <f t="shared" si="11"/>
        <v>24829.883999999998</v>
      </c>
      <c r="P49" s="97">
        <f>H49*$P$4</f>
        <v>0</v>
      </c>
      <c r="Q49" s="97">
        <f t="shared" si="12"/>
        <v>0</v>
      </c>
      <c r="R49" s="97">
        <f t="shared" si="13"/>
        <v>0</v>
      </c>
      <c r="S49" s="97">
        <f t="shared" si="14"/>
        <v>20691.57</v>
      </c>
      <c r="T49" s="97">
        <f t="shared" si="15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23"/>
        <v>5745.6</v>
      </c>
      <c r="L50" s="97">
        <f t="shared" si="23"/>
        <v>6894.72</v>
      </c>
      <c r="M50" s="97">
        <f>E50*$M$4</f>
        <v>1767</v>
      </c>
      <c r="N50" s="97">
        <f t="shared" si="10"/>
        <v>8905.68</v>
      </c>
      <c r="O50" s="97">
        <f t="shared" si="11"/>
        <v>10686.816000000001</v>
      </c>
      <c r="P50" s="97">
        <f>H50*$P$4</f>
        <v>0</v>
      </c>
      <c r="Q50" s="97">
        <f t="shared" si="12"/>
        <v>0</v>
      </c>
      <c r="R50" s="97">
        <f t="shared" si="13"/>
        <v>0</v>
      </c>
      <c r="S50" s="97">
        <f t="shared" si="14"/>
        <v>8905.68</v>
      </c>
      <c r="T50" s="97">
        <f t="shared" si="15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24">SUM(F48:F50)</f>
        <v>121405.27</v>
      </c>
      <c r="G51" s="141">
        <f t="shared" si="24"/>
        <v>145686.32</v>
      </c>
      <c r="H51" s="141">
        <f t="shared" si="24"/>
        <v>0</v>
      </c>
      <c r="I51" s="141">
        <f t="shared" si="24"/>
        <v>0</v>
      </c>
      <c r="J51" s="141">
        <f t="shared" si="24"/>
        <v>0</v>
      </c>
      <c r="K51" s="141">
        <f t="shared" si="24"/>
        <v>121405.27</v>
      </c>
      <c r="L51" s="141">
        <f t="shared" si="24"/>
        <v>145686.32</v>
      </c>
      <c r="M51" s="141">
        <f t="shared" si="24"/>
        <v>17076.349999999999</v>
      </c>
      <c r="N51" s="141">
        <f t="shared" si="24"/>
        <v>188178.16850000003</v>
      </c>
      <c r="O51" s="141">
        <f t="shared" si="24"/>
        <v>225813.80220000001</v>
      </c>
      <c r="P51" s="141">
        <f t="shared" si="24"/>
        <v>0</v>
      </c>
      <c r="Q51" s="141">
        <f t="shared" si="24"/>
        <v>0</v>
      </c>
      <c r="R51" s="141">
        <f t="shared" si="24"/>
        <v>0</v>
      </c>
      <c r="S51" s="141">
        <f t="shared" si="24"/>
        <v>188178.16850000003</v>
      </c>
      <c r="T51" s="141">
        <f t="shared" si="24"/>
        <v>225813.80220000001</v>
      </c>
    </row>
    <row r="52" spans="1:20" ht="27.75" customHeight="1" x14ac:dyDescent="0.25">
      <c r="A52" s="139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5">F53+I53</f>
        <v>82739.39</v>
      </c>
      <c r="L53" s="97">
        <f t="shared" si="25"/>
        <v>99287.27</v>
      </c>
      <c r="M53" s="97">
        <f t="shared" ref="M53:M81" si="26">E53*$M$4</f>
        <v>13542.35</v>
      </c>
      <c r="N53" s="97">
        <f t="shared" si="10"/>
        <v>128246.05450000001</v>
      </c>
      <c r="O53" s="97">
        <f t="shared" si="11"/>
        <v>153895.2654</v>
      </c>
      <c r="P53" s="97">
        <f t="shared" ref="P53:P81" si="27">H53*$P$4</f>
        <v>0</v>
      </c>
      <c r="Q53" s="97">
        <f t="shared" si="12"/>
        <v>0</v>
      </c>
      <c r="R53" s="97">
        <f t="shared" si="13"/>
        <v>0</v>
      </c>
      <c r="S53" s="97">
        <f t="shared" si="14"/>
        <v>128246.05450000001</v>
      </c>
      <c r="T53" s="97">
        <f t="shared" si="15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5"/>
        <v>55468.9</v>
      </c>
      <c r="L54" s="97">
        <f t="shared" si="25"/>
        <v>66562.679999999993</v>
      </c>
      <c r="M54" s="97">
        <f t="shared" si="26"/>
        <v>2526.5</v>
      </c>
      <c r="N54" s="97">
        <f t="shared" si="10"/>
        <v>85976.794999999998</v>
      </c>
      <c r="O54" s="97">
        <f t="shared" si="11"/>
        <v>103172.15399999999</v>
      </c>
      <c r="P54" s="97">
        <f t="shared" si="27"/>
        <v>0</v>
      </c>
      <c r="Q54" s="97">
        <f t="shared" si="12"/>
        <v>0</v>
      </c>
      <c r="R54" s="97">
        <f t="shared" si="13"/>
        <v>0</v>
      </c>
      <c r="S54" s="97">
        <f t="shared" si="14"/>
        <v>85976.794999999998</v>
      </c>
      <c r="T54" s="97">
        <f t="shared" si="15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5"/>
        <v>15772.09</v>
      </c>
      <c r="L55" s="97">
        <f t="shared" si="25"/>
        <v>18926.509999999998</v>
      </c>
      <c r="M55" s="97">
        <f t="shared" si="26"/>
        <v>157.32500000000002</v>
      </c>
      <c r="N55" s="97">
        <f t="shared" si="10"/>
        <v>24446.731749999999</v>
      </c>
      <c r="O55" s="97">
        <f t="shared" si="11"/>
        <v>29336.078099999999</v>
      </c>
      <c r="P55" s="97">
        <f t="shared" si="27"/>
        <v>0</v>
      </c>
      <c r="Q55" s="97">
        <f t="shared" si="12"/>
        <v>0</v>
      </c>
      <c r="R55" s="97">
        <f t="shared" si="13"/>
        <v>0</v>
      </c>
      <c r="S55" s="97">
        <f t="shared" si="14"/>
        <v>24446.731749999999</v>
      </c>
      <c r="T55" s="97">
        <f t="shared" si="15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5"/>
        <v>39995.919999999998</v>
      </c>
      <c r="L56" s="97">
        <f t="shared" si="25"/>
        <v>47995.1</v>
      </c>
      <c r="M56" s="97">
        <f t="shared" si="26"/>
        <v>3989.2969999999996</v>
      </c>
      <c r="N56" s="97">
        <f t="shared" si="10"/>
        <v>61993.675379999993</v>
      </c>
      <c r="O56" s="97">
        <f t="shared" si="11"/>
        <v>74392.410455999983</v>
      </c>
      <c r="P56" s="97">
        <f t="shared" si="27"/>
        <v>0</v>
      </c>
      <c r="Q56" s="97">
        <f t="shared" si="12"/>
        <v>0</v>
      </c>
      <c r="R56" s="97">
        <f t="shared" si="13"/>
        <v>0</v>
      </c>
      <c r="S56" s="97">
        <f t="shared" si="14"/>
        <v>61993.675379999993</v>
      </c>
      <c r="T56" s="97">
        <f t="shared" si="15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5"/>
        <v>93985.919999999998</v>
      </c>
      <c r="L57" s="100">
        <f t="shared" si="25"/>
        <v>112783.1</v>
      </c>
      <c r="M57" s="100">
        <f t="shared" si="26"/>
        <v>0</v>
      </c>
      <c r="N57" s="100">
        <f t="shared" si="10"/>
        <v>0</v>
      </c>
      <c r="O57" s="100">
        <f t="shared" si="11"/>
        <v>0</v>
      </c>
      <c r="P57" s="100">
        <f t="shared" si="27"/>
        <v>6240</v>
      </c>
      <c r="Q57" s="100">
        <f t="shared" si="12"/>
        <v>122181.69599999998</v>
      </c>
      <c r="R57" s="100">
        <f t="shared" si="13"/>
        <v>146618.03519999998</v>
      </c>
      <c r="S57" s="100">
        <f t="shared" si="14"/>
        <v>122181.69599999998</v>
      </c>
      <c r="T57" s="100">
        <f t="shared" si="15"/>
        <v>146618.03519999998</v>
      </c>
    </row>
    <row r="58" spans="1:20" ht="27.75" customHeight="1" x14ac:dyDescent="0.2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5"/>
        <v>138789.12</v>
      </c>
      <c r="L58" s="97">
        <f t="shared" si="25"/>
        <v>166546.94</v>
      </c>
      <c r="M58" s="97">
        <f t="shared" si="26"/>
        <v>4577.0879999999997</v>
      </c>
      <c r="N58" s="97">
        <f t="shared" si="10"/>
        <v>215123.136</v>
      </c>
      <c r="O58" s="97">
        <f t="shared" si="11"/>
        <v>258147.76319999999</v>
      </c>
      <c r="P58" s="97">
        <f t="shared" si="27"/>
        <v>0</v>
      </c>
      <c r="Q58" s="97">
        <f t="shared" si="12"/>
        <v>0</v>
      </c>
      <c r="R58" s="97">
        <f t="shared" si="13"/>
        <v>0</v>
      </c>
      <c r="S58" s="97">
        <f t="shared" si="14"/>
        <v>215123.136</v>
      </c>
      <c r="T58" s="97">
        <f t="shared" si="15"/>
        <v>258147.76319999999</v>
      </c>
    </row>
    <row r="59" spans="1:20" ht="27.75" customHeight="1" x14ac:dyDescent="0.2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5"/>
        <v>1250000</v>
      </c>
      <c r="L59" s="100">
        <f t="shared" si="25"/>
        <v>1500000</v>
      </c>
      <c r="M59" s="100">
        <f t="shared" si="26"/>
        <v>0</v>
      </c>
      <c r="N59" s="100">
        <f t="shared" si="10"/>
        <v>0</v>
      </c>
      <c r="O59" s="100">
        <f t="shared" si="11"/>
        <v>0</v>
      </c>
      <c r="P59" s="100">
        <f t="shared" si="27"/>
        <v>1625000</v>
      </c>
      <c r="Q59" s="100">
        <f t="shared" si="12"/>
        <v>1625000</v>
      </c>
      <c r="R59" s="100">
        <f t="shared" si="13"/>
        <v>1950000</v>
      </c>
      <c r="S59" s="100">
        <f t="shared" si="14"/>
        <v>1625000</v>
      </c>
      <c r="T59" s="100">
        <f t="shared" si="15"/>
        <v>1950000</v>
      </c>
    </row>
    <row r="60" spans="1:20" ht="27.75" customHeight="1" x14ac:dyDescent="0.2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5"/>
        <v>103424.24</v>
      </c>
      <c r="L60" s="97">
        <f t="shared" si="25"/>
        <v>124109.09</v>
      </c>
      <c r="M60" s="97">
        <f t="shared" si="26"/>
        <v>16927.9375</v>
      </c>
      <c r="N60" s="97">
        <f t="shared" si="10"/>
        <v>160307.56812500002</v>
      </c>
      <c r="O60" s="97">
        <f t="shared" si="11"/>
        <v>192369.08175000001</v>
      </c>
      <c r="P60" s="97">
        <f t="shared" si="27"/>
        <v>0</v>
      </c>
      <c r="Q60" s="97">
        <f t="shared" si="12"/>
        <v>0</v>
      </c>
      <c r="R60" s="97">
        <f t="shared" si="13"/>
        <v>0</v>
      </c>
      <c r="S60" s="97">
        <f t="shared" si="14"/>
        <v>160307.56812500002</v>
      </c>
      <c r="T60" s="97">
        <f t="shared" si="15"/>
        <v>192369.08175000001</v>
      </c>
    </row>
    <row r="61" spans="1:20" ht="27.75" customHeight="1" x14ac:dyDescent="0.2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5"/>
        <v>2730000</v>
      </c>
      <c r="L61" s="100">
        <f t="shared" si="25"/>
        <v>3276000</v>
      </c>
      <c r="M61" s="100">
        <f t="shared" si="26"/>
        <v>0</v>
      </c>
      <c r="N61" s="100">
        <f t="shared" si="10"/>
        <v>0</v>
      </c>
      <c r="O61" s="100">
        <f t="shared" si="11"/>
        <v>0</v>
      </c>
      <c r="P61" s="100">
        <f t="shared" si="27"/>
        <v>3549000</v>
      </c>
      <c r="Q61" s="100">
        <f t="shared" si="12"/>
        <v>3549000</v>
      </c>
      <c r="R61" s="100">
        <f t="shared" si="13"/>
        <v>4258800</v>
      </c>
      <c r="S61" s="100">
        <f t="shared" si="14"/>
        <v>3549000</v>
      </c>
      <c r="T61" s="100">
        <f t="shared" si="15"/>
        <v>4258800</v>
      </c>
    </row>
    <row r="62" spans="1:20" ht="27.75" customHeight="1" x14ac:dyDescent="0.2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5"/>
        <v>5020.03</v>
      </c>
      <c r="L62" s="97">
        <f t="shared" si="25"/>
        <v>6024.04</v>
      </c>
      <c r="M62" s="97">
        <f t="shared" si="26"/>
        <v>3890.5248000000001</v>
      </c>
      <c r="N62" s="97">
        <f t="shared" si="10"/>
        <v>7781.0496000000003</v>
      </c>
      <c r="O62" s="97">
        <f t="shared" si="11"/>
        <v>9337.2595199999996</v>
      </c>
      <c r="P62" s="97">
        <f t="shared" si="27"/>
        <v>0</v>
      </c>
      <c r="Q62" s="97">
        <f t="shared" si="12"/>
        <v>0</v>
      </c>
      <c r="R62" s="97">
        <f t="shared" si="13"/>
        <v>0</v>
      </c>
      <c r="S62" s="97">
        <f t="shared" si="14"/>
        <v>7781.0496000000003</v>
      </c>
      <c r="T62" s="97">
        <f t="shared" si="15"/>
        <v>9337.2595199999996</v>
      </c>
    </row>
    <row r="63" spans="1:20" ht="27.75" customHeight="1" x14ac:dyDescent="0.2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6"/>
        <v>0</v>
      </c>
      <c r="N63" s="105">
        <f t="shared" si="10"/>
        <v>0</v>
      </c>
      <c r="O63" s="105">
        <f t="shared" si="11"/>
        <v>0</v>
      </c>
      <c r="P63" s="105">
        <f t="shared" si="27"/>
        <v>42081</v>
      </c>
      <c r="Q63" s="105">
        <f t="shared" si="12"/>
        <v>84162</v>
      </c>
      <c r="R63" s="105">
        <f t="shared" si="13"/>
        <v>100994.4</v>
      </c>
      <c r="S63" s="105">
        <f t="shared" si="14"/>
        <v>84162</v>
      </c>
      <c r="T63" s="105">
        <f t="shared" si="15"/>
        <v>100994.4</v>
      </c>
    </row>
    <row r="64" spans="1:20" ht="27.75" customHeight="1" x14ac:dyDescent="0.2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8">F64+I64</f>
        <v>12480</v>
      </c>
      <c r="L64" s="97">
        <f t="shared" si="28"/>
        <v>14976</v>
      </c>
      <c r="M64" s="97">
        <f t="shared" si="26"/>
        <v>19344</v>
      </c>
      <c r="N64" s="97">
        <f t="shared" si="10"/>
        <v>19344</v>
      </c>
      <c r="O64" s="97">
        <f t="shared" si="11"/>
        <v>23212.799999999999</v>
      </c>
      <c r="P64" s="97">
        <f t="shared" si="27"/>
        <v>0</v>
      </c>
      <c r="Q64" s="97">
        <f t="shared" si="12"/>
        <v>0</v>
      </c>
      <c r="R64" s="97">
        <f t="shared" si="13"/>
        <v>0</v>
      </c>
      <c r="S64" s="97">
        <f t="shared" si="14"/>
        <v>19344</v>
      </c>
      <c r="T64" s="97">
        <f t="shared" si="15"/>
        <v>23212.799999999999</v>
      </c>
    </row>
    <row r="65" spans="1:20" ht="27.75" customHeight="1" x14ac:dyDescent="0.2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9">ROUND(H65*D65,2)</f>
        <v>112000</v>
      </c>
      <c r="J65" s="101">
        <f t="shared" ref="J65:J70" si="30">ROUND(I65*1.2,2)</f>
        <v>134400</v>
      </c>
      <c r="K65" s="100">
        <f t="shared" si="28"/>
        <v>112000</v>
      </c>
      <c r="L65" s="100">
        <f t="shared" si="28"/>
        <v>134400</v>
      </c>
      <c r="M65" s="100">
        <f t="shared" si="26"/>
        <v>0</v>
      </c>
      <c r="N65" s="100">
        <f t="shared" si="10"/>
        <v>0</v>
      </c>
      <c r="O65" s="100">
        <f t="shared" si="11"/>
        <v>0</v>
      </c>
      <c r="P65" s="100">
        <f t="shared" si="27"/>
        <v>145600</v>
      </c>
      <c r="Q65" s="100">
        <f t="shared" si="12"/>
        <v>145600</v>
      </c>
      <c r="R65" s="100">
        <f t="shared" si="13"/>
        <v>174720</v>
      </c>
      <c r="S65" s="100">
        <f t="shared" si="14"/>
        <v>145600</v>
      </c>
      <c r="T65" s="100">
        <f t="shared" si="15"/>
        <v>174720</v>
      </c>
    </row>
    <row r="66" spans="1:20" ht="27.75" customHeight="1" x14ac:dyDescent="0.2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9"/>
        <v>3700</v>
      </c>
      <c r="J66" s="101">
        <f t="shared" si="30"/>
        <v>4440</v>
      </c>
      <c r="K66" s="100">
        <f t="shared" si="28"/>
        <v>3700</v>
      </c>
      <c r="L66" s="100">
        <f t="shared" si="28"/>
        <v>4440</v>
      </c>
      <c r="M66" s="100">
        <f t="shared" si="26"/>
        <v>0</v>
      </c>
      <c r="N66" s="100">
        <f t="shared" si="10"/>
        <v>0</v>
      </c>
      <c r="O66" s="100">
        <f t="shared" si="11"/>
        <v>0</v>
      </c>
      <c r="P66" s="100">
        <f t="shared" si="27"/>
        <v>4810</v>
      </c>
      <c r="Q66" s="100">
        <f t="shared" si="12"/>
        <v>4810</v>
      </c>
      <c r="R66" s="100">
        <f t="shared" si="13"/>
        <v>5772</v>
      </c>
      <c r="S66" s="100">
        <f t="shared" si="14"/>
        <v>4810</v>
      </c>
      <c r="T66" s="100">
        <f t="shared" si="15"/>
        <v>5772</v>
      </c>
    </row>
    <row r="67" spans="1:20" ht="27.75" customHeight="1" x14ac:dyDescent="0.2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9"/>
        <v>3700</v>
      </c>
      <c r="J67" s="101">
        <f t="shared" si="30"/>
        <v>4440</v>
      </c>
      <c r="K67" s="100">
        <f t="shared" si="28"/>
        <v>3700</v>
      </c>
      <c r="L67" s="100">
        <f t="shared" si="28"/>
        <v>4440</v>
      </c>
      <c r="M67" s="100">
        <f t="shared" si="26"/>
        <v>0</v>
      </c>
      <c r="N67" s="100">
        <f t="shared" si="10"/>
        <v>0</v>
      </c>
      <c r="O67" s="100">
        <f t="shared" si="11"/>
        <v>0</v>
      </c>
      <c r="P67" s="100">
        <f t="shared" si="27"/>
        <v>4810</v>
      </c>
      <c r="Q67" s="100">
        <f t="shared" si="12"/>
        <v>4810</v>
      </c>
      <c r="R67" s="100">
        <f t="shared" si="13"/>
        <v>5772</v>
      </c>
      <c r="S67" s="100">
        <f t="shared" si="14"/>
        <v>4810</v>
      </c>
      <c r="T67" s="100">
        <f t="shared" si="15"/>
        <v>5772</v>
      </c>
    </row>
    <row r="68" spans="1:20" ht="27.75" customHeight="1" x14ac:dyDescent="0.2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9"/>
        <v>942.6</v>
      </c>
      <c r="J68" s="101">
        <f t="shared" si="30"/>
        <v>1131.1199999999999</v>
      </c>
      <c r="K68" s="100">
        <f t="shared" si="28"/>
        <v>942.6</v>
      </c>
      <c r="L68" s="100">
        <f t="shared" si="28"/>
        <v>1131.1199999999999</v>
      </c>
      <c r="M68" s="100">
        <f t="shared" si="26"/>
        <v>0</v>
      </c>
      <c r="N68" s="100">
        <f t="shared" si="10"/>
        <v>0</v>
      </c>
      <c r="O68" s="100">
        <f t="shared" si="11"/>
        <v>0</v>
      </c>
      <c r="P68" s="100">
        <f t="shared" si="27"/>
        <v>306.34500000000003</v>
      </c>
      <c r="Q68" s="100">
        <f t="shared" si="12"/>
        <v>1225.3800000000001</v>
      </c>
      <c r="R68" s="100">
        <f t="shared" si="13"/>
        <v>1470.4560000000001</v>
      </c>
      <c r="S68" s="100">
        <f t="shared" si="14"/>
        <v>1225.3800000000001</v>
      </c>
      <c r="T68" s="100">
        <f t="shared" si="15"/>
        <v>1470.4560000000001</v>
      </c>
    </row>
    <row r="69" spans="1:20" ht="27.75" customHeight="1" x14ac:dyDescent="0.2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9"/>
        <v>279.24</v>
      </c>
      <c r="J69" s="101">
        <f t="shared" si="30"/>
        <v>335.09</v>
      </c>
      <c r="K69" s="100">
        <f t="shared" si="28"/>
        <v>279.24</v>
      </c>
      <c r="L69" s="100">
        <f t="shared" si="28"/>
        <v>335.09</v>
      </c>
      <c r="M69" s="100">
        <f t="shared" si="26"/>
        <v>0</v>
      </c>
      <c r="N69" s="100">
        <f t="shared" si="10"/>
        <v>0</v>
      </c>
      <c r="O69" s="100">
        <f t="shared" si="11"/>
        <v>0</v>
      </c>
      <c r="P69" s="100">
        <f t="shared" si="27"/>
        <v>477.65250000000003</v>
      </c>
      <c r="Q69" s="100">
        <f t="shared" si="12"/>
        <v>363.01590000000004</v>
      </c>
      <c r="R69" s="100">
        <f t="shared" si="13"/>
        <v>435.61908000000005</v>
      </c>
      <c r="S69" s="100">
        <f t="shared" si="14"/>
        <v>363.01590000000004</v>
      </c>
      <c r="T69" s="100">
        <f t="shared" si="15"/>
        <v>435.61908000000005</v>
      </c>
    </row>
    <row r="70" spans="1:20" ht="27.75" customHeight="1" x14ac:dyDescent="0.2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9"/>
        <v>255.27</v>
      </c>
      <c r="J70" s="101">
        <f t="shared" si="30"/>
        <v>306.32</v>
      </c>
      <c r="K70" s="100">
        <f t="shared" si="28"/>
        <v>255.27</v>
      </c>
      <c r="L70" s="100">
        <f t="shared" si="28"/>
        <v>306.32</v>
      </c>
      <c r="M70" s="100">
        <f t="shared" si="26"/>
        <v>0</v>
      </c>
      <c r="N70" s="100">
        <f t="shared" si="10"/>
        <v>0</v>
      </c>
      <c r="O70" s="100">
        <f t="shared" si="11"/>
        <v>0</v>
      </c>
      <c r="P70" s="100">
        <f t="shared" si="27"/>
        <v>436.63749999999999</v>
      </c>
      <c r="Q70" s="100">
        <f t="shared" si="12"/>
        <v>331.84449999999998</v>
      </c>
      <c r="R70" s="100">
        <f t="shared" si="13"/>
        <v>398.21339999999998</v>
      </c>
      <c r="S70" s="100">
        <f t="shared" si="14"/>
        <v>331.84449999999998</v>
      </c>
      <c r="T70" s="100">
        <f t="shared" si="15"/>
        <v>398.21339999999998</v>
      </c>
    </row>
    <row r="71" spans="1:20" ht="27.75" customHeight="1" x14ac:dyDescent="0.2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8"/>
        <v>7944</v>
      </c>
      <c r="L71" s="97">
        <f t="shared" si="28"/>
        <v>9532.7999999999993</v>
      </c>
      <c r="M71" s="97">
        <f t="shared" si="26"/>
        <v>2052.2000000000003</v>
      </c>
      <c r="N71" s="97">
        <f t="shared" si="10"/>
        <v>12313.2</v>
      </c>
      <c r="O71" s="97">
        <f t="shared" si="11"/>
        <v>14775.84</v>
      </c>
      <c r="P71" s="97">
        <f t="shared" si="27"/>
        <v>0</v>
      </c>
      <c r="Q71" s="97">
        <f t="shared" si="12"/>
        <v>0</v>
      </c>
      <c r="R71" s="97">
        <f t="shared" si="13"/>
        <v>0</v>
      </c>
      <c r="S71" s="97">
        <f t="shared" si="14"/>
        <v>12313.2</v>
      </c>
      <c r="T71" s="97">
        <f t="shared" si="15"/>
        <v>14775.84</v>
      </c>
    </row>
    <row r="72" spans="1:20" ht="27.75" customHeight="1" x14ac:dyDescent="0.2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8"/>
        <v>96600</v>
      </c>
      <c r="L72" s="100">
        <f t="shared" si="28"/>
        <v>115920</v>
      </c>
      <c r="M72" s="100">
        <f t="shared" si="26"/>
        <v>0</v>
      </c>
      <c r="N72" s="100">
        <f t="shared" si="10"/>
        <v>0</v>
      </c>
      <c r="O72" s="100">
        <f t="shared" si="11"/>
        <v>0</v>
      </c>
      <c r="P72" s="100">
        <f t="shared" si="27"/>
        <v>10465</v>
      </c>
      <c r="Q72" s="100">
        <f t="shared" si="12"/>
        <v>125580</v>
      </c>
      <c r="R72" s="100">
        <f t="shared" si="13"/>
        <v>150696</v>
      </c>
      <c r="S72" s="100">
        <f t="shared" si="14"/>
        <v>125580</v>
      </c>
      <c r="T72" s="100">
        <f t="shared" si="15"/>
        <v>150696</v>
      </c>
    </row>
    <row r="73" spans="1:20" ht="27.75" customHeight="1" x14ac:dyDescent="0.2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8"/>
        <v>8460</v>
      </c>
      <c r="L73" s="100">
        <f t="shared" si="28"/>
        <v>10152</v>
      </c>
      <c r="M73" s="100">
        <f t="shared" si="26"/>
        <v>0</v>
      </c>
      <c r="N73" s="100">
        <f t="shared" si="10"/>
        <v>0</v>
      </c>
      <c r="O73" s="100">
        <f t="shared" si="11"/>
        <v>0</v>
      </c>
      <c r="P73" s="100">
        <f t="shared" si="27"/>
        <v>305.5</v>
      </c>
      <c r="Q73" s="100">
        <f t="shared" si="12"/>
        <v>10998</v>
      </c>
      <c r="R73" s="100">
        <f t="shared" si="13"/>
        <v>13197.6</v>
      </c>
      <c r="S73" s="100">
        <f t="shared" si="14"/>
        <v>10998</v>
      </c>
      <c r="T73" s="100">
        <f t="shared" si="15"/>
        <v>13197.6</v>
      </c>
    </row>
    <row r="74" spans="1:20" ht="27.75" customHeight="1" x14ac:dyDescent="0.2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8"/>
        <v>29287.98</v>
      </c>
      <c r="L74" s="97">
        <f t="shared" si="28"/>
        <v>35145.58</v>
      </c>
      <c r="M74" s="97">
        <f t="shared" si="26"/>
        <v>3745.5750000000003</v>
      </c>
      <c r="N74" s="97">
        <f t="shared" si="10"/>
        <v>45396.368999999999</v>
      </c>
      <c r="O74" s="97">
        <f t="shared" si="11"/>
        <v>54475.642799999994</v>
      </c>
      <c r="P74" s="97">
        <f t="shared" si="27"/>
        <v>0</v>
      </c>
      <c r="Q74" s="97">
        <f t="shared" si="12"/>
        <v>0</v>
      </c>
      <c r="R74" s="97">
        <f t="shared" si="13"/>
        <v>0</v>
      </c>
      <c r="S74" s="97">
        <f t="shared" si="14"/>
        <v>45396.368999999999</v>
      </c>
      <c r="T74" s="97">
        <f t="shared" si="15"/>
        <v>54475.642799999994</v>
      </c>
    </row>
    <row r="75" spans="1:20" ht="27.75" customHeight="1" x14ac:dyDescent="0.2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8"/>
        <v>73301.759999999995</v>
      </c>
      <c r="L75" s="100">
        <f t="shared" si="28"/>
        <v>87962.11</v>
      </c>
      <c r="M75" s="100">
        <f t="shared" si="26"/>
        <v>0</v>
      </c>
      <c r="N75" s="100">
        <f t="shared" si="10"/>
        <v>0</v>
      </c>
      <c r="O75" s="100">
        <f t="shared" si="11"/>
        <v>0</v>
      </c>
      <c r="P75" s="100">
        <f t="shared" si="27"/>
        <v>6240</v>
      </c>
      <c r="Q75" s="100">
        <f t="shared" si="12"/>
        <v>95292.287999999986</v>
      </c>
      <c r="R75" s="100">
        <f t="shared" si="13"/>
        <v>114350.74559999998</v>
      </c>
      <c r="S75" s="100">
        <f t="shared" si="14"/>
        <v>95292.287999999986</v>
      </c>
      <c r="T75" s="100">
        <f t="shared" si="15"/>
        <v>114350.74559999998</v>
      </c>
    </row>
    <row r="76" spans="1:20" ht="27.75" customHeight="1" x14ac:dyDescent="0.2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8"/>
        <v>2543.85</v>
      </c>
      <c r="L76" s="97">
        <f t="shared" si="28"/>
        <v>3052.62</v>
      </c>
      <c r="M76" s="97">
        <f t="shared" si="26"/>
        <v>3258.6502500000001</v>
      </c>
      <c r="N76" s="97">
        <f t="shared" si="10"/>
        <v>3942.9668025000001</v>
      </c>
      <c r="O76" s="97">
        <f t="shared" si="11"/>
        <v>4731.5601630000001</v>
      </c>
      <c r="P76" s="97">
        <f t="shared" si="27"/>
        <v>0</v>
      </c>
      <c r="Q76" s="97">
        <f t="shared" si="12"/>
        <v>0</v>
      </c>
      <c r="R76" s="97">
        <f t="shared" si="13"/>
        <v>0</v>
      </c>
      <c r="S76" s="97">
        <f t="shared" si="14"/>
        <v>3942.9668025000001</v>
      </c>
      <c r="T76" s="97">
        <f t="shared" si="15"/>
        <v>4731.5601630000001</v>
      </c>
    </row>
    <row r="77" spans="1:20" ht="27.75" customHeight="1" x14ac:dyDescent="0.2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8"/>
        <v>7318.08</v>
      </c>
      <c r="L77" s="100">
        <f t="shared" si="28"/>
        <v>8781.7000000000007</v>
      </c>
      <c r="M77" s="100">
        <f t="shared" si="26"/>
        <v>0</v>
      </c>
      <c r="N77" s="100">
        <f t="shared" si="10"/>
        <v>0</v>
      </c>
      <c r="O77" s="100">
        <f t="shared" si="11"/>
        <v>0</v>
      </c>
      <c r="P77" s="100">
        <f t="shared" si="27"/>
        <v>6240</v>
      </c>
      <c r="Q77" s="100">
        <f t="shared" si="12"/>
        <v>9513.503999999999</v>
      </c>
      <c r="R77" s="100">
        <f t="shared" si="13"/>
        <v>11416.204799999998</v>
      </c>
      <c r="S77" s="100">
        <f t="shared" si="14"/>
        <v>9513.503999999999</v>
      </c>
      <c r="T77" s="100">
        <f t="shared" si="15"/>
        <v>11416.204799999998</v>
      </c>
    </row>
    <row r="78" spans="1:20" ht="27.75" customHeight="1" x14ac:dyDescent="0.2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8"/>
        <v>26492.03</v>
      </c>
      <c r="L78" s="97">
        <f t="shared" si="28"/>
        <v>31790.44</v>
      </c>
      <c r="M78" s="97">
        <f t="shared" si="26"/>
        <v>1831.51875</v>
      </c>
      <c r="N78" s="97">
        <f t="shared" si="10"/>
        <v>41062.650375000005</v>
      </c>
      <c r="O78" s="97">
        <f t="shared" si="11"/>
        <v>49275.180450000007</v>
      </c>
      <c r="P78" s="97">
        <f t="shared" si="27"/>
        <v>0</v>
      </c>
      <c r="Q78" s="97">
        <f t="shared" si="12"/>
        <v>0</v>
      </c>
      <c r="R78" s="97">
        <f t="shared" si="13"/>
        <v>0</v>
      </c>
      <c r="S78" s="97">
        <f t="shared" si="14"/>
        <v>41062.650375000005</v>
      </c>
      <c r="T78" s="97">
        <f t="shared" si="15"/>
        <v>49275.180450000007</v>
      </c>
    </row>
    <row r="79" spans="1:20" ht="27.75" customHeight="1" x14ac:dyDescent="0.2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8"/>
        <v>41686.75</v>
      </c>
      <c r="L79" s="97">
        <f t="shared" si="28"/>
        <v>50024.1</v>
      </c>
      <c r="M79" s="97">
        <f t="shared" si="26"/>
        <v>1085</v>
      </c>
      <c r="N79" s="97">
        <f t="shared" si="10"/>
        <v>64614.462500000001</v>
      </c>
      <c r="O79" s="97">
        <f t="shared" si="11"/>
        <v>77537.354999999996</v>
      </c>
      <c r="P79" s="97">
        <f t="shared" si="27"/>
        <v>0</v>
      </c>
      <c r="Q79" s="97">
        <f t="shared" si="12"/>
        <v>0</v>
      </c>
      <c r="R79" s="97">
        <f t="shared" si="13"/>
        <v>0</v>
      </c>
      <c r="S79" s="97">
        <f t="shared" si="14"/>
        <v>64614.462500000001</v>
      </c>
      <c r="T79" s="97">
        <f t="shared" si="15"/>
        <v>77537.354999999996</v>
      </c>
    </row>
    <row r="80" spans="1:20" ht="45" customHeight="1" x14ac:dyDescent="0.2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6"/>
        <v>1767</v>
      </c>
      <c r="N80" s="97">
        <f t="shared" si="10"/>
        <v>17437.462800000001</v>
      </c>
      <c r="O80" s="97">
        <f t="shared" si="11"/>
        <v>20924.95536</v>
      </c>
      <c r="P80" s="97">
        <f t="shared" si="27"/>
        <v>0</v>
      </c>
      <c r="Q80" s="97">
        <f t="shared" si="12"/>
        <v>0</v>
      </c>
      <c r="R80" s="97">
        <f t="shared" si="13"/>
        <v>0</v>
      </c>
      <c r="S80" s="97">
        <f t="shared" si="14"/>
        <v>17437.462800000001</v>
      </c>
      <c r="T80" s="97">
        <f t="shared" si="15"/>
        <v>20924.95536</v>
      </c>
    </row>
    <row r="81" spans="1:20" ht="27.75" customHeight="1" x14ac:dyDescent="0.2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6"/>
        <v>1767</v>
      </c>
      <c r="N81" s="97">
        <f t="shared" si="10"/>
        <v>8905.68</v>
      </c>
      <c r="O81" s="97">
        <f t="shared" si="11"/>
        <v>10686.816000000001</v>
      </c>
      <c r="P81" s="97">
        <f t="shared" si="27"/>
        <v>0</v>
      </c>
      <c r="Q81" s="97">
        <f t="shared" si="12"/>
        <v>0</v>
      </c>
      <c r="R81" s="97">
        <f t="shared" si="13"/>
        <v>0</v>
      </c>
      <c r="S81" s="97">
        <f t="shared" si="14"/>
        <v>8905.68</v>
      </c>
      <c r="T81" s="97">
        <f t="shared" si="15"/>
        <v>10686.816000000001</v>
      </c>
    </row>
    <row r="82" spans="1:20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0" ht="27.75" customHeight="1" x14ac:dyDescent="0.25">
      <c r="A83" s="139">
        <v>6</v>
      </c>
      <c r="B83" s="135" t="s">
        <v>283</v>
      </c>
      <c r="C83" s="136"/>
      <c r="D83" s="136"/>
      <c r="E83" s="136"/>
      <c r="F83" s="136"/>
      <c r="G83" s="136"/>
      <c r="H83" s="136"/>
      <c r="I83" s="136"/>
      <c r="J83" s="136"/>
      <c r="K83" s="136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1:20" ht="27.75" customHeight="1" x14ac:dyDescent="0.25">
      <c r="A84" s="13" t="s">
        <v>28</v>
      </c>
      <c r="B84" s="107" t="s">
        <v>250</v>
      </c>
      <c r="C84" s="13" t="s">
        <v>15</v>
      </c>
      <c r="D84" s="108">
        <v>9.4700000000000006</v>
      </c>
      <c r="E84" s="114">
        <v>8737</v>
      </c>
      <c r="F84" s="97">
        <f>ROUND(E84*D84,2)</f>
        <v>82739.39</v>
      </c>
      <c r="G84" s="97">
        <f>ROUND(F84*1.2,2)</f>
        <v>99287.27</v>
      </c>
      <c r="H84" s="110"/>
      <c r="I84" s="98"/>
      <c r="J84" s="98"/>
      <c r="K84" s="98">
        <f t="shared" ref="K84:L93" si="31">F84+I84</f>
        <v>82739.39</v>
      </c>
      <c r="L84" s="97">
        <f t="shared" si="31"/>
        <v>99287.27</v>
      </c>
      <c r="M84" s="97">
        <f t="shared" ref="M84:M112" si="32">E84*$M$4</f>
        <v>13542.35</v>
      </c>
      <c r="N84" s="97">
        <f t="shared" si="10"/>
        <v>128246.05450000001</v>
      </c>
      <c r="O84" s="97">
        <f t="shared" si="11"/>
        <v>153895.2654</v>
      </c>
      <c r="P84" s="97">
        <f t="shared" ref="P84:P112" si="33">H84*$P$4</f>
        <v>0</v>
      </c>
      <c r="Q84" s="97">
        <f t="shared" si="12"/>
        <v>0</v>
      </c>
      <c r="R84" s="97">
        <f t="shared" si="13"/>
        <v>0</v>
      </c>
      <c r="S84" s="97">
        <f t="shared" si="14"/>
        <v>128246.05450000001</v>
      </c>
      <c r="T84" s="97">
        <f t="shared" si="15"/>
        <v>153895.2654</v>
      </c>
    </row>
    <row r="85" spans="1:20" ht="27.75" customHeight="1" x14ac:dyDescent="0.25">
      <c r="A85" s="13" t="s">
        <v>62</v>
      </c>
      <c r="B85" s="107" t="s">
        <v>258</v>
      </c>
      <c r="C85" s="13" t="s">
        <v>7</v>
      </c>
      <c r="D85" s="108">
        <v>28.99</v>
      </c>
      <c r="E85" s="109">
        <v>1630</v>
      </c>
      <c r="F85" s="97">
        <f>ROUND(E85*D85,2)</f>
        <v>47253.7</v>
      </c>
      <c r="G85" s="97">
        <f>ROUND(F85*1.2,2)</f>
        <v>56704.44</v>
      </c>
      <c r="H85" s="110"/>
      <c r="I85" s="98"/>
      <c r="J85" s="98"/>
      <c r="K85" s="98">
        <f t="shared" si="31"/>
        <v>47253.7</v>
      </c>
      <c r="L85" s="97">
        <f t="shared" si="31"/>
        <v>56704.44</v>
      </c>
      <c r="M85" s="97">
        <f t="shared" si="32"/>
        <v>2526.5</v>
      </c>
      <c r="N85" s="97">
        <f t="shared" si="10"/>
        <v>73243.235000000001</v>
      </c>
      <c r="O85" s="97">
        <f t="shared" si="11"/>
        <v>87891.881999999998</v>
      </c>
      <c r="P85" s="97">
        <f t="shared" si="33"/>
        <v>0</v>
      </c>
      <c r="Q85" s="97">
        <f t="shared" si="12"/>
        <v>0</v>
      </c>
      <c r="R85" s="97">
        <f t="shared" si="13"/>
        <v>0</v>
      </c>
      <c r="S85" s="97">
        <f t="shared" si="14"/>
        <v>73243.235000000001</v>
      </c>
      <c r="T85" s="97">
        <f t="shared" si="15"/>
        <v>87891.881999999998</v>
      </c>
    </row>
    <row r="86" spans="1:20" ht="27.75" customHeight="1" x14ac:dyDescent="0.25">
      <c r="A86" s="13" t="s">
        <v>73</v>
      </c>
      <c r="B86" s="89" t="s">
        <v>245</v>
      </c>
      <c r="C86" s="13" t="s">
        <v>8</v>
      </c>
      <c r="D86" s="115">
        <v>136.05000000000001</v>
      </c>
      <c r="E86" s="109">
        <v>101.5</v>
      </c>
      <c r="F86" s="97">
        <f>ROUND(E86*D86,2)</f>
        <v>13809.08</v>
      </c>
      <c r="G86" s="97">
        <f>ROUND(F86*1.2,2)</f>
        <v>16570.900000000001</v>
      </c>
      <c r="H86" s="110"/>
      <c r="I86" s="98"/>
      <c r="J86" s="98"/>
      <c r="K86" s="98">
        <f t="shared" si="31"/>
        <v>13809.08</v>
      </c>
      <c r="L86" s="97">
        <f t="shared" si="31"/>
        <v>16570.900000000001</v>
      </c>
      <c r="M86" s="97">
        <f t="shared" si="32"/>
        <v>157.32500000000002</v>
      </c>
      <c r="N86" s="97">
        <f t="shared" si="10"/>
        <v>21404.066250000003</v>
      </c>
      <c r="O86" s="97">
        <f t="shared" si="11"/>
        <v>25684.879500000003</v>
      </c>
      <c r="P86" s="97">
        <f t="shared" si="33"/>
        <v>0</v>
      </c>
      <c r="Q86" s="97">
        <f t="shared" si="12"/>
        <v>0</v>
      </c>
      <c r="R86" s="97">
        <f t="shared" si="13"/>
        <v>0</v>
      </c>
      <c r="S86" s="97">
        <f t="shared" si="14"/>
        <v>21404.066250000003</v>
      </c>
      <c r="T86" s="97">
        <f t="shared" si="15"/>
        <v>25684.879500000003</v>
      </c>
    </row>
    <row r="87" spans="1:20" ht="27.75" customHeight="1" x14ac:dyDescent="0.25">
      <c r="A87" s="13" t="s">
        <v>74</v>
      </c>
      <c r="B87" s="107" t="s">
        <v>249</v>
      </c>
      <c r="C87" s="13" t="s">
        <v>7</v>
      </c>
      <c r="D87" s="108">
        <v>13.61</v>
      </c>
      <c r="E87" s="109">
        <v>2573.7399999999998</v>
      </c>
      <c r="F87" s="97">
        <f>ROUND(E87*D87,2)</f>
        <v>35028.6</v>
      </c>
      <c r="G87" s="97">
        <f>ROUND(F87*1.2,2)</f>
        <v>42034.32</v>
      </c>
      <c r="H87" s="110"/>
      <c r="I87" s="98"/>
      <c r="J87" s="98"/>
      <c r="K87" s="98">
        <f t="shared" si="31"/>
        <v>35028.6</v>
      </c>
      <c r="L87" s="97">
        <f t="shared" si="31"/>
        <v>42034.32</v>
      </c>
      <c r="M87" s="97">
        <f t="shared" si="32"/>
        <v>3989.2969999999996</v>
      </c>
      <c r="N87" s="97">
        <f t="shared" si="10"/>
        <v>54294.332169999994</v>
      </c>
      <c r="O87" s="97">
        <f t="shared" si="11"/>
        <v>65153.19860399999</v>
      </c>
      <c r="P87" s="97">
        <f t="shared" si="33"/>
        <v>0</v>
      </c>
      <c r="Q87" s="97">
        <f t="shared" si="12"/>
        <v>0</v>
      </c>
      <c r="R87" s="97">
        <f t="shared" si="13"/>
        <v>0</v>
      </c>
      <c r="S87" s="97">
        <f t="shared" si="14"/>
        <v>54294.332169999994</v>
      </c>
      <c r="T87" s="97">
        <f t="shared" si="15"/>
        <v>65153.19860399999</v>
      </c>
    </row>
    <row r="88" spans="1:20" ht="27.75" customHeight="1" x14ac:dyDescent="0.25">
      <c r="A88" s="86" t="s">
        <v>75</v>
      </c>
      <c r="B88" s="112" t="s">
        <v>247</v>
      </c>
      <c r="C88" s="86" t="s">
        <v>7</v>
      </c>
      <c r="D88" s="113">
        <f>D87*1.26</f>
        <v>17.148599999999998</v>
      </c>
      <c r="E88" s="101"/>
      <c r="F88" s="100"/>
      <c r="G88" s="100"/>
      <c r="H88" s="100">
        <v>4800</v>
      </c>
      <c r="I88" s="101">
        <f>ROUND(H88*D88,2)</f>
        <v>82313.279999999999</v>
      </c>
      <c r="J88" s="101">
        <f>ROUND(I88*1.2,2)</f>
        <v>98775.94</v>
      </c>
      <c r="K88" s="100">
        <f t="shared" si="31"/>
        <v>82313.279999999999</v>
      </c>
      <c r="L88" s="100">
        <f t="shared" si="31"/>
        <v>98775.94</v>
      </c>
      <c r="M88" s="100">
        <f t="shared" si="32"/>
        <v>0</v>
      </c>
      <c r="N88" s="100">
        <f t="shared" si="10"/>
        <v>0</v>
      </c>
      <c r="O88" s="100">
        <f t="shared" si="11"/>
        <v>0</v>
      </c>
      <c r="P88" s="100">
        <f t="shared" si="33"/>
        <v>6240</v>
      </c>
      <c r="Q88" s="100">
        <f t="shared" si="12"/>
        <v>107007.264</v>
      </c>
      <c r="R88" s="100">
        <f t="shared" si="13"/>
        <v>128408.71679999999</v>
      </c>
      <c r="S88" s="100">
        <f t="shared" si="14"/>
        <v>107007.264</v>
      </c>
      <c r="T88" s="100">
        <f t="shared" si="15"/>
        <v>128408.71679999999</v>
      </c>
    </row>
    <row r="89" spans="1:20" ht="27.75" customHeight="1" x14ac:dyDescent="0.25">
      <c r="A89" s="13" t="s">
        <v>76</v>
      </c>
      <c r="B89" s="107" t="s">
        <v>278</v>
      </c>
      <c r="C89" s="13" t="s">
        <v>10</v>
      </c>
      <c r="D89" s="108">
        <v>47</v>
      </c>
      <c r="E89" s="109">
        <v>2952.96</v>
      </c>
      <c r="F89" s="97">
        <f>ROUND(E89*D89,2)</f>
        <v>138789.12</v>
      </c>
      <c r="G89" s="97">
        <f>ROUND(F89*1.2,2)</f>
        <v>166546.94</v>
      </c>
      <c r="H89" s="110"/>
      <c r="I89" s="98"/>
      <c r="J89" s="98"/>
      <c r="K89" s="98">
        <f t="shared" si="31"/>
        <v>138789.12</v>
      </c>
      <c r="L89" s="97">
        <f t="shared" si="31"/>
        <v>166546.94</v>
      </c>
      <c r="M89" s="97">
        <f t="shared" si="32"/>
        <v>4577.0879999999997</v>
      </c>
      <c r="N89" s="97">
        <f t="shared" si="10"/>
        <v>215123.136</v>
      </c>
      <c r="O89" s="97">
        <f t="shared" si="11"/>
        <v>258147.76319999999</v>
      </c>
      <c r="P89" s="97">
        <f t="shared" si="33"/>
        <v>0</v>
      </c>
      <c r="Q89" s="97">
        <f t="shared" si="12"/>
        <v>0</v>
      </c>
      <c r="R89" s="97">
        <f t="shared" si="13"/>
        <v>0</v>
      </c>
      <c r="S89" s="97">
        <f t="shared" si="14"/>
        <v>215123.136</v>
      </c>
      <c r="T89" s="97">
        <f t="shared" si="15"/>
        <v>258147.76319999999</v>
      </c>
    </row>
    <row r="90" spans="1:20" ht="27.75" customHeight="1" x14ac:dyDescent="0.25">
      <c r="A90" s="86" t="s">
        <v>77</v>
      </c>
      <c r="B90" s="112" t="s">
        <v>279</v>
      </c>
      <c r="C90" s="86" t="s">
        <v>268</v>
      </c>
      <c r="D90" s="113">
        <v>1</v>
      </c>
      <c r="E90" s="101"/>
      <c r="F90" s="100"/>
      <c r="G90" s="100"/>
      <c r="H90" s="100">
        <v>1250000</v>
      </c>
      <c r="I90" s="101">
        <f>ROUND(H90*D90,2)</f>
        <v>1250000</v>
      </c>
      <c r="J90" s="101">
        <f>ROUND(I90*1.2,2)</f>
        <v>1500000</v>
      </c>
      <c r="K90" s="100">
        <f t="shared" si="31"/>
        <v>1250000</v>
      </c>
      <c r="L90" s="100">
        <f t="shared" si="31"/>
        <v>1500000</v>
      </c>
      <c r="M90" s="100">
        <f t="shared" si="32"/>
        <v>0</v>
      </c>
      <c r="N90" s="100">
        <f t="shared" si="10"/>
        <v>0</v>
      </c>
      <c r="O90" s="100">
        <f t="shared" si="11"/>
        <v>0</v>
      </c>
      <c r="P90" s="100">
        <f t="shared" si="33"/>
        <v>1625000</v>
      </c>
      <c r="Q90" s="100">
        <f t="shared" si="12"/>
        <v>1625000</v>
      </c>
      <c r="R90" s="100">
        <f t="shared" si="13"/>
        <v>1950000</v>
      </c>
      <c r="S90" s="100">
        <f t="shared" si="14"/>
        <v>1625000</v>
      </c>
      <c r="T90" s="100">
        <f t="shared" si="15"/>
        <v>1950000</v>
      </c>
    </row>
    <row r="91" spans="1:20" ht="27.75" customHeight="1" x14ac:dyDescent="0.25">
      <c r="A91" s="102" t="s">
        <v>78</v>
      </c>
      <c r="B91" s="106" t="s">
        <v>264</v>
      </c>
      <c r="C91" s="102" t="s">
        <v>15</v>
      </c>
      <c r="D91" s="116">
        <v>9.4700000000000006</v>
      </c>
      <c r="E91" s="117">
        <v>10921.25</v>
      </c>
      <c r="F91" s="103">
        <f>ROUND(E91*D91,2)</f>
        <v>103424.24</v>
      </c>
      <c r="G91" s="103">
        <f>ROUND(F91*1.2,2)</f>
        <v>124109.09</v>
      </c>
      <c r="H91" s="110"/>
      <c r="I91" s="98"/>
      <c r="J91" s="98"/>
      <c r="K91" s="98">
        <f t="shared" si="31"/>
        <v>103424.24</v>
      </c>
      <c r="L91" s="97">
        <f t="shared" si="31"/>
        <v>124109.09</v>
      </c>
      <c r="M91" s="97">
        <f t="shared" si="32"/>
        <v>16927.9375</v>
      </c>
      <c r="N91" s="97">
        <f t="shared" si="10"/>
        <v>160307.56812500002</v>
      </c>
      <c r="O91" s="97">
        <f t="shared" si="11"/>
        <v>192369.08175000001</v>
      </c>
      <c r="P91" s="97">
        <f t="shared" si="33"/>
        <v>0</v>
      </c>
      <c r="Q91" s="97">
        <f t="shared" si="12"/>
        <v>0</v>
      </c>
      <c r="R91" s="97">
        <f t="shared" si="13"/>
        <v>0</v>
      </c>
      <c r="S91" s="97">
        <f t="shared" si="14"/>
        <v>160307.56812500002</v>
      </c>
      <c r="T91" s="97">
        <f t="shared" si="15"/>
        <v>192369.08175000001</v>
      </c>
    </row>
    <row r="92" spans="1:20" ht="27.75" customHeight="1" x14ac:dyDescent="0.25">
      <c r="A92" s="86" t="s">
        <v>79</v>
      </c>
      <c r="B92" s="87" t="s">
        <v>280</v>
      </c>
      <c r="C92" s="86" t="s">
        <v>268</v>
      </c>
      <c r="D92" s="111">
        <v>1</v>
      </c>
      <c r="E92" s="101"/>
      <c r="F92" s="100"/>
      <c r="G92" s="100"/>
      <c r="H92" s="100">
        <v>2730000</v>
      </c>
      <c r="I92" s="101">
        <f>ROUND(H92*D92,2)</f>
        <v>2730000</v>
      </c>
      <c r="J92" s="101">
        <f>ROUND(I92*1.2,2)</f>
        <v>3276000</v>
      </c>
      <c r="K92" s="100">
        <f t="shared" si="31"/>
        <v>2730000</v>
      </c>
      <c r="L92" s="100">
        <f t="shared" si="31"/>
        <v>3276000</v>
      </c>
      <c r="M92" s="100">
        <f t="shared" si="32"/>
        <v>0</v>
      </c>
      <c r="N92" s="100">
        <f t="shared" si="10"/>
        <v>0</v>
      </c>
      <c r="O92" s="100">
        <f t="shared" si="11"/>
        <v>0</v>
      </c>
      <c r="P92" s="100">
        <f t="shared" si="33"/>
        <v>3549000</v>
      </c>
      <c r="Q92" s="100">
        <f t="shared" si="12"/>
        <v>3549000</v>
      </c>
      <c r="R92" s="100">
        <f t="shared" si="13"/>
        <v>4258800</v>
      </c>
      <c r="S92" s="100">
        <f t="shared" si="14"/>
        <v>3549000</v>
      </c>
      <c r="T92" s="100">
        <f t="shared" si="15"/>
        <v>4258800</v>
      </c>
    </row>
    <row r="93" spans="1:20" ht="27.75" customHeight="1" x14ac:dyDescent="0.25">
      <c r="A93" s="13" t="s">
        <v>80</v>
      </c>
      <c r="B93" s="118" t="s">
        <v>281</v>
      </c>
      <c r="C93" s="13" t="s">
        <v>10</v>
      </c>
      <c r="D93" s="119">
        <v>2</v>
      </c>
      <c r="E93" s="120">
        <v>2510.0160000000001</v>
      </c>
      <c r="F93" s="97">
        <f>ROUND(E93*D93,2)</f>
        <v>5020.03</v>
      </c>
      <c r="G93" s="97">
        <f>ROUND(F93*1.2,2)</f>
        <v>6024.04</v>
      </c>
      <c r="H93" s="110"/>
      <c r="I93" s="98"/>
      <c r="J93" s="98"/>
      <c r="K93" s="98">
        <f t="shared" si="31"/>
        <v>5020.03</v>
      </c>
      <c r="L93" s="97">
        <f t="shared" si="31"/>
        <v>6024.04</v>
      </c>
      <c r="M93" s="97">
        <f t="shared" si="32"/>
        <v>3890.5248000000001</v>
      </c>
      <c r="N93" s="97">
        <f t="shared" si="10"/>
        <v>7781.0496000000003</v>
      </c>
      <c r="O93" s="97">
        <f t="shared" si="11"/>
        <v>9337.2595199999996</v>
      </c>
      <c r="P93" s="97">
        <f t="shared" si="33"/>
        <v>0</v>
      </c>
      <c r="Q93" s="97">
        <f t="shared" si="12"/>
        <v>0</v>
      </c>
      <c r="R93" s="97">
        <f t="shared" si="13"/>
        <v>0</v>
      </c>
      <c r="S93" s="97">
        <f t="shared" si="14"/>
        <v>7781.0496000000003</v>
      </c>
      <c r="T93" s="97">
        <f t="shared" si="15"/>
        <v>9337.2595199999996</v>
      </c>
    </row>
    <row r="94" spans="1:20" ht="27.75" customHeight="1" x14ac:dyDescent="0.25">
      <c r="A94" s="86" t="s">
        <v>193</v>
      </c>
      <c r="B94" s="121" t="s">
        <v>282</v>
      </c>
      <c r="C94" s="86" t="s">
        <v>10</v>
      </c>
      <c r="D94" s="122">
        <v>2</v>
      </c>
      <c r="E94" s="104"/>
      <c r="F94" s="104"/>
      <c r="G94" s="104"/>
      <c r="H94" s="100">
        <v>32370</v>
      </c>
      <c r="I94" s="104">
        <f>ROUND(H94*D94,2)</f>
        <v>64740</v>
      </c>
      <c r="J94" s="104">
        <f>ROUND(I94*1.2,2)</f>
        <v>77688</v>
      </c>
      <c r="K94" s="104">
        <f>F94+I94</f>
        <v>64740</v>
      </c>
      <c r="L94" s="105">
        <f>G94+J94</f>
        <v>77688</v>
      </c>
      <c r="M94" s="105">
        <f t="shared" si="32"/>
        <v>0</v>
      </c>
      <c r="N94" s="105">
        <f t="shared" si="10"/>
        <v>0</v>
      </c>
      <c r="O94" s="105">
        <f t="shared" si="11"/>
        <v>0</v>
      </c>
      <c r="P94" s="105">
        <f t="shared" si="33"/>
        <v>42081</v>
      </c>
      <c r="Q94" s="105">
        <f t="shared" si="12"/>
        <v>84162</v>
      </c>
      <c r="R94" s="105">
        <f t="shared" si="13"/>
        <v>100994.4</v>
      </c>
      <c r="S94" s="105">
        <f t="shared" si="14"/>
        <v>84162</v>
      </c>
      <c r="T94" s="105">
        <f t="shared" si="15"/>
        <v>100994.4</v>
      </c>
    </row>
    <row r="95" spans="1:20" ht="27.75" customHeight="1" x14ac:dyDescent="0.25">
      <c r="A95" s="13" t="s">
        <v>195</v>
      </c>
      <c r="B95" s="89" t="s">
        <v>125</v>
      </c>
      <c r="C95" s="13" t="s">
        <v>10</v>
      </c>
      <c r="D95" s="115">
        <v>1</v>
      </c>
      <c r="E95" s="109">
        <v>12480</v>
      </c>
      <c r="F95" s="97">
        <f>ROUND(E95*D95,2)</f>
        <v>12480</v>
      </c>
      <c r="G95" s="97">
        <f>ROUND(F95*1.2,2)</f>
        <v>14976</v>
      </c>
      <c r="H95" s="110"/>
      <c r="I95" s="98"/>
      <c r="J95" s="98"/>
      <c r="K95" s="98">
        <f t="shared" ref="K95:L112" si="34">F95+I95</f>
        <v>12480</v>
      </c>
      <c r="L95" s="97">
        <f t="shared" si="34"/>
        <v>14976</v>
      </c>
      <c r="M95" s="97">
        <f t="shared" si="32"/>
        <v>19344</v>
      </c>
      <c r="N95" s="97">
        <f t="shared" ref="N95:N160" si="35">M95*D95</f>
        <v>19344</v>
      </c>
      <c r="O95" s="97">
        <f t="shared" ref="O95:O160" si="36">N95*1.2</f>
        <v>23212.799999999999</v>
      </c>
      <c r="P95" s="97">
        <f t="shared" si="33"/>
        <v>0</v>
      </c>
      <c r="Q95" s="97">
        <f t="shared" ref="Q95:Q160" si="37">P95*D95</f>
        <v>0</v>
      </c>
      <c r="R95" s="97">
        <f t="shared" ref="R95:R160" si="38">Q95*1.2</f>
        <v>0</v>
      </c>
      <c r="S95" s="97">
        <f t="shared" ref="S95:S160" si="39">N95+Q95</f>
        <v>19344</v>
      </c>
      <c r="T95" s="97">
        <f t="shared" ref="T95:T160" si="40">S95*1.2</f>
        <v>23212.799999999999</v>
      </c>
    </row>
    <row r="96" spans="1:20" ht="27.75" customHeight="1" x14ac:dyDescent="0.25">
      <c r="A96" s="86" t="s">
        <v>196</v>
      </c>
      <c r="B96" s="87" t="s">
        <v>126</v>
      </c>
      <c r="C96" s="86" t="s">
        <v>10</v>
      </c>
      <c r="D96" s="111">
        <v>1</v>
      </c>
      <c r="E96" s="101"/>
      <c r="F96" s="101"/>
      <c r="G96" s="101"/>
      <c r="H96" s="100">
        <v>112000</v>
      </c>
      <c r="I96" s="101">
        <f t="shared" ref="I96:I101" si="41">ROUND(H96*D96,2)</f>
        <v>112000</v>
      </c>
      <c r="J96" s="101">
        <f t="shared" ref="J96:J101" si="42">ROUND(I96*1.2,2)</f>
        <v>134400</v>
      </c>
      <c r="K96" s="100">
        <f t="shared" si="34"/>
        <v>112000</v>
      </c>
      <c r="L96" s="100">
        <f t="shared" si="34"/>
        <v>134400</v>
      </c>
      <c r="M96" s="100">
        <f t="shared" si="32"/>
        <v>0</v>
      </c>
      <c r="N96" s="100">
        <f t="shared" si="35"/>
        <v>0</v>
      </c>
      <c r="O96" s="100">
        <f t="shared" si="36"/>
        <v>0</v>
      </c>
      <c r="P96" s="100">
        <f t="shared" si="33"/>
        <v>145600</v>
      </c>
      <c r="Q96" s="100">
        <f t="shared" si="37"/>
        <v>145600</v>
      </c>
      <c r="R96" s="100">
        <f t="shared" si="38"/>
        <v>174720</v>
      </c>
      <c r="S96" s="100">
        <f t="shared" si="39"/>
        <v>145600</v>
      </c>
      <c r="T96" s="100">
        <f t="shared" si="40"/>
        <v>174720</v>
      </c>
    </row>
    <row r="97" spans="1:20" ht="27.75" customHeight="1" x14ac:dyDescent="0.25">
      <c r="A97" s="86" t="s">
        <v>198</v>
      </c>
      <c r="B97" s="87" t="s">
        <v>233</v>
      </c>
      <c r="C97" s="86" t="s">
        <v>149</v>
      </c>
      <c r="D97" s="111">
        <v>1</v>
      </c>
      <c r="E97" s="101"/>
      <c r="F97" s="101"/>
      <c r="G97" s="101"/>
      <c r="H97" s="100">
        <v>3700</v>
      </c>
      <c r="I97" s="101">
        <f t="shared" si="41"/>
        <v>3700</v>
      </c>
      <c r="J97" s="101">
        <f t="shared" si="42"/>
        <v>4440</v>
      </c>
      <c r="K97" s="100">
        <f t="shared" si="34"/>
        <v>3700</v>
      </c>
      <c r="L97" s="100">
        <f t="shared" si="34"/>
        <v>4440</v>
      </c>
      <c r="M97" s="100">
        <f t="shared" si="32"/>
        <v>0</v>
      </c>
      <c r="N97" s="100">
        <f t="shared" si="35"/>
        <v>0</v>
      </c>
      <c r="O97" s="100">
        <f t="shared" si="36"/>
        <v>0</v>
      </c>
      <c r="P97" s="100">
        <f t="shared" si="33"/>
        <v>4810</v>
      </c>
      <c r="Q97" s="100">
        <f t="shared" si="37"/>
        <v>4810</v>
      </c>
      <c r="R97" s="100">
        <f t="shared" si="38"/>
        <v>5772</v>
      </c>
      <c r="S97" s="100">
        <f t="shared" si="39"/>
        <v>4810</v>
      </c>
      <c r="T97" s="100">
        <f t="shared" si="40"/>
        <v>5772</v>
      </c>
    </row>
    <row r="98" spans="1:20" ht="27.75" customHeight="1" x14ac:dyDescent="0.25">
      <c r="A98" s="86" t="s">
        <v>453</v>
      </c>
      <c r="B98" s="87" t="s">
        <v>235</v>
      </c>
      <c r="C98" s="86" t="s">
        <v>10</v>
      </c>
      <c r="D98" s="111">
        <v>1</v>
      </c>
      <c r="E98" s="101"/>
      <c r="F98" s="101"/>
      <c r="G98" s="101"/>
      <c r="H98" s="100">
        <v>3700</v>
      </c>
      <c r="I98" s="101">
        <f t="shared" si="41"/>
        <v>3700</v>
      </c>
      <c r="J98" s="101">
        <f t="shared" si="42"/>
        <v>4440</v>
      </c>
      <c r="K98" s="100">
        <f t="shared" si="34"/>
        <v>3700</v>
      </c>
      <c r="L98" s="100">
        <f t="shared" si="34"/>
        <v>4440</v>
      </c>
      <c r="M98" s="100">
        <f t="shared" si="32"/>
        <v>0</v>
      </c>
      <c r="N98" s="100">
        <f t="shared" si="35"/>
        <v>0</v>
      </c>
      <c r="O98" s="100">
        <f t="shared" si="36"/>
        <v>0</v>
      </c>
      <c r="P98" s="100">
        <f t="shared" si="33"/>
        <v>4810</v>
      </c>
      <c r="Q98" s="100">
        <f t="shared" si="37"/>
        <v>4810</v>
      </c>
      <c r="R98" s="100">
        <f t="shared" si="38"/>
        <v>5772</v>
      </c>
      <c r="S98" s="100">
        <f t="shared" si="39"/>
        <v>4810</v>
      </c>
      <c r="T98" s="100">
        <f t="shared" si="40"/>
        <v>5772</v>
      </c>
    </row>
    <row r="99" spans="1:20" ht="27.75" customHeight="1" x14ac:dyDescent="0.25">
      <c r="A99" s="86" t="s">
        <v>454</v>
      </c>
      <c r="B99" s="87" t="s">
        <v>241</v>
      </c>
      <c r="C99" s="86" t="s">
        <v>238</v>
      </c>
      <c r="D99" s="111">
        <v>4</v>
      </c>
      <c r="E99" s="101"/>
      <c r="F99" s="101"/>
      <c r="G99" s="101"/>
      <c r="H99" s="101">
        <v>235.65</v>
      </c>
      <c r="I99" s="101">
        <f t="shared" si="41"/>
        <v>942.6</v>
      </c>
      <c r="J99" s="101">
        <f t="shared" si="42"/>
        <v>1131.1199999999999</v>
      </c>
      <c r="K99" s="100">
        <f t="shared" si="34"/>
        <v>942.6</v>
      </c>
      <c r="L99" s="100">
        <f t="shared" si="34"/>
        <v>1131.1199999999999</v>
      </c>
      <c r="M99" s="100">
        <f t="shared" si="32"/>
        <v>0</v>
      </c>
      <c r="N99" s="100">
        <f t="shared" si="35"/>
        <v>0</v>
      </c>
      <c r="O99" s="100">
        <f t="shared" si="36"/>
        <v>0</v>
      </c>
      <c r="P99" s="100">
        <f t="shared" si="33"/>
        <v>306.34500000000003</v>
      </c>
      <c r="Q99" s="100">
        <f t="shared" si="37"/>
        <v>1225.3800000000001</v>
      </c>
      <c r="R99" s="100">
        <f t="shared" si="38"/>
        <v>1470.4560000000001</v>
      </c>
      <c r="S99" s="100">
        <f t="shared" si="39"/>
        <v>1225.3800000000001</v>
      </c>
      <c r="T99" s="100">
        <f t="shared" si="40"/>
        <v>1470.4560000000001</v>
      </c>
    </row>
    <row r="100" spans="1:20" ht="27.75" customHeight="1" x14ac:dyDescent="0.25">
      <c r="A100" s="86" t="s">
        <v>455</v>
      </c>
      <c r="B100" s="87" t="s">
        <v>239</v>
      </c>
      <c r="C100" s="86" t="s">
        <v>234</v>
      </c>
      <c r="D100" s="111">
        <v>0.76</v>
      </c>
      <c r="E100" s="101"/>
      <c r="F100" s="101"/>
      <c r="G100" s="101"/>
      <c r="H100" s="101">
        <v>367.42500000000001</v>
      </c>
      <c r="I100" s="101">
        <f t="shared" si="41"/>
        <v>279.24</v>
      </c>
      <c r="J100" s="101">
        <f t="shared" si="42"/>
        <v>335.09</v>
      </c>
      <c r="K100" s="100">
        <f t="shared" si="34"/>
        <v>279.24</v>
      </c>
      <c r="L100" s="100">
        <f t="shared" si="34"/>
        <v>335.09</v>
      </c>
      <c r="M100" s="100">
        <f t="shared" si="32"/>
        <v>0</v>
      </c>
      <c r="N100" s="100">
        <f t="shared" si="35"/>
        <v>0</v>
      </c>
      <c r="O100" s="100">
        <f t="shared" si="36"/>
        <v>0</v>
      </c>
      <c r="P100" s="100">
        <f t="shared" si="33"/>
        <v>477.65250000000003</v>
      </c>
      <c r="Q100" s="100">
        <f t="shared" si="37"/>
        <v>363.01590000000004</v>
      </c>
      <c r="R100" s="100">
        <f t="shared" si="38"/>
        <v>435.61908000000005</v>
      </c>
      <c r="S100" s="100">
        <f t="shared" si="39"/>
        <v>363.01590000000004</v>
      </c>
      <c r="T100" s="100">
        <f t="shared" si="40"/>
        <v>435.61908000000005</v>
      </c>
    </row>
    <row r="101" spans="1:20" ht="27.75" customHeight="1" x14ac:dyDescent="0.25">
      <c r="A101" s="86" t="s">
        <v>456</v>
      </c>
      <c r="B101" s="87" t="s">
        <v>240</v>
      </c>
      <c r="C101" s="86" t="s">
        <v>234</v>
      </c>
      <c r="D101" s="111">
        <v>0.76</v>
      </c>
      <c r="E101" s="101"/>
      <c r="F101" s="101"/>
      <c r="G101" s="101"/>
      <c r="H101" s="101">
        <v>335.875</v>
      </c>
      <c r="I101" s="101">
        <f t="shared" si="41"/>
        <v>255.27</v>
      </c>
      <c r="J101" s="101">
        <f t="shared" si="42"/>
        <v>306.32</v>
      </c>
      <c r="K101" s="100">
        <f t="shared" si="34"/>
        <v>255.27</v>
      </c>
      <c r="L101" s="100">
        <f t="shared" si="34"/>
        <v>306.32</v>
      </c>
      <c r="M101" s="100">
        <f t="shared" si="32"/>
        <v>0</v>
      </c>
      <c r="N101" s="100">
        <f t="shared" si="35"/>
        <v>0</v>
      </c>
      <c r="O101" s="100">
        <f t="shared" si="36"/>
        <v>0</v>
      </c>
      <c r="P101" s="100">
        <f t="shared" si="33"/>
        <v>436.63749999999999</v>
      </c>
      <c r="Q101" s="100">
        <f t="shared" si="37"/>
        <v>331.84449999999998</v>
      </c>
      <c r="R101" s="100">
        <f t="shared" si="38"/>
        <v>398.21339999999998</v>
      </c>
      <c r="S101" s="100">
        <f t="shared" si="39"/>
        <v>331.84449999999998</v>
      </c>
      <c r="T101" s="100">
        <f t="shared" si="40"/>
        <v>398.21339999999998</v>
      </c>
    </row>
    <row r="102" spans="1:20" ht="27.75" customHeight="1" x14ac:dyDescent="0.25">
      <c r="A102" s="13" t="s">
        <v>457</v>
      </c>
      <c r="B102" s="89" t="s">
        <v>237</v>
      </c>
      <c r="C102" s="13" t="s">
        <v>24</v>
      </c>
      <c r="D102" s="115">
        <v>6</v>
      </c>
      <c r="E102" s="109">
        <v>1324</v>
      </c>
      <c r="F102" s="97">
        <f>ROUND(E102*D102,2)</f>
        <v>7944</v>
      </c>
      <c r="G102" s="97">
        <f>ROUND(F102*1.2,2)</f>
        <v>9532.7999999999993</v>
      </c>
      <c r="H102" s="110"/>
      <c r="I102" s="98"/>
      <c r="J102" s="98"/>
      <c r="K102" s="98">
        <f t="shared" si="34"/>
        <v>7944</v>
      </c>
      <c r="L102" s="97">
        <f t="shared" si="34"/>
        <v>9532.7999999999993</v>
      </c>
      <c r="M102" s="97">
        <f t="shared" si="32"/>
        <v>2052.2000000000003</v>
      </c>
      <c r="N102" s="97">
        <f t="shared" si="35"/>
        <v>12313.2</v>
      </c>
      <c r="O102" s="97">
        <f t="shared" si="36"/>
        <v>14775.84</v>
      </c>
      <c r="P102" s="97">
        <f t="shared" si="33"/>
        <v>0</v>
      </c>
      <c r="Q102" s="97">
        <f t="shared" si="37"/>
        <v>0</v>
      </c>
      <c r="R102" s="97">
        <f t="shared" si="38"/>
        <v>0</v>
      </c>
      <c r="S102" s="97">
        <f t="shared" si="39"/>
        <v>12313.2</v>
      </c>
      <c r="T102" s="97">
        <f t="shared" si="40"/>
        <v>14775.84</v>
      </c>
    </row>
    <row r="103" spans="1:20" ht="27.75" customHeight="1" x14ac:dyDescent="0.25">
      <c r="A103" s="86" t="s">
        <v>458</v>
      </c>
      <c r="B103" s="112" t="s">
        <v>257</v>
      </c>
      <c r="C103" s="86" t="s">
        <v>149</v>
      </c>
      <c r="D103" s="113">
        <v>12</v>
      </c>
      <c r="E103" s="101"/>
      <c r="F103" s="100"/>
      <c r="G103" s="100"/>
      <c r="H103" s="100">
        <v>8050</v>
      </c>
      <c r="I103" s="101">
        <f>ROUND(H103*D103,2)</f>
        <v>96600</v>
      </c>
      <c r="J103" s="101">
        <f>ROUND(I103*1.2,2)</f>
        <v>115920</v>
      </c>
      <c r="K103" s="100">
        <f t="shared" si="34"/>
        <v>96600</v>
      </c>
      <c r="L103" s="100">
        <f t="shared" si="34"/>
        <v>115920</v>
      </c>
      <c r="M103" s="100">
        <f t="shared" si="32"/>
        <v>0</v>
      </c>
      <c r="N103" s="100">
        <f t="shared" si="35"/>
        <v>0</v>
      </c>
      <c r="O103" s="100">
        <f t="shared" si="36"/>
        <v>0</v>
      </c>
      <c r="P103" s="100">
        <f t="shared" si="33"/>
        <v>10465</v>
      </c>
      <c r="Q103" s="100">
        <f t="shared" si="37"/>
        <v>125580</v>
      </c>
      <c r="R103" s="100">
        <f t="shared" si="38"/>
        <v>150696</v>
      </c>
      <c r="S103" s="100">
        <f t="shared" si="39"/>
        <v>125580</v>
      </c>
      <c r="T103" s="100">
        <f t="shared" si="40"/>
        <v>150696</v>
      </c>
    </row>
    <row r="104" spans="1:20" ht="27.75" customHeight="1" x14ac:dyDescent="0.25">
      <c r="A104" s="86" t="s">
        <v>459</v>
      </c>
      <c r="B104" s="112" t="s">
        <v>236</v>
      </c>
      <c r="C104" s="86" t="s">
        <v>10</v>
      </c>
      <c r="D104" s="113">
        <v>36</v>
      </c>
      <c r="E104" s="101"/>
      <c r="F104" s="100"/>
      <c r="G104" s="100"/>
      <c r="H104" s="100">
        <v>235</v>
      </c>
      <c r="I104" s="101">
        <f>ROUND(H104*D104,2)</f>
        <v>8460</v>
      </c>
      <c r="J104" s="101">
        <f>ROUND(I104*1.2,2)</f>
        <v>10152</v>
      </c>
      <c r="K104" s="100">
        <f t="shared" si="34"/>
        <v>8460</v>
      </c>
      <c r="L104" s="100">
        <f t="shared" si="34"/>
        <v>10152</v>
      </c>
      <c r="M104" s="100">
        <f t="shared" si="32"/>
        <v>0</v>
      </c>
      <c r="N104" s="100">
        <f t="shared" si="35"/>
        <v>0</v>
      </c>
      <c r="O104" s="100">
        <f t="shared" si="36"/>
        <v>0</v>
      </c>
      <c r="P104" s="100">
        <f t="shared" si="33"/>
        <v>305.5</v>
      </c>
      <c r="Q104" s="100">
        <f t="shared" si="37"/>
        <v>10998</v>
      </c>
      <c r="R104" s="100">
        <f t="shared" si="38"/>
        <v>13197.6</v>
      </c>
      <c r="S104" s="100">
        <f t="shared" si="39"/>
        <v>10998</v>
      </c>
      <c r="T104" s="100">
        <f t="shared" si="40"/>
        <v>13197.6</v>
      </c>
    </row>
    <row r="105" spans="1:20" ht="27.75" customHeight="1" x14ac:dyDescent="0.25">
      <c r="A105" s="13" t="s">
        <v>460</v>
      </c>
      <c r="B105" s="107" t="s">
        <v>265</v>
      </c>
      <c r="C105" s="13" t="s">
        <v>7</v>
      </c>
      <c r="D105" s="108">
        <v>12.12</v>
      </c>
      <c r="E105" s="109">
        <v>2416.5</v>
      </c>
      <c r="F105" s="97">
        <f>ROUND(E105*D105,2)</f>
        <v>29287.98</v>
      </c>
      <c r="G105" s="97">
        <f>ROUND(F105*1.2,2)</f>
        <v>35145.58</v>
      </c>
      <c r="H105" s="110"/>
      <c r="I105" s="98"/>
      <c r="J105" s="98"/>
      <c r="K105" s="98">
        <f t="shared" si="34"/>
        <v>29287.98</v>
      </c>
      <c r="L105" s="97">
        <f t="shared" si="34"/>
        <v>35145.58</v>
      </c>
      <c r="M105" s="97">
        <f t="shared" si="32"/>
        <v>3745.5750000000003</v>
      </c>
      <c r="N105" s="97">
        <f t="shared" si="35"/>
        <v>45396.368999999999</v>
      </c>
      <c r="O105" s="97">
        <f t="shared" si="36"/>
        <v>54475.642799999994</v>
      </c>
      <c r="P105" s="97">
        <f t="shared" si="33"/>
        <v>0</v>
      </c>
      <c r="Q105" s="97">
        <f t="shared" si="37"/>
        <v>0</v>
      </c>
      <c r="R105" s="97">
        <f t="shared" si="38"/>
        <v>0</v>
      </c>
      <c r="S105" s="97">
        <f t="shared" si="39"/>
        <v>45396.368999999999</v>
      </c>
      <c r="T105" s="97">
        <f t="shared" si="40"/>
        <v>54475.642799999994</v>
      </c>
    </row>
    <row r="106" spans="1:20" ht="27.75" customHeight="1" x14ac:dyDescent="0.25">
      <c r="A106" s="86" t="s">
        <v>461</v>
      </c>
      <c r="B106" s="87" t="s">
        <v>263</v>
      </c>
      <c r="C106" s="86" t="s">
        <v>7</v>
      </c>
      <c r="D106" s="111">
        <f>D105*1.26</f>
        <v>15.271199999999999</v>
      </c>
      <c r="E106" s="101"/>
      <c r="F106" s="101"/>
      <c r="G106" s="101"/>
      <c r="H106" s="100">
        <v>4800</v>
      </c>
      <c r="I106" s="101">
        <f>ROUND(H106*D106,2)</f>
        <v>73301.759999999995</v>
      </c>
      <c r="J106" s="101">
        <f>ROUND(I106*1.2,2)</f>
        <v>87962.11</v>
      </c>
      <c r="K106" s="100">
        <f t="shared" si="34"/>
        <v>73301.759999999995</v>
      </c>
      <c r="L106" s="100">
        <f t="shared" si="34"/>
        <v>87962.11</v>
      </c>
      <c r="M106" s="100">
        <f t="shared" si="32"/>
        <v>0</v>
      </c>
      <c r="N106" s="100">
        <f t="shared" si="35"/>
        <v>0</v>
      </c>
      <c r="O106" s="100">
        <f t="shared" si="36"/>
        <v>0</v>
      </c>
      <c r="P106" s="100">
        <f t="shared" si="33"/>
        <v>6240</v>
      </c>
      <c r="Q106" s="100">
        <f t="shared" si="37"/>
        <v>95292.287999999986</v>
      </c>
      <c r="R106" s="100">
        <f t="shared" si="38"/>
        <v>114350.74559999998</v>
      </c>
      <c r="S106" s="100">
        <f t="shared" si="39"/>
        <v>95292.287999999986</v>
      </c>
      <c r="T106" s="100">
        <f t="shared" si="40"/>
        <v>114350.74559999998</v>
      </c>
    </row>
    <row r="107" spans="1:20" ht="27.75" customHeight="1" x14ac:dyDescent="0.25">
      <c r="A107" s="13" t="s">
        <v>462</v>
      </c>
      <c r="B107" s="107" t="s">
        <v>266</v>
      </c>
      <c r="C107" s="13" t="s">
        <v>7</v>
      </c>
      <c r="D107" s="108">
        <v>1.21</v>
      </c>
      <c r="E107" s="109">
        <v>2102.355</v>
      </c>
      <c r="F107" s="97">
        <f>ROUND(E107*D107,2)</f>
        <v>2543.85</v>
      </c>
      <c r="G107" s="97">
        <f>ROUND(F107*1.2,2)</f>
        <v>3052.62</v>
      </c>
      <c r="H107" s="110"/>
      <c r="I107" s="98"/>
      <c r="J107" s="98"/>
      <c r="K107" s="98">
        <f t="shared" si="34"/>
        <v>2543.85</v>
      </c>
      <c r="L107" s="97">
        <f t="shared" si="34"/>
        <v>3052.62</v>
      </c>
      <c r="M107" s="97">
        <f t="shared" si="32"/>
        <v>3258.6502500000001</v>
      </c>
      <c r="N107" s="97">
        <f t="shared" si="35"/>
        <v>3942.9668025000001</v>
      </c>
      <c r="O107" s="97">
        <f t="shared" si="36"/>
        <v>4731.5601630000001</v>
      </c>
      <c r="P107" s="97">
        <f t="shared" si="33"/>
        <v>0</v>
      </c>
      <c r="Q107" s="97">
        <f t="shared" si="37"/>
        <v>0</v>
      </c>
      <c r="R107" s="97">
        <f t="shared" si="38"/>
        <v>0</v>
      </c>
      <c r="S107" s="97">
        <f t="shared" si="39"/>
        <v>3942.9668025000001</v>
      </c>
      <c r="T107" s="97">
        <f t="shared" si="40"/>
        <v>4731.5601630000001</v>
      </c>
    </row>
    <row r="108" spans="1:20" ht="27.75" customHeight="1" x14ac:dyDescent="0.25">
      <c r="A108" s="86" t="s">
        <v>463</v>
      </c>
      <c r="B108" s="112" t="s">
        <v>263</v>
      </c>
      <c r="C108" s="86" t="s">
        <v>7</v>
      </c>
      <c r="D108" s="113">
        <f>D107*1.26</f>
        <v>1.5246</v>
      </c>
      <c r="E108" s="101"/>
      <c r="F108" s="100"/>
      <c r="G108" s="100"/>
      <c r="H108" s="100">
        <v>4800</v>
      </c>
      <c r="I108" s="101">
        <f>ROUND(H108*D108,2)</f>
        <v>7318.08</v>
      </c>
      <c r="J108" s="101">
        <f>ROUND(I108*1.2,2)</f>
        <v>8781.7000000000007</v>
      </c>
      <c r="K108" s="100">
        <f t="shared" si="34"/>
        <v>7318.08</v>
      </c>
      <c r="L108" s="100">
        <f t="shared" si="34"/>
        <v>8781.7000000000007</v>
      </c>
      <c r="M108" s="100">
        <f t="shared" si="32"/>
        <v>0</v>
      </c>
      <c r="N108" s="100">
        <f t="shared" si="35"/>
        <v>0</v>
      </c>
      <c r="O108" s="100">
        <f t="shared" si="36"/>
        <v>0</v>
      </c>
      <c r="P108" s="100">
        <f t="shared" si="33"/>
        <v>6240</v>
      </c>
      <c r="Q108" s="100">
        <f t="shared" si="37"/>
        <v>9513.503999999999</v>
      </c>
      <c r="R108" s="100">
        <f t="shared" si="38"/>
        <v>11416.204799999998</v>
      </c>
      <c r="S108" s="100">
        <f t="shared" si="39"/>
        <v>9513.503999999999</v>
      </c>
      <c r="T108" s="100">
        <f t="shared" si="40"/>
        <v>11416.204799999998</v>
      </c>
    </row>
    <row r="109" spans="1:20" ht="27.75" customHeight="1" x14ac:dyDescent="0.25">
      <c r="A109" s="13" t="s">
        <v>464</v>
      </c>
      <c r="B109" s="107" t="s">
        <v>267</v>
      </c>
      <c r="C109" s="13" t="s">
        <v>9</v>
      </c>
      <c r="D109" s="108">
        <v>22.42</v>
      </c>
      <c r="E109" s="109">
        <v>1181.625</v>
      </c>
      <c r="F109" s="97">
        <f>ROUND(E109*D109,2)</f>
        <v>26492.03</v>
      </c>
      <c r="G109" s="97">
        <f>ROUND(F109*1.2,2)</f>
        <v>31790.44</v>
      </c>
      <c r="H109" s="110"/>
      <c r="I109" s="98"/>
      <c r="J109" s="98"/>
      <c r="K109" s="98">
        <f t="shared" si="34"/>
        <v>26492.03</v>
      </c>
      <c r="L109" s="97">
        <f t="shared" si="34"/>
        <v>31790.44</v>
      </c>
      <c r="M109" s="97">
        <f t="shared" si="32"/>
        <v>1831.51875</v>
      </c>
      <c r="N109" s="97">
        <f t="shared" si="35"/>
        <v>41062.650375000005</v>
      </c>
      <c r="O109" s="97">
        <f t="shared" si="36"/>
        <v>49275.180450000007</v>
      </c>
      <c r="P109" s="97">
        <f t="shared" si="33"/>
        <v>0</v>
      </c>
      <c r="Q109" s="97">
        <f t="shared" si="37"/>
        <v>0</v>
      </c>
      <c r="R109" s="97">
        <f t="shared" si="38"/>
        <v>0</v>
      </c>
      <c r="S109" s="97">
        <f t="shared" si="39"/>
        <v>41062.650375000005</v>
      </c>
      <c r="T109" s="97">
        <f t="shared" si="40"/>
        <v>49275.180450000007</v>
      </c>
    </row>
    <row r="110" spans="1:20" ht="27.75" customHeight="1" x14ac:dyDescent="0.25">
      <c r="A110" s="13" t="s">
        <v>465</v>
      </c>
      <c r="B110" s="107" t="s">
        <v>254</v>
      </c>
      <c r="C110" s="13" t="s">
        <v>15</v>
      </c>
      <c r="D110" s="108">
        <f>28.99*1.75</f>
        <v>50.732499999999995</v>
      </c>
      <c r="E110" s="109">
        <v>700</v>
      </c>
      <c r="F110" s="97">
        <f>ROUND(E110*D110,2)</f>
        <v>35512.75</v>
      </c>
      <c r="G110" s="97">
        <f>ROUND(F110*1.2,2)</f>
        <v>42615.3</v>
      </c>
      <c r="H110" s="110"/>
      <c r="I110" s="98"/>
      <c r="J110" s="98"/>
      <c r="K110" s="98">
        <f t="shared" si="34"/>
        <v>35512.75</v>
      </c>
      <c r="L110" s="97">
        <f t="shared" si="34"/>
        <v>42615.3</v>
      </c>
      <c r="M110" s="97">
        <f t="shared" si="32"/>
        <v>1085</v>
      </c>
      <c r="N110" s="97">
        <f t="shared" si="35"/>
        <v>55044.762499999997</v>
      </c>
      <c r="O110" s="97">
        <f t="shared" si="36"/>
        <v>66053.714999999997</v>
      </c>
      <c r="P110" s="97">
        <f t="shared" si="33"/>
        <v>0</v>
      </c>
      <c r="Q110" s="97">
        <f t="shared" si="37"/>
        <v>0</v>
      </c>
      <c r="R110" s="97">
        <f t="shared" si="38"/>
        <v>0</v>
      </c>
      <c r="S110" s="97">
        <f t="shared" si="39"/>
        <v>55044.762499999997</v>
      </c>
      <c r="T110" s="97">
        <f t="shared" si="40"/>
        <v>66053.714999999997</v>
      </c>
    </row>
    <row r="111" spans="1:20" ht="27.75" customHeight="1" x14ac:dyDescent="0.25">
      <c r="A111" s="13" t="s">
        <v>466</v>
      </c>
      <c r="B111" s="107" t="s">
        <v>255</v>
      </c>
      <c r="C111" s="13" t="s">
        <v>15</v>
      </c>
      <c r="D111" s="108">
        <f>9.47+0.15+0.0414*6</f>
        <v>9.8684000000000012</v>
      </c>
      <c r="E111" s="109">
        <v>1140</v>
      </c>
      <c r="F111" s="97">
        <f>ROUND(E111*D111,2)</f>
        <v>11249.98</v>
      </c>
      <c r="G111" s="97">
        <f>ROUND(F111*1.2,2)</f>
        <v>13499.98</v>
      </c>
      <c r="H111" s="110"/>
      <c r="I111" s="98"/>
      <c r="J111" s="98"/>
      <c r="K111" s="98">
        <f t="shared" si="34"/>
        <v>11249.98</v>
      </c>
      <c r="L111" s="97">
        <f t="shared" si="34"/>
        <v>13499.98</v>
      </c>
      <c r="M111" s="97">
        <f t="shared" si="32"/>
        <v>1767</v>
      </c>
      <c r="N111" s="97">
        <f t="shared" si="35"/>
        <v>17437.462800000001</v>
      </c>
      <c r="O111" s="97">
        <f t="shared" si="36"/>
        <v>20924.95536</v>
      </c>
      <c r="P111" s="97">
        <f t="shared" si="33"/>
        <v>0</v>
      </c>
      <c r="Q111" s="97">
        <f t="shared" si="37"/>
        <v>0</v>
      </c>
      <c r="R111" s="97">
        <f t="shared" si="38"/>
        <v>0</v>
      </c>
      <c r="S111" s="97">
        <f t="shared" si="39"/>
        <v>17437.462800000001</v>
      </c>
      <c r="T111" s="97">
        <f t="shared" si="40"/>
        <v>20924.95536</v>
      </c>
    </row>
    <row r="112" spans="1:20" ht="27.75" customHeight="1" x14ac:dyDescent="0.25">
      <c r="A112" s="13" t="s">
        <v>467</v>
      </c>
      <c r="B112" s="107" t="s">
        <v>256</v>
      </c>
      <c r="C112" s="13" t="s">
        <v>15</v>
      </c>
      <c r="D112" s="108">
        <f>63*0.08</f>
        <v>5.04</v>
      </c>
      <c r="E112" s="109">
        <v>1140</v>
      </c>
      <c r="F112" s="97">
        <f>ROUND(E112*D112,2)</f>
        <v>5745.6</v>
      </c>
      <c r="G112" s="97">
        <f>ROUND(F112*1.2,2)</f>
        <v>6894.72</v>
      </c>
      <c r="H112" s="110"/>
      <c r="I112" s="98"/>
      <c r="J112" s="98"/>
      <c r="K112" s="98">
        <f t="shared" si="34"/>
        <v>5745.6</v>
      </c>
      <c r="L112" s="97">
        <f t="shared" si="34"/>
        <v>6894.72</v>
      </c>
      <c r="M112" s="97">
        <f t="shared" si="32"/>
        <v>1767</v>
      </c>
      <c r="N112" s="97">
        <f t="shared" si="35"/>
        <v>8905.68</v>
      </c>
      <c r="O112" s="97">
        <f t="shared" si="36"/>
        <v>10686.816000000001</v>
      </c>
      <c r="P112" s="97">
        <f t="shared" si="33"/>
        <v>0</v>
      </c>
      <c r="Q112" s="97">
        <f t="shared" si="37"/>
        <v>0</v>
      </c>
      <c r="R112" s="97">
        <f t="shared" si="38"/>
        <v>0</v>
      </c>
      <c r="S112" s="97">
        <f t="shared" si="39"/>
        <v>8905.68</v>
      </c>
      <c r="T112" s="97">
        <f t="shared" si="40"/>
        <v>10686.816000000001</v>
      </c>
    </row>
    <row r="113" spans="1:20" ht="27.75" customHeight="1" x14ac:dyDescent="0.25">
      <c r="A113" s="151"/>
      <c r="B113" s="152"/>
      <c r="C113" s="151"/>
      <c r="D113" s="155"/>
      <c r="E113" s="154"/>
      <c r="F113" s="141">
        <f>SUM(F84:F112)</f>
        <v>557320.35</v>
      </c>
      <c r="G113" s="141">
        <f>SUM(G84:G112)</f>
        <v>668784.43999999994</v>
      </c>
      <c r="H113" s="141"/>
      <c r="I113" s="141">
        <f>SUM(I84:I112)</f>
        <v>4433610.2299999995</v>
      </c>
      <c r="J113" s="141">
        <f>SUM(J84:J112)</f>
        <v>5320332.28</v>
      </c>
      <c r="K113" s="141">
        <f>SUM(K84:K112)</f>
        <v>4990930.58</v>
      </c>
      <c r="L113" s="141">
        <f>SUM(L84:L112)</f>
        <v>5989116.7200000016</v>
      </c>
      <c r="M113" s="141"/>
      <c r="N113" s="141">
        <f>SUM(N84:N112)</f>
        <v>863846.53312249982</v>
      </c>
      <c r="O113" s="141">
        <f>SUM(O84:O112)</f>
        <v>1036615.8397469999</v>
      </c>
      <c r="P113" s="141"/>
      <c r="Q113" s="141">
        <f>SUM(Q84:Q112)</f>
        <v>5763693.2963999994</v>
      </c>
      <c r="R113" s="141">
        <f>SUM(R84:R112)</f>
        <v>6916431.9556800006</v>
      </c>
      <c r="S113" s="141">
        <f>SUM(S84:S112)</f>
        <v>6627539.8295224989</v>
      </c>
      <c r="T113" s="141">
        <f>SUM(T84:T112)</f>
        <v>7953047.7954269983</v>
      </c>
    </row>
    <row r="114" spans="1:20" ht="27.75" customHeight="1" x14ac:dyDescent="0.25">
      <c r="A114" s="139">
        <v>7</v>
      </c>
      <c r="B114" s="135" t="s">
        <v>284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7"/>
      <c r="M114" s="137"/>
      <c r="N114" s="137"/>
      <c r="O114" s="137"/>
      <c r="P114" s="137"/>
      <c r="Q114" s="137"/>
      <c r="R114" s="137"/>
      <c r="S114" s="137"/>
      <c r="T114" s="137"/>
    </row>
    <row r="115" spans="1:20" ht="27.75" customHeight="1" x14ac:dyDescent="0.25">
      <c r="A115" s="13" t="s">
        <v>29</v>
      </c>
      <c r="B115" s="107" t="s">
        <v>250</v>
      </c>
      <c r="C115" s="13" t="s">
        <v>15</v>
      </c>
      <c r="D115" s="108">
        <v>9.4700000000000006</v>
      </c>
      <c r="E115" s="114">
        <v>8737</v>
      </c>
      <c r="F115" s="97">
        <f>ROUND(E115*D115,2)</f>
        <v>82739.39</v>
      </c>
      <c r="G115" s="97">
        <f>ROUND(F115*1.2,2)</f>
        <v>99287.27</v>
      </c>
      <c r="H115" s="110"/>
      <c r="I115" s="98"/>
      <c r="J115" s="98"/>
      <c r="K115" s="98">
        <f t="shared" ref="K115:L124" si="43">F115+I115</f>
        <v>82739.39</v>
      </c>
      <c r="L115" s="97">
        <f t="shared" si="43"/>
        <v>99287.27</v>
      </c>
      <c r="M115" s="97">
        <f t="shared" ref="M115:M143" si="44">E115*$M$4</f>
        <v>13542.35</v>
      </c>
      <c r="N115" s="97">
        <f t="shared" si="35"/>
        <v>128246.05450000001</v>
      </c>
      <c r="O115" s="97">
        <f t="shared" si="36"/>
        <v>153895.2654</v>
      </c>
      <c r="P115" s="97">
        <f t="shared" ref="P115:P143" si="45">H115*$P$4</f>
        <v>0</v>
      </c>
      <c r="Q115" s="97">
        <f t="shared" si="37"/>
        <v>0</v>
      </c>
      <c r="R115" s="97">
        <f t="shared" si="38"/>
        <v>0</v>
      </c>
      <c r="S115" s="97">
        <f t="shared" si="39"/>
        <v>128246.05450000001</v>
      </c>
      <c r="T115" s="97">
        <f t="shared" si="40"/>
        <v>153895.2654</v>
      </c>
    </row>
    <row r="116" spans="1:20" ht="27.75" customHeight="1" x14ac:dyDescent="0.25">
      <c r="A116" s="13" t="s">
        <v>30</v>
      </c>
      <c r="B116" s="107" t="s">
        <v>258</v>
      </c>
      <c r="C116" s="13" t="s">
        <v>7</v>
      </c>
      <c r="D116" s="108">
        <v>25.78</v>
      </c>
      <c r="E116" s="109">
        <v>1630</v>
      </c>
      <c r="F116" s="97">
        <f>ROUND(E116*D116,2)</f>
        <v>42021.4</v>
      </c>
      <c r="G116" s="97">
        <f>ROUND(F116*1.2,2)</f>
        <v>50425.68</v>
      </c>
      <c r="H116" s="110"/>
      <c r="I116" s="98"/>
      <c r="J116" s="98"/>
      <c r="K116" s="98">
        <f t="shared" si="43"/>
        <v>42021.4</v>
      </c>
      <c r="L116" s="97">
        <f t="shared" si="43"/>
        <v>50425.68</v>
      </c>
      <c r="M116" s="97">
        <f t="shared" si="44"/>
        <v>2526.5</v>
      </c>
      <c r="N116" s="97">
        <f t="shared" si="35"/>
        <v>65133.170000000006</v>
      </c>
      <c r="O116" s="97">
        <f t="shared" si="36"/>
        <v>78159.804000000004</v>
      </c>
      <c r="P116" s="97">
        <f t="shared" si="45"/>
        <v>0</v>
      </c>
      <c r="Q116" s="97">
        <f t="shared" si="37"/>
        <v>0</v>
      </c>
      <c r="R116" s="97">
        <f t="shared" si="38"/>
        <v>0</v>
      </c>
      <c r="S116" s="97">
        <f t="shared" si="39"/>
        <v>65133.170000000006</v>
      </c>
      <c r="T116" s="97">
        <f t="shared" si="40"/>
        <v>78159.804000000004</v>
      </c>
    </row>
    <row r="117" spans="1:20" ht="27.75" customHeight="1" x14ac:dyDescent="0.25">
      <c r="A117" s="13" t="s">
        <v>426</v>
      </c>
      <c r="B117" s="89" t="s">
        <v>245</v>
      </c>
      <c r="C117" s="13" t="s">
        <v>8</v>
      </c>
      <c r="D117" s="115">
        <v>123.69</v>
      </c>
      <c r="E117" s="109">
        <v>101.5</v>
      </c>
      <c r="F117" s="97">
        <f>ROUND(E117*D117,2)</f>
        <v>12554.54</v>
      </c>
      <c r="G117" s="97">
        <f>ROUND(F117*1.2,2)</f>
        <v>15065.45</v>
      </c>
      <c r="H117" s="110"/>
      <c r="I117" s="98"/>
      <c r="J117" s="98"/>
      <c r="K117" s="98">
        <f t="shared" si="43"/>
        <v>12554.54</v>
      </c>
      <c r="L117" s="97">
        <f t="shared" si="43"/>
        <v>15065.45</v>
      </c>
      <c r="M117" s="97">
        <f t="shared" si="44"/>
        <v>157.32500000000002</v>
      </c>
      <c r="N117" s="97">
        <f t="shared" si="35"/>
        <v>19459.529250000003</v>
      </c>
      <c r="O117" s="97">
        <f t="shared" si="36"/>
        <v>23351.435100000002</v>
      </c>
      <c r="P117" s="97">
        <f t="shared" si="45"/>
        <v>0</v>
      </c>
      <c r="Q117" s="97">
        <f t="shared" si="37"/>
        <v>0</v>
      </c>
      <c r="R117" s="97">
        <f t="shared" si="38"/>
        <v>0</v>
      </c>
      <c r="S117" s="97">
        <f t="shared" si="39"/>
        <v>19459.529250000003</v>
      </c>
      <c r="T117" s="97">
        <f t="shared" si="40"/>
        <v>23351.435100000002</v>
      </c>
    </row>
    <row r="118" spans="1:20" ht="27.75" customHeight="1" x14ac:dyDescent="0.25">
      <c r="A118" s="13" t="s">
        <v>427</v>
      </c>
      <c r="B118" s="107" t="s">
        <v>249</v>
      </c>
      <c r="C118" s="13" t="s">
        <v>7</v>
      </c>
      <c r="D118" s="108">
        <v>12.37</v>
      </c>
      <c r="E118" s="109">
        <v>2573.7399999999998</v>
      </c>
      <c r="F118" s="97">
        <f>ROUND(E118*D118,2)</f>
        <v>31837.16</v>
      </c>
      <c r="G118" s="97">
        <f>ROUND(F118*1.2,2)</f>
        <v>38204.589999999997</v>
      </c>
      <c r="H118" s="110"/>
      <c r="I118" s="98"/>
      <c r="J118" s="98"/>
      <c r="K118" s="98">
        <f t="shared" si="43"/>
        <v>31837.16</v>
      </c>
      <c r="L118" s="97">
        <f t="shared" si="43"/>
        <v>38204.589999999997</v>
      </c>
      <c r="M118" s="97">
        <f t="shared" si="44"/>
        <v>3989.2969999999996</v>
      </c>
      <c r="N118" s="97">
        <f t="shared" si="35"/>
        <v>49347.603889999991</v>
      </c>
      <c r="O118" s="97">
        <f t="shared" si="36"/>
        <v>59217.124667999989</v>
      </c>
      <c r="P118" s="97">
        <f t="shared" si="45"/>
        <v>0</v>
      </c>
      <c r="Q118" s="97">
        <f t="shared" si="37"/>
        <v>0</v>
      </c>
      <c r="R118" s="97">
        <f t="shared" si="38"/>
        <v>0</v>
      </c>
      <c r="S118" s="97">
        <f t="shared" si="39"/>
        <v>49347.603889999991</v>
      </c>
      <c r="T118" s="97">
        <f t="shared" si="40"/>
        <v>59217.124667999989</v>
      </c>
    </row>
    <row r="119" spans="1:20" ht="27.75" customHeight="1" x14ac:dyDescent="0.25">
      <c r="A119" s="86" t="s">
        <v>428</v>
      </c>
      <c r="B119" s="112" t="s">
        <v>247</v>
      </c>
      <c r="C119" s="86" t="s">
        <v>7</v>
      </c>
      <c r="D119" s="113">
        <f>D118*1.26</f>
        <v>15.5862</v>
      </c>
      <c r="E119" s="101"/>
      <c r="F119" s="100"/>
      <c r="G119" s="100"/>
      <c r="H119" s="100">
        <v>4800</v>
      </c>
      <c r="I119" s="101">
        <f>ROUND(H119*D119,2)</f>
        <v>74813.759999999995</v>
      </c>
      <c r="J119" s="101">
        <f>ROUND(I119*1.2,2)</f>
        <v>89776.51</v>
      </c>
      <c r="K119" s="100">
        <f t="shared" si="43"/>
        <v>74813.759999999995</v>
      </c>
      <c r="L119" s="100">
        <f t="shared" si="43"/>
        <v>89776.51</v>
      </c>
      <c r="M119" s="100">
        <f t="shared" si="44"/>
        <v>0</v>
      </c>
      <c r="N119" s="100">
        <f t="shared" si="35"/>
        <v>0</v>
      </c>
      <c r="O119" s="100">
        <f t="shared" si="36"/>
        <v>0</v>
      </c>
      <c r="P119" s="100">
        <f t="shared" si="45"/>
        <v>6240</v>
      </c>
      <c r="Q119" s="100">
        <f t="shared" si="37"/>
        <v>97257.887999999992</v>
      </c>
      <c r="R119" s="100">
        <f t="shared" si="38"/>
        <v>116709.46559999998</v>
      </c>
      <c r="S119" s="100">
        <f t="shared" si="39"/>
        <v>97257.887999999992</v>
      </c>
      <c r="T119" s="100">
        <f t="shared" si="40"/>
        <v>116709.46559999998</v>
      </c>
    </row>
    <row r="120" spans="1:20" ht="27.75" customHeight="1" x14ac:dyDescent="0.25">
      <c r="A120" s="13" t="s">
        <v>429</v>
      </c>
      <c r="B120" s="107" t="s">
        <v>278</v>
      </c>
      <c r="C120" s="13" t="s">
        <v>10</v>
      </c>
      <c r="D120" s="108">
        <v>47</v>
      </c>
      <c r="E120" s="109">
        <v>2952.96</v>
      </c>
      <c r="F120" s="97">
        <f>ROUND(E120*D120,2)</f>
        <v>138789.12</v>
      </c>
      <c r="G120" s="97">
        <f>ROUND(F120*1.2,2)</f>
        <v>166546.94</v>
      </c>
      <c r="H120" s="110"/>
      <c r="I120" s="98"/>
      <c r="J120" s="98"/>
      <c r="K120" s="98">
        <f t="shared" si="43"/>
        <v>138789.12</v>
      </c>
      <c r="L120" s="97">
        <f t="shared" si="43"/>
        <v>166546.94</v>
      </c>
      <c r="M120" s="97">
        <f t="shared" si="44"/>
        <v>4577.0879999999997</v>
      </c>
      <c r="N120" s="97">
        <f t="shared" si="35"/>
        <v>215123.136</v>
      </c>
      <c r="O120" s="97">
        <f t="shared" si="36"/>
        <v>258147.76319999999</v>
      </c>
      <c r="P120" s="97">
        <f t="shared" si="45"/>
        <v>0</v>
      </c>
      <c r="Q120" s="97">
        <f t="shared" si="37"/>
        <v>0</v>
      </c>
      <c r="R120" s="97">
        <f t="shared" si="38"/>
        <v>0</v>
      </c>
      <c r="S120" s="97">
        <f t="shared" si="39"/>
        <v>215123.136</v>
      </c>
      <c r="T120" s="97">
        <f t="shared" si="40"/>
        <v>258147.76319999999</v>
      </c>
    </row>
    <row r="121" spans="1:20" ht="27.75" customHeight="1" x14ac:dyDescent="0.25">
      <c r="A121" s="86" t="s">
        <v>430</v>
      </c>
      <c r="B121" s="112" t="s">
        <v>279</v>
      </c>
      <c r="C121" s="86" t="s">
        <v>268</v>
      </c>
      <c r="D121" s="113">
        <v>1</v>
      </c>
      <c r="E121" s="101"/>
      <c r="F121" s="100"/>
      <c r="G121" s="100"/>
      <c r="H121" s="100">
        <v>1250000</v>
      </c>
      <c r="I121" s="101">
        <f>ROUND(H121*D121,2)</f>
        <v>1250000</v>
      </c>
      <c r="J121" s="101">
        <f>ROUND(I121*1.2,2)</f>
        <v>1500000</v>
      </c>
      <c r="K121" s="100">
        <f t="shared" si="43"/>
        <v>1250000</v>
      </c>
      <c r="L121" s="100">
        <f t="shared" si="43"/>
        <v>1500000</v>
      </c>
      <c r="M121" s="100">
        <f t="shared" si="44"/>
        <v>0</v>
      </c>
      <c r="N121" s="100">
        <f t="shared" si="35"/>
        <v>0</v>
      </c>
      <c r="O121" s="100">
        <f t="shared" si="36"/>
        <v>0</v>
      </c>
      <c r="P121" s="100">
        <f t="shared" si="45"/>
        <v>1625000</v>
      </c>
      <c r="Q121" s="100">
        <f t="shared" si="37"/>
        <v>1625000</v>
      </c>
      <c r="R121" s="100">
        <f t="shared" si="38"/>
        <v>1950000</v>
      </c>
      <c r="S121" s="100">
        <f t="shared" si="39"/>
        <v>1625000</v>
      </c>
      <c r="T121" s="100">
        <f t="shared" si="40"/>
        <v>1950000</v>
      </c>
    </row>
    <row r="122" spans="1:20" ht="27.75" customHeight="1" x14ac:dyDescent="0.25">
      <c r="A122" s="102" t="s">
        <v>431</v>
      </c>
      <c r="B122" s="106" t="s">
        <v>264</v>
      </c>
      <c r="C122" s="102" t="s">
        <v>15</v>
      </c>
      <c r="D122" s="116">
        <v>9.4700000000000006</v>
      </c>
      <c r="E122" s="117">
        <v>10921.25</v>
      </c>
      <c r="F122" s="103">
        <f>ROUND(E122*D122,2)</f>
        <v>103424.24</v>
      </c>
      <c r="G122" s="103">
        <f>ROUND(F122*1.2,2)</f>
        <v>124109.09</v>
      </c>
      <c r="H122" s="110"/>
      <c r="I122" s="98"/>
      <c r="J122" s="98"/>
      <c r="K122" s="98">
        <f t="shared" si="43"/>
        <v>103424.24</v>
      </c>
      <c r="L122" s="97">
        <f t="shared" si="43"/>
        <v>124109.09</v>
      </c>
      <c r="M122" s="97">
        <f t="shared" si="44"/>
        <v>16927.9375</v>
      </c>
      <c r="N122" s="97">
        <f t="shared" si="35"/>
        <v>160307.56812500002</v>
      </c>
      <c r="O122" s="97">
        <f t="shared" si="36"/>
        <v>192369.08175000001</v>
      </c>
      <c r="P122" s="97">
        <f t="shared" si="45"/>
        <v>0</v>
      </c>
      <c r="Q122" s="97">
        <f t="shared" si="37"/>
        <v>0</v>
      </c>
      <c r="R122" s="97">
        <f t="shared" si="38"/>
        <v>0</v>
      </c>
      <c r="S122" s="97">
        <f t="shared" si="39"/>
        <v>160307.56812500002</v>
      </c>
      <c r="T122" s="97">
        <f t="shared" si="40"/>
        <v>192369.08175000001</v>
      </c>
    </row>
    <row r="123" spans="1:20" ht="27.75" customHeight="1" x14ac:dyDescent="0.25">
      <c r="A123" s="86" t="s">
        <v>432</v>
      </c>
      <c r="B123" s="87" t="s">
        <v>280</v>
      </c>
      <c r="C123" s="86" t="s">
        <v>268</v>
      </c>
      <c r="D123" s="111">
        <v>1</v>
      </c>
      <c r="E123" s="101"/>
      <c r="F123" s="100"/>
      <c r="G123" s="100"/>
      <c r="H123" s="100">
        <v>2730000</v>
      </c>
      <c r="I123" s="101">
        <f>ROUND(H123*D123,2)</f>
        <v>2730000</v>
      </c>
      <c r="J123" s="101">
        <f>ROUND(I123*1.2,2)</f>
        <v>3276000</v>
      </c>
      <c r="K123" s="100">
        <f t="shared" si="43"/>
        <v>2730000</v>
      </c>
      <c r="L123" s="100">
        <f t="shared" si="43"/>
        <v>3276000</v>
      </c>
      <c r="M123" s="100">
        <f t="shared" si="44"/>
        <v>0</v>
      </c>
      <c r="N123" s="100">
        <f t="shared" si="35"/>
        <v>0</v>
      </c>
      <c r="O123" s="100">
        <f t="shared" si="36"/>
        <v>0</v>
      </c>
      <c r="P123" s="100">
        <f t="shared" si="45"/>
        <v>3549000</v>
      </c>
      <c r="Q123" s="100">
        <f t="shared" si="37"/>
        <v>3549000</v>
      </c>
      <c r="R123" s="100">
        <f t="shared" si="38"/>
        <v>4258800</v>
      </c>
      <c r="S123" s="100">
        <f t="shared" si="39"/>
        <v>3549000</v>
      </c>
      <c r="T123" s="100">
        <f t="shared" si="40"/>
        <v>4258800</v>
      </c>
    </row>
    <row r="124" spans="1:20" ht="27.75" customHeight="1" x14ac:dyDescent="0.25">
      <c r="A124" s="13" t="s">
        <v>433</v>
      </c>
      <c r="B124" s="118" t="s">
        <v>281</v>
      </c>
      <c r="C124" s="13" t="s">
        <v>10</v>
      </c>
      <c r="D124" s="119">
        <v>2</v>
      </c>
      <c r="E124" s="120">
        <v>2510.0160000000001</v>
      </c>
      <c r="F124" s="97">
        <f>ROUND(E124*D124,2)</f>
        <v>5020.03</v>
      </c>
      <c r="G124" s="97">
        <f>ROUND(F124*1.2,2)</f>
        <v>6024.04</v>
      </c>
      <c r="H124" s="110"/>
      <c r="I124" s="98"/>
      <c r="J124" s="98"/>
      <c r="K124" s="98">
        <f t="shared" si="43"/>
        <v>5020.03</v>
      </c>
      <c r="L124" s="97">
        <f t="shared" si="43"/>
        <v>6024.04</v>
      </c>
      <c r="M124" s="97">
        <f t="shared" si="44"/>
        <v>3890.5248000000001</v>
      </c>
      <c r="N124" s="97">
        <f t="shared" si="35"/>
        <v>7781.0496000000003</v>
      </c>
      <c r="O124" s="97">
        <f t="shared" si="36"/>
        <v>9337.2595199999996</v>
      </c>
      <c r="P124" s="97">
        <f t="shared" si="45"/>
        <v>0</v>
      </c>
      <c r="Q124" s="97">
        <f t="shared" si="37"/>
        <v>0</v>
      </c>
      <c r="R124" s="97">
        <f t="shared" si="38"/>
        <v>0</v>
      </c>
      <c r="S124" s="97">
        <f t="shared" si="39"/>
        <v>7781.0496000000003</v>
      </c>
      <c r="T124" s="97">
        <f t="shared" si="40"/>
        <v>9337.2595199999996</v>
      </c>
    </row>
    <row r="125" spans="1:20" ht="27.75" customHeight="1" x14ac:dyDescent="0.25">
      <c r="A125" s="86" t="s">
        <v>434</v>
      </c>
      <c r="B125" s="121" t="s">
        <v>282</v>
      </c>
      <c r="C125" s="86" t="s">
        <v>10</v>
      </c>
      <c r="D125" s="122">
        <v>2</v>
      </c>
      <c r="E125" s="104"/>
      <c r="F125" s="104"/>
      <c r="G125" s="104"/>
      <c r="H125" s="100">
        <v>32370</v>
      </c>
      <c r="I125" s="104">
        <f>ROUND(H125*D125,2)</f>
        <v>64740</v>
      </c>
      <c r="J125" s="104">
        <f>ROUND(I125*1.2,2)</f>
        <v>77688</v>
      </c>
      <c r="K125" s="104">
        <f>F125+I125</f>
        <v>64740</v>
      </c>
      <c r="L125" s="105">
        <f>G125+J125</f>
        <v>77688</v>
      </c>
      <c r="M125" s="105">
        <f t="shared" si="44"/>
        <v>0</v>
      </c>
      <c r="N125" s="105">
        <f t="shared" si="35"/>
        <v>0</v>
      </c>
      <c r="O125" s="105">
        <f t="shared" si="36"/>
        <v>0</v>
      </c>
      <c r="P125" s="105">
        <f t="shared" si="45"/>
        <v>42081</v>
      </c>
      <c r="Q125" s="105">
        <f t="shared" si="37"/>
        <v>84162</v>
      </c>
      <c r="R125" s="105">
        <f t="shared" si="38"/>
        <v>100994.4</v>
      </c>
      <c r="S125" s="105">
        <f t="shared" si="39"/>
        <v>84162</v>
      </c>
      <c r="T125" s="105">
        <f t="shared" si="40"/>
        <v>100994.4</v>
      </c>
    </row>
    <row r="126" spans="1:20" ht="27.75" customHeight="1" x14ac:dyDescent="0.25">
      <c r="A126" s="13" t="s">
        <v>435</v>
      </c>
      <c r="B126" s="89" t="s">
        <v>125</v>
      </c>
      <c r="C126" s="13" t="s">
        <v>10</v>
      </c>
      <c r="D126" s="115">
        <v>1</v>
      </c>
      <c r="E126" s="109">
        <v>12480</v>
      </c>
      <c r="F126" s="97">
        <f>ROUND(E126*D126,2)</f>
        <v>12480</v>
      </c>
      <c r="G126" s="97">
        <f>ROUND(F126*1.2,2)</f>
        <v>14976</v>
      </c>
      <c r="H126" s="110"/>
      <c r="I126" s="98"/>
      <c r="J126" s="98"/>
      <c r="K126" s="98">
        <f t="shared" ref="K126:L143" si="46">F126+I126</f>
        <v>12480</v>
      </c>
      <c r="L126" s="97">
        <f t="shared" si="46"/>
        <v>14976</v>
      </c>
      <c r="M126" s="97">
        <f t="shared" si="44"/>
        <v>19344</v>
      </c>
      <c r="N126" s="97">
        <f t="shared" si="35"/>
        <v>19344</v>
      </c>
      <c r="O126" s="97">
        <f t="shared" si="36"/>
        <v>23212.799999999999</v>
      </c>
      <c r="P126" s="97">
        <f t="shared" si="45"/>
        <v>0</v>
      </c>
      <c r="Q126" s="97">
        <f t="shared" si="37"/>
        <v>0</v>
      </c>
      <c r="R126" s="97">
        <f t="shared" si="38"/>
        <v>0</v>
      </c>
      <c r="S126" s="97">
        <f t="shared" si="39"/>
        <v>19344</v>
      </c>
      <c r="T126" s="97">
        <f t="shared" si="40"/>
        <v>23212.799999999999</v>
      </c>
    </row>
    <row r="127" spans="1:20" ht="27.75" customHeight="1" x14ac:dyDescent="0.25">
      <c r="A127" s="86" t="s">
        <v>436</v>
      </c>
      <c r="B127" s="87" t="s">
        <v>126</v>
      </c>
      <c r="C127" s="86" t="s">
        <v>10</v>
      </c>
      <c r="D127" s="111">
        <v>1</v>
      </c>
      <c r="E127" s="101"/>
      <c r="F127" s="101"/>
      <c r="G127" s="101"/>
      <c r="H127" s="100">
        <v>112000</v>
      </c>
      <c r="I127" s="101">
        <f t="shared" ref="I127:I132" si="47">ROUND(H127*D127,2)</f>
        <v>112000</v>
      </c>
      <c r="J127" s="101">
        <f t="shared" ref="J127:J132" si="48">ROUND(I127*1.2,2)</f>
        <v>134400</v>
      </c>
      <c r="K127" s="100">
        <f t="shared" si="46"/>
        <v>112000</v>
      </c>
      <c r="L127" s="100">
        <f t="shared" si="46"/>
        <v>134400</v>
      </c>
      <c r="M127" s="100">
        <f t="shared" si="44"/>
        <v>0</v>
      </c>
      <c r="N127" s="100">
        <f t="shared" si="35"/>
        <v>0</v>
      </c>
      <c r="O127" s="100">
        <f t="shared" si="36"/>
        <v>0</v>
      </c>
      <c r="P127" s="100">
        <f t="shared" si="45"/>
        <v>145600</v>
      </c>
      <c r="Q127" s="100">
        <f t="shared" si="37"/>
        <v>145600</v>
      </c>
      <c r="R127" s="100">
        <f t="shared" si="38"/>
        <v>174720</v>
      </c>
      <c r="S127" s="100">
        <f t="shared" si="39"/>
        <v>145600</v>
      </c>
      <c r="T127" s="100">
        <f t="shared" si="40"/>
        <v>174720</v>
      </c>
    </row>
    <row r="128" spans="1:20" ht="27.75" customHeight="1" x14ac:dyDescent="0.25">
      <c r="A128" s="86" t="s">
        <v>437</v>
      </c>
      <c r="B128" s="87" t="s">
        <v>233</v>
      </c>
      <c r="C128" s="86" t="s">
        <v>149</v>
      </c>
      <c r="D128" s="111">
        <v>1</v>
      </c>
      <c r="E128" s="101"/>
      <c r="F128" s="101"/>
      <c r="G128" s="101"/>
      <c r="H128" s="100">
        <v>3700</v>
      </c>
      <c r="I128" s="101">
        <f t="shared" si="47"/>
        <v>3700</v>
      </c>
      <c r="J128" s="101">
        <f t="shared" si="48"/>
        <v>4440</v>
      </c>
      <c r="K128" s="100">
        <f t="shared" si="46"/>
        <v>3700</v>
      </c>
      <c r="L128" s="100">
        <f t="shared" si="46"/>
        <v>4440</v>
      </c>
      <c r="M128" s="100">
        <f t="shared" si="44"/>
        <v>0</v>
      </c>
      <c r="N128" s="100">
        <f t="shared" si="35"/>
        <v>0</v>
      </c>
      <c r="O128" s="100">
        <f t="shared" si="36"/>
        <v>0</v>
      </c>
      <c r="P128" s="100">
        <f t="shared" si="45"/>
        <v>4810</v>
      </c>
      <c r="Q128" s="100">
        <f t="shared" si="37"/>
        <v>4810</v>
      </c>
      <c r="R128" s="100">
        <f t="shared" si="38"/>
        <v>5772</v>
      </c>
      <c r="S128" s="100">
        <f t="shared" si="39"/>
        <v>4810</v>
      </c>
      <c r="T128" s="100">
        <f t="shared" si="40"/>
        <v>5772</v>
      </c>
    </row>
    <row r="129" spans="1:20" ht="27.75" customHeight="1" x14ac:dyDescent="0.25">
      <c r="A129" s="86" t="s">
        <v>438</v>
      </c>
      <c r="B129" s="87" t="s">
        <v>235</v>
      </c>
      <c r="C129" s="86" t="s">
        <v>10</v>
      </c>
      <c r="D129" s="111">
        <v>1</v>
      </c>
      <c r="E129" s="101"/>
      <c r="F129" s="101"/>
      <c r="G129" s="101"/>
      <c r="H129" s="100">
        <v>3700</v>
      </c>
      <c r="I129" s="101">
        <f t="shared" si="47"/>
        <v>3700</v>
      </c>
      <c r="J129" s="101">
        <f t="shared" si="48"/>
        <v>4440</v>
      </c>
      <c r="K129" s="100">
        <f t="shared" si="46"/>
        <v>3700</v>
      </c>
      <c r="L129" s="100">
        <f t="shared" si="46"/>
        <v>4440</v>
      </c>
      <c r="M129" s="100">
        <f t="shared" si="44"/>
        <v>0</v>
      </c>
      <c r="N129" s="100">
        <f t="shared" si="35"/>
        <v>0</v>
      </c>
      <c r="O129" s="100">
        <f t="shared" si="36"/>
        <v>0</v>
      </c>
      <c r="P129" s="100">
        <f t="shared" si="45"/>
        <v>4810</v>
      </c>
      <c r="Q129" s="100">
        <f t="shared" si="37"/>
        <v>4810</v>
      </c>
      <c r="R129" s="100">
        <f t="shared" si="38"/>
        <v>5772</v>
      </c>
      <c r="S129" s="100">
        <f t="shared" si="39"/>
        <v>4810</v>
      </c>
      <c r="T129" s="100">
        <f t="shared" si="40"/>
        <v>5772</v>
      </c>
    </row>
    <row r="130" spans="1:20" ht="27.75" customHeight="1" x14ac:dyDescent="0.25">
      <c r="A130" s="86" t="s">
        <v>439</v>
      </c>
      <c r="B130" s="87" t="s">
        <v>241</v>
      </c>
      <c r="C130" s="86" t="s">
        <v>238</v>
      </c>
      <c r="D130" s="111">
        <v>4</v>
      </c>
      <c r="E130" s="101"/>
      <c r="F130" s="101"/>
      <c r="G130" s="101"/>
      <c r="H130" s="101">
        <v>235.65</v>
      </c>
      <c r="I130" s="101">
        <f t="shared" si="47"/>
        <v>942.6</v>
      </c>
      <c r="J130" s="101">
        <f t="shared" si="48"/>
        <v>1131.1199999999999</v>
      </c>
      <c r="K130" s="100">
        <f t="shared" si="46"/>
        <v>942.6</v>
      </c>
      <c r="L130" s="100">
        <f t="shared" si="46"/>
        <v>1131.1199999999999</v>
      </c>
      <c r="M130" s="100">
        <f t="shared" si="44"/>
        <v>0</v>
      </c>
      <c r="N130" s="100">
        <f t="shared" si="35"/>
        <v>0</v>
      </c>
      <c r="O130" s="100">
        <f t="shared" si="36"/>
        <v>0</v>
      </c>
      <c r="P130" s="100">
        <f t="shared" si="45"/>
        <v>306.34500000000003</v>
      </c>
      <c r="Q130" s="100">
        <f t="shared" si="37"/>
        <v>1225.3800000000001</v>
      </c>
      <c r="R130" s="100">
        <f t="shared" si="38"/>
        <v>1470.4560000000001</v>
      </c>
      <c r="S130" s="100">
        <f t="shared" si="39"/>
        <v>1225.3800000000001</v>
      </c>
      <c r="T130" s="100">
        <f t="shared" si="40"/>
        <v>1470.4560000000001</v>
      </c>
    </row>
    <row r="131" spans="1:20" ht="27.75" customHeight="1" x14ac:dyDescent="0.25">
      <c r="A131" s="86" t="s">
        <v>440</v>
      </c>
      <c r="B131" s="87" t="s">
        <v>239</v>
      </c>
      <c r="C131" s="86" t="s">
        <v>234</v>
      </c>
      <c r="D131" s="111">
        <v>0.76</v>
      </c>
      <c r="E131" s="101"/>
      <c r="F131" s="101"/>
      <c r="G131" s="101"/>
      <c r="H131" s="101">
        <v>367.42500000000001</v>
      </c>
      <c r="I131" s="101">
        <f t="shared" si="47"/>
        <v>279.24</v>
      </c>
      <c r="J131" s="101">
        <f t="shared" si="48"/>
        <v>335.09</v>
      </c>
      <c r="K131" s="100">
        <f t="shared" si="46"/>
        <v>279.24</v>
      </c>
      <c r="L131" s="100">
        <f t="shared" si="46"/>
        <v>335.09</v>
      </c>
      <c r="M131" s="100">
        <f t="shared" si="44"/>
        <v>0</v>
      </c>
      <c r="N131" s="100">
        <f t="shared" si="35"/>
        <v>0</v>
      </c>
      <c r="O131" s="100">
        <f t="shared" si="36"/>
        <v>0</v>
      </c>
      <c r="P131" s="100">
        <f t="shared" si="45"/>
        <v>477.65250000000003</v>
      </c>
      <c r="Q131" s="100">
        <f t="shared" si="37"/>
        <v>363.01590000000004</v>
      </c>
      <c r="R131" s="100">
        <f t="shared" si="38"/>
        <v>435.61908000000005</v>
      </c>
      <c r="S131" s="100">
        <f t="shared" si="39"/>
        <v>363.01590000000004</v>
      </c>
      <c r="T131" s="100">
        <f t="shared" si="40"/>
        <v>435.61908000000005</v>
      </c>
    </row>
    <row r="132" spans="1:20" ht="27.75" customHeight="1" x14ac:dyDescent="0.25">
      <c r="A132" s="86" t="s">
        <v>441</v>
      </c>
      <c r="B132" s="87" t="s">
        <v>240</v>
      </c>
      <c r="C132" s="86" t="s">
        <v>234</v>
      </c>
      <c r="D132" s="111">
        <v>0.76</v>
      </c>
      <c r="E132" s="101"/>
      <c r="F132" s="101"/>
      <c r="G132" s="101"/>
      <c r="H132" s="101">
        <v>335.875</v>
      </c>
      <c r="I132" s="101">
        <f t="shared" si="47"/>
        <v>255.27</v>
      </c>
      <c r="J132" s="101">
        <f t="shared" si="48"/>
        <v>306.32</v>
      </c>
      <c r="K132" s="100">
        <f t="shared" si="46"/>
        <v>255.27</v>
      </c>
      <c r="L132" s="100">
        <f t="shared" si="46"/>
        <v>306.32</v>
      </c>
      <c r="M132" s="100">
        <f t="shared" si="44"/>
        <v>0</v>
      </c>
      <c r="N132" s="100">
        <f t="shared" si="35"/>
        <v>0</v>
      </c>
      <c r="O132" s="100">
        <f t="shared" si="36"/>
        <v>0</v>
      </c>
      <c r="P132" s="100">
        <f t="shared" si="45"/>
        <v>436.63749999999999</v>
      </c>
      <c r="Q132" s="100">
        <f t="shared" si="37"/>
        <v>331.84449999999998</v>
      </c>
      <c r="R132" s="100">
        <f t="shared" si="38"/>
        <v>398.21339999999998</v>
      </c>
      <c r="S132" s="100">
        <f t="shared" si="39"/>
        <v>331.84449999999998</v>
      </c>
      <c r="T132" s="100">
        <f t="shared" si="40"/>
        <v>398.21339999999998</v>
      </c>
    </row>
    <row r="133" spans="1:20" ht="27.75" customHeight="1" x14ac:dyDescent="0.25">
      <c r="A133" s="13" t="s">
        <v>442</v>
      </c>
      <c r="B133" s="89" t="s">
        <v>237</v>
      </c>
      <c r="C133" s="13" t="s">
        <v>24</v>
      </c>
      <c r="D133" s="115">
        <v>6</v>
      </c>
      <c r="E133" s="109">
        <v>1324</v>
      </c>
      <c r="F133" s="97">
        <f>ROUND(E133*D133,2)</f>
        <v>7944</v>
      </c>
      <c r="G133" s="97">
        <f>ROUND(F133*1.2,2)</f>
        <v>9532.7999999999993</v>
      </c>
      <c r="H133" s="110"/>
      <c r="I133" s="98"/>
      <c r="J133" s="98"/>
      <c r="K133" s="98">
        <f t="shared" si="46"/>
        <v>7944</v>
      </c>
      <c r="L133" s="97">
        <f t="shared" si="46"/>
        <v>9532.7999999999993</v>
      </c>
      <c r="M133" s="97">
        <f t="shared" si="44"/>
        <v>2052.2000000000003</v>
      </c>
      <c r="N133" s="97">
        <f t="shared" si="35"/>
        <v>12313.2</v>
      </c>
      <c r="O133" s="97">
        <f t="shared" si="36"/>
        <v>14775.84</v>
      </c>
      <c r="P133" s="97">
        <f t="shared" si="45"/>
        <v>0</v>
      </c>
      <c r="Q133" s="97">
        <f t="shared" si="37"/>
        <v>0</v>
      </c>
      <c r="R133" s="97">
        <f t="shared" si="38"/>
        <v>0</v>
      </c>
      <c r="S133" s="97">
        <f t="shared" si="39"/>
        <v>12313.2</v>
      </c>
      <c r="T133" s="97">
        <f t="shared" si="40"/>
        <v>14775.84</v>
      </c>
    </row>
    <row r="134" spans="1:20" ht="27.75" customHeight="1" x14ac:dyDescent="0.25">
      <c r="A134" s="86" t="s">
        <v>443</v>
      </c>
      <c r="B134" s="112" t="s">
        <v>257</v>
      </c>
      <c r="C134" s="86" t="s">
        <v>149</v>
      </c>
      <c r="D134" s="113">
        <v>12</v>
      </c>
      <c r="E134" s="101"/>
      <c r="F134" s="100"/>
      <c r="G134" s="100"/>
      <c r="H134" s="100">
        <v>8050</v>
      </c>
      <c r="I134" s="101">
        <f>ROUND(H134*D134,2)</f>
        <v>96600</v>
      </c>
      <c r="J134" s="101">
        <f>ROUND(I134*1.2,2)</f>
        <v>115920</v>
      </c>
      <c r="K134" s="100">
        <f t="shared" si="46"/>
        <v>96600</v>
      </c>
      <c r="L134" s="100">
        <f t="shared" si="46"/>
        <v>115920</v>
      </c>
      <c r="M134" s="100">
        <f t="shared" si="44"/>
        <v>0</v>
      </c>
      <c r="N134" s="100">
        <f t="shared" si="35"/>
        <v>0</v>
      </c>
      <c r="O134" s="100">
        <f t="shared" si="36"/>
        <v>0</v>
      </c>
      <c r="P134" s="100">
        <f t="shared" si="45"/>
        <v>10465</v>
      </c>
      <c r="Q134" s="100">
        <f t="shared" si="37"/>
        <v>125580</v>
      </c>
      <c r="R134" s="100">
        <f t="shared" si="38"/>
        <v>150696</v>
      </c>
      <c r="S134" s="100">
        <f t="shared" si="39"/>
        <v>125580</v>
      </c>
      <c r="T134" s="100">
        <f t="shared" si="40"/>
        <v>150696</v>
      </c>
    </row>
    <row r="135" spans="1:20" ht="27.75" customHeight="1" x14ac:dyDescent="0.25">
      <c r="A135" s="86" t="s">
        <v>444</v>
      </c>
      <c r="B135" s="112" t="s">
        <v>236</v>
      </c>
      <c r="C135" s="86" t="s">
        <v>10</v>
      </c>
      <c r="D135" s="113">
        <v>36</v>
      </c>
      <c r="E135" s="101"/>
      <c r="F135" s="100"/>
      <c r="G135" s="100"/>
      <c r="H135" s="100">
        <v>235</v>
      </c>
      <c r="I135" s="101">
        <f>ROUND(H135*D135,2)</f>
        <v>8460</v>
      </c>
      <c r="J135" s="101">
        <f>ROUND(I135*1.2,2)</f>
        <v>10152</v>
      </c>
      <c r="K135" s="100">
        <f t="shared" si="46"/>
        <v>8460</v>
      </c>
      <c r="L135" s="100">
        <f t="shared" si="46"/>
        <v>10152</v>
      </c>
      <c r="M135" s="100">
        <f t="shared" si="44"/>
        <v>0</v>
      </c>
      <c r="N135" s="100">
        <f t="shared" si="35"/>
        <v>0</v>
      </c>
      <c r="O135" s="100">
        <f t="shared" si="36"/>
        <v>0</v>
      </c>
      <c r="P135" s="100">
        <f t="shared" si="45"/>
        <v>305.5</v>
      </c>
      <c r="Q135" s="100">
        <f t="shared" si="37"/>
        <v>10998</v>
      </c>
      <c r="R135" s="100">
        <f t="shared" si="38"/>
        <v>13197.6</v>
      </c>
      <c r="S135" s="100">
        <f t="shared" si="39"/>
        <v>10998</v>
      </c>
      <c r="T135" s="100">
        <f t="shared" si="40"/>
        <v>13197.6</v>
      </c>
    </row>
    <row r="136" spans="1:20" ht="27.75" customHeight="1" x14ac:dyDescent="0.25">
      <c r="A136" s="13" t="s">
        <v>445</v>
      </c>
      <c r="B136" s="107" t="s">
        <v>265</v>
      </c>
      <c r="C136" s="13" t="s">
        <v>7</v>
      </c>
      <c r="D136" s="108">
        <v>12.12</v>
      </c>
      <c r="E136" s="109">
        <v>2416.5</v>
      </c>
      <c r="F136" s="97">
        <f>ROUND(E136*D136,2)</f>
        <v>29287.98</v>
      </c>
      <c r="G136" s="97">
        <f>ROUND(F136*1.2,2)</f>
        <v>35145.58</v>
      </c>
      <c r="H136" s="110"/>
      <c r="I136" s="98"/>
      <c r="J136" s="98"/>
      <c r="K136" s="98">
        <f t="shared" si="46"/>
        <v>29287.98</v>
      </c>
      <c r="L136" s="97">
        <f t="shared" si="46"/>
        <v>35145.58</v>
      </c>
      <c r="M136" s="97">
        <f t="shared" si="44"/>
        <v>3745.5750000000003</v>
      </c>
      <c r="N136" s="97">
        <f t="shared" si="35"/>
        <v>45396.368999999999</v>
      </c>
      <c r="O136" s="97">
        <f t="shared" si="36"/>
        <v>54475.642799999994</v>
      </c>
      <c r="P136" s="97">
        <f t="shared" si="45"/>
        <v>0</v>
      </c>
      <c r="Q136" s="97">
        <f t="shared" si="37"/>
        <v>0</v>
      </c>
      <c r="R136" s="97">
        <f t="shared" si="38"/>
        <v>0</v>
      </c>
      <c r="S136" s="97">
        <f t="shared" si="39"/>
        <v>45396.368999999999</v>
      </c>
      <c r="T136" s="97">
        <f t="shared" si="40"/>
        <v>54475.642799999994</v>
      </c>
    </row>
    <row r="137" spans="1:20" ht="27.75" customHeight="1" x14ac:dyDescent="0.25">
      <c r="A137" s="86" t="s">
        <v>446</v>
      </c>
      <c r="B137" s="87" t="s">
        <v>263</v>
      </c>
      <c r="C137" s="86" t="s">
        <v>7</v>
      </c>
      <c r="D137" s="111">
        <f>D136*1.26</f>
        <v>15.271199999999999</v>
      </c>
      <c r="E137" s="101"/>
      <c r="F137" s="101"/>
      <c r="G137" s="101"/>
      <c r="H137" s="100">
        <v>4800</v>
      </c>
      <c r="I137" s="101">
        <f>ROUND(H137*D137,2)</f>
        <v>73301.759999999995</v>
      </c>
      <c r="J137" s="101">
        <f>ROUND(I137*1.2,2)</f>
        <v>87962.11</v>
      </c>
      <c r="K137" s="100">
        <f t="shared" si="46"/>
        <v>73301.759999999995</v>
      </c>
      <c r="L137" s="100">
        <f t="shared" si="46"/>
        <v>87962.11</v>
      </c>
      <c r="M137" s="100">
        <f t="shared" si="44"/>
        <v>0</v>
      </c>
      <c r="N137" s="100">
        <f t="shared" si="35"/>
        <v>0</v>
      </c>
      <c r="O137" s="100">
        <f t="shared" si="36"/>
        <v>0</v>
      </c>
      <c r="P137" s="100">
        <f t="shared" si="45"/>
        <v>6240</v>
      </c>
      <c r="Q137" s="100">
        <f t="shared" si="37"/>
        <v>95292.287999999986</v>
      </c>
      <c r="R137" s="100">
        <f t="shared" si="38"/>
        <v>114350.74559999998</v>
      </c>
      <c r="S137" s="100">
        <f t="shared" si="39"/>
        <v>95292.287999999986</v>
      </c>
      <c r="T137" s="100">
        <f t="shared" si="40"/>
        <v>114350.74559999998</v>
      </c>
    </row>
    <row r="138" spans="1:20" ht="27.75" customHeight="1" x14ac:dyDescent="0.25">
      <c r="A138" s="13" t="s">
        <v>447</v>
      </c>
      <c r="B138" s="107" t="s">
        <v>266</v>
      </c>
      <c r="C138" s="13" t="s">
        <v>7</v>
      </c>
      <c r="D138" s="108">
        <v>1.21</v>
      </c>
      <c r="E138" s="109">
        <v>2102.355</v>
      </c>
      <c r="F138" s="97">
        <f>ROUND(E138*D138,2)</f>
        <v>2543.85</v>
      </c>
      <c r="G138" s="97">
        <f>ROUND(F138*1.2,2)</f>
        <v>3052.62</v>
      </c>
      <c r="H138" s="110"/>
      <c r="I138" s="98"/>
      <c r="J138" s="98"/>
      <c r="K138" s="98">
        <f t="shared" si="46"/>
        <v>2543.85</v>
      </c>
      <c r="L138" s="97">
        <f t="shared" si="46"/>
        <v>3052.62</v>
      </c>
      <c r="M138" s="97">
        <f t="shared" si="44"/>
        <v>3258.6502500000001</v>
      </c>
      <c r="N138" s="97">
        <f t="shared" si="35"/>
        <v>3942.9668025000001</v>
      </c>
      <c r="O138" s="97">
        <f t="shared" si="36"/>
        <v>4731.5601630000001</v>
      </c>
      <c r="P138" s="97">
        <f t="shared" si="45"/>
        <v>0</v>
      </c>
      <c r="Q138" s="97">
        <f t="shared" si="37"/>
        <v>0</v>
      </c>
      <c r="R138" s="97">
        <f t="shared" si="38"/>
        <v>0</v>
      </c>
      <c r="S138" s="97">
        <f t="shared" si="39"/>
        <v>3942.9668025000001</v>
      </c>
      <c r="T138" s="97">
        <f t="shared" si="40"/>
        <v>4731.5601630000001</v>
      </c>
    </row>
    <row r="139" spans="1:20" ht="27.75" customHeight="1" x14ac:dyDescent="0.25">
      <c r="A139" s="86" t="s">
        <v>448</v>
      </c>
      <c r="B139" s="112" t="s">
        <v>263</v>
      </c>
      <c r="C139" s="86" t="s">
        <v>7</v>
      </c>
      <c r="D139" s="113">
        <f>D138*1.26</f>
        <v>1.5246</v>
      </c>
      <c r="E139" s="101"/>
      <c r="F139" s="100"/>
      <c r="G139" s="100"/>
      <c r="H139" s="100">
        <v>4800</v>
      </c>
      <c r="I139" s="101">
        <f>ROUND(H139*D139,2)</f>
        <v>7318.08</v>
      </c>
      <c r="J139" s="101">
        <f>ROUND(I139*1.2,2)</f>
        <v>8781.7000000000007</v>
      </c>
      <c r="K139" s="100">
        <f t="shared" si="46"/>
        <v>7318.08</v>
      </c>
      <c r="L139" s="100">
        <f t="shared" si="46"/>
        <v>8781.7000000000007</v>
      </c>
      <c r="M139" s="100">
        <f t="shared" si="44"/>
        <v>0</v>
      </c>
      <c r="N139" s="100">
        <f t="shared" si="35"/>
        <v>0</v>
      </c>
      <c r="O139" s="100">
        <f t="shared" si="36"/>
        <v>0</v>
      </c>
      <c r="P139" s="100">
        <f t="shared" si="45"/>
        <v>6240</v>
      </c>
      <c r="Q139" s="100">
        <f t="shared" si="37"/>
        <v>9513.503999999999</v>
      </c>
      <c r="R139" s="100">
        <f t="shared" si="38"/>
        <v>11416.204799999998</v>
      </c>
      <c r="S139" s="100">
        <f t="shared" si="39"/>
        <v>9513.503999999999</v>
      </c>
      <c r="T139" s="100">
        <f t="shared" si="40"/>
        <v>11416.204799999998</v>
      </c>
    </row>
    <row r="140" spans="1:20" ht="27.75" customHeight="1" x14ac:dyDescent="0.25">
      <c r="A140" s="13" t="s">
        <v>449</v>
      </c>
      <c r="B140" s="107" t="s">
        <v>267</v>
      </c>
      <c r="C140" s="13" t="s">
        <v>9</v>
      </c>
      <c r="D140" s="108">
        <v>22.42</v>
      </c>
      <c r="E140" s="109">
        <v>1181.625</v>
      </c>
      <c r="F140" s="97">
        <f>ROUND(E140*D140,2)</f>
        <v>26492.03</v>
      </c>
      <c r="G140" s="97">
        <f>ROUND(F140*1.2,2)</f>
        <v>31790.44</v>
      </c>
      <c r="H140" s="110"/>
      <c r="I140" s="98"/>
      <c r="J140" s="98"/>
      <c r="K140" s="98">
        <f t="shared" si="46"/>
        <v>26492.03</v>
      </c>
      <c r="L140" s="97">
        <f t="shared" si="46"/>
        <v>31790.44</v>
      </c>
      <c r="M140" s="97">
        <f t="shared" si="44"/>
        <v>1831.51875</v>
      </c>
      <c r="N140" s="97">
        <f t="shared" si="35"/>
        <v>41062.650375000005</v>
      </c>
      <c r="O140" s="97">
        <f t="shared" si="36"/>
        <v>49275.180450000007</v>
      </c>
      <c r="P140" s="97">
        <f t="shared" si="45"/>
        <v>0</v>
      </c>
      <c r="Q140" s="97">
        <f t="shared" si="37"/>
        <v>0</v>
      </c>
      <c r="R140" s="97">
        <f t="shared" si="38"/>
        <v>0</v>
      </c>
      <c r="S140" s="97">
        <f t="shared" si="39"/>
        <v>41062.650375000005</v>
      </c>
      <c r="T140" s="97">
        <f t="shared" si="40"/>
        <v>49275.180450000007</v>
      </c>
    </row>
    <row r="141" spans="1:20" ht="27.75" customHeight="1" x14ac:dyDescent="0.25">
      <c r="A141" s="13" t="s">
        <v>450</v>
      </c>
      <c r="B141" s="107" t="s">
        <v>254</v>
      </c>
      <c r="C141" s="13" t="s">
        <v>15</v>
      </c>
      <c r="D141" s="108">
        <f>25.8*1.75</f>
        <v>45.15</v>
      </c>
      <c r="E141" s="109">
        <v>700</v>
      </c>
      <c r="F141" s="97">
        <f>ROUND(E141*D141,2)</f>
        <v>31605</v>
      </c>
      <c r="G141" s="97">
        <f>ROUND(F141*1.2,2)</f>
        <v>37926</v>
      </c>
      <c r="H141" s="110"/>
      <c r="I141" s="98"/>
      <c r="J141" s="98"/>
      <c r="K141" s="98">
        <f t="shared" si="46"/>
        <v>31605</v>
      </c>
      <c r="L141" s="97">
        <f t="shared" si="46"/>
        <v>37926</v>
      </c>
      <c r="M141" s="97">
        <f t="shared" si="44"/>
        <v>1085</v>
      </c>
      <c r="N141" s="97">
        <f t="shared" si="35"/>
        <v>48987.75</v>
      </c>
      <c r="O141" s="97">
        <f t="shared" si="36"/>
        <v>58785.299999999996</v>
      </c>
      <c r="P141" s="97">
        <f t="shared" si="45"/>
        <v>0</v>
      </c>
      <c r="Q141" s="97">
        <f t="shared" si="37"/>
        <v>0</v>
      </c>
      <c r="R141" s="97">
        <f t="shared" si="38"/>
        <v>0</v>
      </c>
      <c r="S141" s="97">
        <f t="shared" si="39"/>
        <v>48987.75</v>
      </c>
      <c r="T141" s="97">
        <f t="shared" si="40"/>
        <v>58785.299999999996</v>
      </c>
    </row>
    <row r="142" spans="1:20" ht="27.75" customHeight="1" x14ac:dyDescent="0.25">
      <c r="A142" s="13" t="s">
        <v>451</v>
      </c>
      <c r="B142" s="107" t="s">
        <v>255</v>
      </c>
      <c r="C142" s="13" t="s">
        <v>15</v>
      </c>
      <c r="D142" s="108">
        <f>9.47+0.15+0.0414*6</f>
        <v>9.8684000000000012</v>
      </c>
      <c r="E142" s="109">
        <v>1140</v>
      </c>
      <c r="F142" s="97">
        <f>ROUND(E142*D142,2)</f>
        <v>11249.98</v>
      </c>
      <c r="G142" s="97">
        <f>ROUND(F142*1.2,2)</f>
        <v>13499.98</v>
      </c>
      <c r="H142" s="110"/>
      <c r="I142" s="98"/>
      <c r="J142" s="98"/>
      <c r="K142" s="98">
        <f t="shared" si="46"/>
        <v>11249.98</v>
      </c>
      <c r="L142" s="97">
        <f t="shared" si="46"/>
        <v>13499.98</v>
      </c>
      <c r="M142" s="97">
        <f t="shared" si="44"/>
        <v>1767</v>
      </c>
      <c r="N142" s="97">
        <f t="shared" si="35"/>
        <v>17437.462800000001</v>
      </c>
      <c r="O142" s="97">
        <f t="shared" si="36"/>
        <v>20924.95536</v>
      </c>
      <c r="P142" s="97">
        <f t="shared" si="45"/>
        <v>0</v>
      </c>
      <c r="Q142" s="97">
        <f t="shared" si="37"/>
        <v>0</v>
      </c>
      <c r="R142" s="97">
        <f t="shared" si="38"/>
        <v>0</v>
      </c>
      <c r="S142" s="97">
        <f t="shared" si="39"/>
        <v>17437.462800000001</v>
      </c>
      <c r="T142" s="97">
        <f t="shared" si="40"/>
        <v>20924.95536</v>
      </c>
    </row>
    <row r="143" spans="1:20" ht="27.75" customHeight="1" x14ac:dyDescent="0.25">
      <c r="A143" s="13" t="s">
        <v>452</v>
      </c>
      <c r="B143" s="107" t="s">
        <v>256</v>
      </c>
      <c r="C143" s="13" t="s">
        <v>15</v>
      </c>
      <c r="D143" s="108">
        <f>63*0.08</f>
        <v>5.04</v>
      </c>
      <c r="E143" s="109">
        <v>1140</v>
      </c>
      <c r="F143" s="97">
        <f>ROUND(E143*D143,2)</f>
        <v>5745.6</v>
      </c>
      <c r="G143" s="97">
        <f>ROUND(F143*1.2,2)</f>
        <v>6894.72</v>
      </c>
      <c r="H143" s="110"/>
      <c r="I143" s="98"/>
      <c r="J143" s="98"/>
      <c r="K143" s="98">
        <f t="shared" si="46"/>
        <v>5745.6</v>
      </c>
      <c r="L143" s="97">
        <f t="shared" si="46"/>
        <v>6894.72</v>
      </c>
      <c r="M143" s="97">
        <f t="shared" si="44"/>
        <v>1767</v>
      </c>
      <c r="N143" s="97">
        <f t="shared" si="35"/>
        <v>8905.68</v>
      </c>
      <c r="O143" s="97">
        <f t="shared" si="36"/>
        <v>10686.816000000001</v>
      </c>
      <c r="P143" s="97">
        <f t="shared" si="45"/>
        <v>0</v>
      </c>
      <c r="Q143" s="97">
        <f t="shared" si="37"/>
        <v>0</v>
      </c>
      <c r="R143" s="97">
        <f t="shared" si="38"/>
        <v>0</v>
      </c>
      <c r="S143" s="97">
        <f t="shared" si="39"/>
        <v>8905.68</v>
      </c>
      <c r="T143" s="97">
        <f t="shared" si="40"/>
        <v>10686.816000000001</v>
      </c>
    </row>
    <row r="144" spans="1:20" ht="27.75" customHeight="1" x14ac:dyDescent="0.25">
      <c r="A144" s="151"/>
      <c r="B144" s="152"/>
      <c r="C144" s="151"/>
      <c r="D144" s="155"/>
      <c r="E144" s="154"/>
      <c r="F144" s="141">
        <f>SUM(F115:F143)</f>
        <v>543734.31999999995</v>
      </c>
      <c r="G144" s="141">
        <f>SUM(G115:G143)</f>
        <v>652481.19999999984</v>
      </c>
      <c r="H144" s="141"/>
      <c r="I144" s="141">
        <f>SUM(I115:I143)</f>
        <v>4426110.709999999</v>
      </c>
      <c r="J144" s="141">
        <f>SUM(J115:J143)</f>
        <v>5311332.8500000006</v>
      </c>
      <c r="K144" s="141">
        <f>SUM(K115:K143)</f>
        <v>4969845.03</v>
      </c>
      <c r="L144" s="141">
        <f>SUM(L115:L143)</f>
        <v>5963814.0500000017</v>
      </c>
      <c r="M144" s="141"/>
      <c r="N144" s="141">
        <f>SUM(N115:N143)</f>
        <v>842788.19034249987</v>
      </c>
      <c r="O144" s="141">
        <f>SUM(O115:O143)</f>
        <v>1011345.8284110001</v>
      </c>
      <c r="P144" s="141"/>
      <c r="Q144" s="141">
        <f>SUM(Q115:Q143)</f>
        <v>5753943.9203999992</v>
      </c>
      <c r="R144" s="141">
        <f>SUM(R115:R143)</f>
        <v>6904732.7044799998</v>
      </c>
      <c r="S144" s="141">
        <f>SUM(S115:S143)</f>
        <v>6596732.1107424991</v>
      </c>
      <c r="T144" s="141">
        <f>SUM(T115:T143)</f>
        <v>7916078.5328909978</v>
      </c>
    </row>
    <row r="145" spans="1:20" ht="27.75" customHeight="1" x14ac:dyDescent="0.25">
      <c r="A145" s="139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9">F146+I146</f>
        <v>82739.39</v>
      </c>
      <c r="L146" s="97">
        <f t="shared" si="49"/>
        <v>99287.27</v>
      </c>
      <c r="M146" s="97">
        <f t="shared" ref="M146:M174" si="50">E146*$M$4</f>
        <v>13542.35</v>
      </c>
      <c r="N146" s="97">
        <f t="shared" si="35"/>
        <v>128246.05450000001</v>
      </c>
      <c r="O146" s="97">
        <f t="shared" si="36"/>
        <v>153895.2654</v>
      </c>
      <c r="P146" s="97">
        <f t="shared" ref="P146:P174" si="51">H146*$P$4</f>
        <v>0</v>
      </c>
      <c r="Q146" s="97">
        <f t="shared" si="37"/>
        <v>0</v>
      </c>
      <c r="R146" s="97">
        <f t="shared" si="38"/>
        <v>0</v>
      </c>
      <c r="S146" s="97">
        <f t="shared" si="39"/>
        <v>128246.05450000001</v>
      </c>
      <c r="T146" s="97">
        <f t="shared" si="40"/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9"/>
        <v>35452.5</v>
      </c>
      <c r="L147" s="97">
        <f t="shared" si="49"/>
        <v>42543</v>
      </c>
      <c r="M147" s="97">
        <f t="shared" si="50"/>
        <v>2526.5</v>
      </c>
      <c r="N147" s="97">
        <f t="shared" si="35"/>
        <v>54951.375</v>
      </c>
      <c r="O147" s="97">
        <f t="shared" si="36"/>
        <v>65941.649999999994</v>
      </c>
      <c r="P147" s="97">
        <f t="shared" si="51"/>
        <v>0</v>
      </c>
      <c r="Q147" s="97">
        <f t="shared" si="37"/>
        <v>0</v>
      </c>
      <c r="R147" s="97">
        <f t="shared" si="38"/>
        <v>0</v>
      </c>
      <c r="S147" s="97">
        <f t="shared" si="39"/>
        <v>54951.375</v>
      </c>
      <c r="T147" s="97">
        <f t="shared" si="40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9"/>
        <v>10979.26</v>
      </c>
      <c r="L148" s="97">
        <f t="shared" si="49"/>
        <v>13175.11</v>
      </c>
      <c r="M148" s="97">
        <f t="shared" si="50"/>
        <v>157.32500000000002</v>
      </c>
      <c r="N148" s="97">
        <f t="shared" si="35"/>
        <v>17017.845250000002</v>
      </c>
      <c r="O148" s="97">
        <f t="shared" si="36"/>
        <v>20421.4143</v>
      </c>
      <c r="P148" s="97">
        <f t="shared" si="51"/>
        <v>0</v>
      </c>
      <c r="Q148" s="97">
        <f t="shared" si="37"/>
        <v>0</v>
      </c>
      <c r="R148" s="97">
        <f t="shared" si="38"/>
        <v>0</v>
      </c>
      <c r="S148" s="97">
        <f t="shared" si="39"/>
        <v>17017.845250000002</v>
      </c>
      <c r="T148" s="97">
        <f t="shared" si="40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9"/>
        <v>27847.87</v>
      </c>
      <c r="L149" s="97">
        <f t="shared" si="49"/>
        <v>33417.440000000002</v>
      </c>
      <c r="M149" s="97">
        <f t="shared" si="50"/>
        <v>3989.2969999999996</v>
      </c>
      <c r="N149" s="97">
        <f t="shared" si="35"/>
        <v>43164.193539999993</v>
      </c>
      <c r="O149" s="97">
        <f t="shared" si="36"/>
        <v>51797.032247999989</v>
      </c>
      <c r="P149" s="97">
        <f t="shared" si="51"/>
        <v>0</v>
      </c>
      <c r="Q149" s="97">
        <f t="shared" si="37"/>
        <v>0</v>
      </c>
      <c r="R149" s="97">
        <f t="shared" si="38"/>
        <v>0</v>
      </c>
      <c r="S149" s="97">
        <f t="shared" si="39"/>
        <v>43164.193539999993</v>
      </c>
      <c r="T149" s="97">
        <f t="shared" si="40"/>
        <v>51797.032247999989</v>
      </c>
    </row>
    <row r="150" spans="1:20" ht="27.75" customHeight="1" x14ac:dyDescent="0.2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9"/>
        <v>65439.360000000001</v>
      </c>
      <c r="L150" s="100">
        <f t="shared" si="49"/>
        <v>78527.23</v>
      </c>
      <c r="M150" s="100">
        <f t="shared" si="50"/>
        <v>0</v>
      </c>
      <c r="N150" s="100">
        <f t="shared" si="35"/>
        <v>0</v>
      </c>
      <c r="O150" s="100">
        <f t="shared" si="36"/>
        <v>0</v>
      </c>
      <c r="P150" s="100">
        <f t="shared" si="51"/>
        <v>6240</v>
      </c>
      <c r="Q150" s="100">
        <f t="shared" si="37"/>
        <v>85071.168000000005</v>
      </c>
      <c r="R150" s="100">
        <f t="shared" si="38"/>
        <v>102085.4016</v>
      </c>
      <c r="S150" s="100">
        <f t="shared" si="39"/>
        <v>85071.168000000005</v>
      </c>
      <c r="T150" s="100">
        <f t="shared" si="40"/>
        <v>102085.4016</v>
      </c>
    </row>
    <row r="151" spans="1:20" ht="27.75" customHeight="1" x14ac:dyDescent="0.2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9"/>
        <v>138789.12</v>
      </c>
      <c r="L151" s="97">
        <f t="shared" si="49"/>
        <v>166546.94</v>
      </c>
      <c r="M151" s="97">
        <f t="shared" si="50"/>
        <v>4577.0879999999997</v>
      </c>
      <c r="N151" s="97">
        <f t="shared" si="35"/>
        <v>215123.136</v>
      </c>
      <c r="O151" s="97">
        <f t="shared" si="36"/>
        <v>258147.76319999999</v>
      </c>
      <c r="P151" s="97">
        <f t="shared" si="51"/>
        <v>0</v>
      </c>
      <c r="Q151" s="97">
        <f t="shared" si="37"/>
        <v>0</v>
      </c>
      <c r="R151" s="97">
        <f t="shared" si="38"/>
        <v>0</v>
      </c>
      <c r="S151" s="97">
        <f t="shared" si="39"/>
        <v>215123.136</v>
      </c>
      <c r="T151" s="97">
        <f t="shared" si="40"/>
        <v>258147.76319999999</v>
      </c>
    </row>
    <row r="152" spans="1:20" ht="27.75" customHeight="1" x14ac:dyDescent="0.2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9"/>
        <v>1250000</v>
      </c>
      <c r="L152" s="100">
        <f t="shared" si="49"/>
        <v>1500000</v>
      </c>
      <c r="M152" s="100">
        <f t="shared" si="50"/>
        <v>0</v>
      </c>
      <c r="N152" s="100">
        <f t="shared" si="35"/>
        <v>0</v>
      </c>
      <c r="O152" s="100">
        <f t="shared" si="36"/>
        <v>0</v>
      </c>
      <c r="P152" s="100">
        <f t="shared" si="51"/>
        <v>1625000</v>
      </c>
      <c r="Q152" s="100">
        <f t="shared" si="37"/>
        <v>1625000</v>
      </c>
      <c r="R152" s="100">
        <f t="shared" si="38"/>
        <v>1950000</v>
      </c>
      <c r="S152" s="100">
        <f t="shared" si="39"/>
        <v>1625000</v>
      </c>
      <c r="T152" s="100">
        <f t="shared" si="40"/>
        <v>1950000</v>
      </c>
    </row>
    <row r="153" spans="1:20" ht="27.75" customHeight="1" x14ac:dyDescent="0.2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9"/>
        <v>103424.24</v>
      </c>
      <c r="L153" s="97">
        <f t="shared" si="49"/>
        <v>124109.09</v>
      </c>
      <c r="M153" s="97">
        <f t="shared" si="50"/>
        <v>16927.9375</v>
      </c>
      <c r="N153" s="97">
        <f t="shared" si="35"/>
        <v>160307.56812500002</v>
      </c>
      <c r="O153" s="97">
        <f t="shared" si="36"/>
        <v>192369.08175000001</v>
      </c>
      <c r="P153" s="97">
        <f t="shared" si="51"/>
        <v>0</v>
      </c>
      <c r="Q153" s="97">
        <f t="shared" si="37"/>
        <v>0</v>
      </c>
      <c r="R153" s="97">
        <f t="shared" si="38"/>
        <v>0</v>
      </c>
      <c r="S153" s="97">
        <f t="shared" si="39"/>
        <v>160307.56812500002</v>
      </c>
      <c r="T153" s="97">
        <f t="shared" si="40"/>
        <v>192369.08175000001</v>
      </c>
    </row>
    <row r="154" spans="1:20" ht="27.75" customHeight="1" x14ac:dyDescent="0.2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9"/>
        <v>2730000</v>
      </c>
      <c r="L154" s="100">
        <f t="shared" si="49"/>
        <v>3276000</v>
      </c>
      <c r="M154" s="100">
        <f t="shared" si="50"/>
        <v>0</v>
      </c>
      <c r="N154" s="100">
        <f t="shared" si="35"/>
        <v>0</v>
      </c>
      <c r="O154" s="100">
        <f t="shared" si="36"/>
        <v>0</v>
      </c>
      <c r="P154" s="100">
        <f t="shared" si="51"/>
        <v>3549000</v>
      </c>
      <c r="Q154" s="100">
        <f t="shared" si="37"/>
        <v>3549000</v>
      </c>
      <c r="R154" s="100">
        <f t="shared" si="38"/>
        <v>4258800</v>
      </c>
      <c r="S154" s="100">
        <f t="shared" si="39"/>
        <v>3549000</v>
      </c>
      <c r="T154" s="100">
        <f t="shared" si="40"/>
        <v>4258800</v>
      </c>
    </row>
    <row r="155" spans="1:20" ht="27.75" customHeight="1" x14ac:dyDescent="0.2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9"/>
        <v>5020.03</v>
      </c>
      <c r="L155" s="97">
        <f t="shared" si="49"/>
        <v>6024.04</v>
      </c>
      <c r="M155" s="97">
        <f t="shared" si="50"/>
        <v>3890.5248000000001</v>
      </c>
      <c r="N155" s="97">
        <f t="shared" si="35"/>
        <v>7781.0496000000003</v>
      </c>
      <c r="O155" s="97">
        <f t="shared" si="36"/>
        <v>9337.2595199999996</v>
      </c>
      <c r="P155" s="97">
        <f t="shared" si="51"/>
        <v>0</v>
      </c>
      <c r="Q155" s="97">
        <f t="shared" si="37"/>
        <v>0</v>
      </c>
      <c r="R155" s="97">
        <f t="shared" si="38"/>
        <v>0</v>
      </c>
      <c r="S155" s="97">
        <f t="shared" si="39"/>
        <v>7781.0496000000003</v>
      </c>
      <c r="T155" s="97">
        <f t="shared" si="40"/>
        <v>9337.2595199999996</v>
      </c>
    </row>
    <row r="156" spans="1:20" ht="27.75" customHeight="1" x14ac:dyDescent="0.2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50"/>
        <v>0</v>
      </c>
      <c r="N156" s="105">
        <f t="shared" si="35"/>
        <v>0</v>
      </c>
      <c r="O156" s="105">
        <f t="shared" si="36"/>
        <v>0</v>
      </c>
      <c r="P156" s="105">
        <f t="shared" si="51"/>
        <v>42081</v>
      </c>
      <c r="Q156" s="105">
        <f t="shared" si="37"/>
        <v>84162</v>
      </c>
      <c r="R156" s="105">
        <f t="shared" si="38"/>
        <v>100994.4</v>
      </c>
      <c r="S156" s="105">
        <f t="shared" si="39"/>
        <v>84162</v>
      </c>
      <c r="T156" s="105">
        <f t="shared" si="40"/>
        <v>100994.4</v>
      </c>
    </row>
    <row r="157" spans="1:20" ht="27.75" customHeight="1" x14ac:dyDescent="0.2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50"/>
        <v>19344</v>
      </c>
      <c r="N157" s="97">
        <f t="shared" si="35"/>
        <v>19344</v>
      </c>
      <c r="O157" s="97">
        <f t="shared" si="36"/>
        <v>23212.799999999999</v>
      </c>
      <c r="P157" s="97">
        <f t="shared" si="51"/>
        <v>0</v>
      </c>
      <c r="Q157" s="97">
        <f t="shared" si="37"/>
        <v>0</v>
      </c>
      <c r="R157" s="97">
        <f t="shared" si="38"/>
        <v>0</v>
      </c>
      <c r="S157" s="97">
        <f t="shared" si="39"/>
        <v>19344</v>
      </c>
      <c r="T157" s="97">
        <f t="shared" si="40"/>
        <v>23212.799999999999</v>
      </c>
    </row>
    <row r="158" spans="1:20" ht="27.75" customHeight="1" x14ac:dyDescent="0.2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50"/>
        <v>0</v>
      </c>
      <c r="N158" s="100">
        <f t="shared" si="35"/>
        <v>0</v>
      </c>
      <c r="O158" s="100">
        <f t="shared" si="36"/>
        <v>0</v>
      </c>
      <c r="P158" s="100">
        <f t="shared" si="51"/>
        <v>145600</v>
      </c>
      <c r="Q158" s="100">
        <f t="shared" si="37"/>
        <v>145600</v>
      </c>
      <c r="R158" s="100">
        <f t="shared" si="38"/>
        <v>174720</v>
      </c>
      <c r="S158" s="100">
        <f t="shared" si="39"/>
        <v>145600</v>
      </c>
      <c r="T158" s="100">
        <f t="shared" si="40"/>
        <v>174720</v>
      </c>
    </row>
    <row r="159" spans="1:20" ht="27.75" customHeight="1" x14ac:dyDescent="0.2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50"/>
        <v>0</v>
      </c>
      <c r="N159" s="100">
        <f t="shared" si="35"/>
        <v>0</v>
      </c>
      <c r="O159" s="100">
        <f t="shared" si="36"/>
        <v>0</v>
      </c>
      <c r="P159" s="100">
        <f t="shared" si="51"/>
        <v>4810</v>
      </c>
      <c r="Q159" s="100">
        <f t="shared" si="37"/>
        <v>4810</v>
      </c>
      <c r="R159" s="100">
        <f t="shared" si="38"/>
        <v>5772</v>
      </c>
      <c r="S159" s="100">
        <f t="shared" si="39"/>
        <v>4810</v>
      </c>
      <c r="T159" s="100">
        <f t="shared" si="40"/>
        <v>5772</v>
      </c>
    </row>
    <row r="160" spans="1:20" ht="27.75" customHeight="1" x14ac:dyDescent="0.2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50"/>
        <v>0</v>
      </c>
      <c r="N160" s="100">
        <f t="shared" si="35"/>
        <v>0</v>
      </c>
      <c r="O160" s="100">
        <f t="shared" si="36"/>
        <v>0</v>
      </c>
      <c r="P160" s="100">
        <f t="shared" si="51"/>
        <v>4810</v>
      </c>
      <c r="Q160" s="100">
        <f t="shared" si="37"/>
        <v>4810</v>
      </c>
      <c r="R160" s="100">
        <f t="shared" si="38"/>
        <v>5772</v>
      </c>
      <c r="S160" s="100">
        <f t="shared" si="39"/>
        <v>4810</v>
      </c>
      <c r="T160" s="100">
        <f t="shared" si="40"/>
        <v>5772</v>
      </c>
    </row>
    <row r="161" spans="1:20" ht="27.75" customHeight="1" x14ac:dyDescent="0.2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50"/>
        <v>0</v>
      </c>
      <c r="N161" s="100">
        <f t="shared" ref="N161:N226" si="55">M161*D161</f>
        <v>0</v>
      </c>
      <c r="O161" s="100">
        <f t="shared" ref="O161:O226" si="56">N161*1.2</f>
        <v>0</v>
      </c>
      <c r="P161" s="100">
        <f t="shared" si="51"/>
        <v>306.34500000000003</v>
      </c>
      <c r="Q161" s="100">
        <f t="shared" ref="Q161:Q226" si="57">P161*D161</f>
        <v>1225.3800000000001</v>
      </c>
      <c r="R161" s="100">
        <f t="shared" ref="R161:R226" si="58">Q161*1.2</f>
        <v>1470.4560000000001</v>
      </c>
      <c r="S161" s="100">
        <f t="shared" ref="S161:S226" si="59">N161+Q161</f>
        <v>1225.3800000000001</v>
      </c>
      <c r="T161" s="100">
        <f t="shared" ref="T161:T226" si="60">S161*1.2</f>
        <v>1470.4560000000001</v>
      </c>
    </row>
    <row r="162" spans="1:20" ht="27.75" customHeight="1" x14ac:dyDescent="0.2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50"/>
        <v>0</v>
      </c>
      <c r="N162" s="100">
        <f t="shared" si="55"/>
        <v>0</v>
      </c>
      <c r="O162" s="100">
        <f t="shared" si="56"/>
        <v>0</v>
      </c>
      <c r="P162" s="100">
        <f t="shared" si="51"/>
        <v>477.65250000000003</v>
      </c>
      <c r="Q162" s="100">
        <f t="shared" si="57"/>
        <v>363.01590000000004</v>
      </c>
      <c r="R162" s="100">
        <f t="shared" si="58"/>
        <v>435.61908000000005</v>
      </c>
      <c r="S162" s="100">
        <f t="shared" si="59"/>
        <v>363.01590000000004</v>
      </c>
      <c r="T162" s="100">
        <f t="shared" si="60"/>
        <v>435.61908000000005</v>
      </c>
    </row>
    <row r="163" spans="1:20" ht="27.75" customHeight="1" x14ac:dyDescent="0.2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50"/>
        <v>0</v>
      </c>
      <c r="N163" s="100">
        <f t="shared" si="55"/>
        <v>0</v>
      </c>
      <c r="O163" s="100">
        <f t="shared" si="56"/>
        <v>0</v>
      </c>
      <c r="P163" s="100">
        <f t="shared" si="51"/>
        <v>436.63749999999999</v>
      </c>
      <c r="Q163" s="100">
        <f t="shared" si="57"/>
        <v>331.84449999999998</v>
      </c>
      <c r="R163" s="100">
        <f t="shared" si="58"/>
        <v>398.21339999999998</v>
      </c>
      <c r="S163" s="100">
        <f t="shared" si="59"/>
        <v>331.84449999999998</v>
      </c>
      <c r="T163" s="100">
        <f t="shared" si="60"/>
        <v>398.21339999999998</v>
      </c>
    </row>
    <row r="164" spans="1:20" ht="27.75" customHeight="1" x14ac:dyDescent="0.2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50"/>
        <v>2052.2000000000003</v>
      </c>
      <c r="N164" s="97">
        <f t="shared" si="55"/>
        <v>12313.2</v>
      </c>
      <c r="O164" s="97">
        <f t="shared" si="56"/>
        <v>14775.84</v>
      </c>
      <c r="P164" s="97">
        <f t="shared" si="51"/>
        <v>0</v>
      </c>
      <c r="Q164" s="97">
        <f t="shared" si="57"/>
        <v>0</v>
      </c>
      <c r="R164" s="97">
        <f t="shared" si="58"/>
        <v>0</v>
      </c>
      <c r="S164" s="97">
        <f t="shared" si="59"/>
        <v>12313.2</v>
      </c>
      <c r="T164" s="97">
        <f t="shared" si="60"/>
        <v>14775.84</v>
      </c>
    </row>
    <row r="165" spans="1:20" ht="27.75" customHeight="1" x14ac:dyDescent="0.2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50"/>
        <v>0</v>
      </c>
      <c r="N165" s="100">
        <f t="shared" si="55"/>
        <v>0</v>
      </c>
      <c r="O165" s="100">
        <f t="shared" si="56"/>
        <v>0</v>
      </c>
      <c r="P165" s="100">
        <f t="shared" si="51"/>
        <v>10465</v>
      </c>
      <c r="Q165" s="100">
        <f t="shared" si="57"/>
        <v>125580</v>
      </c>
      <c r="R165" s="100">
        <f t="shared" si="58"/>
        <v>150696</v>
      </c>
      <c r="S165" s="100">
        <f t="shared" si="59"/>
        <v>125580</v>
      </c>
      <c r="T165" s="100">
        <f t="shared" si="60"/>
        <v>150696</v>
      </c>
    </row>
    <row r="166" spans="1:20" ht="27.75" customHeight="1" x14ac:dyDescent="0.2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50"/>
        <v>0</v>
      </c>
      <c r="N166" s="100">
        <f t="shared" si="55"/>
        <v>0</v>
      </c>
      <c r="O166" s="100">
        <f t="shared" si="56"/>
        <v>0</v>
      </c>
      <c r="P166" s="100">
        <f t="shared" si="51"/>
        <v>305.5</v>
      </c>
      <c r="Q166" s="100">
        <f t="shared" si="57"/>
        <v>10998</v>
      </c>
      <c r="R166" s="100">
        <f t="shared" si="58"/>
        <v>13197.6</v>
      </c>
      <c r="S166" s="100">
        <f t="shared" si="59"/>
        <v>10998</v>
      </c>
      <c r="T166" s="100">
        <f t="shared" si="60"/>
        <v>13197.6</v>
      </c>
    </row>
    <row r="167" spans="1:20" ht="27.75" customHeight="1" x14ac:dyDescent="0.2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50"/>
        <v>3745.5750000000003</v>
      </c>
      <c r="N167" s="97">
        <f t="shared" si="55"/>
        <v>45396.368999999999</v>
      </c>
      <c r="O167" s="97">
        <f t="shared" si="56"/>
        <v>54475.642799999994</v>
      </c>
      <c r="P167" s="97">
        <f t="shared" si="51"/>
        <v>0</v>
      </c>
      <c r="Q167" s="97">
        <f t="shared" si="57"/>
        <v>0</v>
      </c>
      <c r="R167" s="97">
        <f t="shared" si="58"/>
        <v>0</v>
      </c>
      <c r="S167" s="97">
        <f t="shared" si="59"/>
        <v>45396.368999999999</v>
      </c>
      <c r="T167" s="97">
        <f t="shared" si="60"/>
        <v>54475.642799999994</v>
      </c>
    </row>
    <row r="168" spans="1:20" ht="27.75" customHeight="1" x14ac:dyDescent="0.2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50"/>
        <v>0</v>
      </c>
      <c r="N168" s="100">
        <f t="shared" si="55"/>
        <v>0</v>
      </c>
      <c r="O168" s="100">
        <f t="shared" si="56"/>
        <v>0</v>
      </c>
      <c r="P168" s="100">
        <f t="shared" si="51"/>
        <v>6240</v>
      </c>
      <c r="Q168" s="100">
        <f t="shared" si="57"/>
        <v>95292.287999999986</v>
      </c>
      <c r="R168" s="100">
        <f t="shared" si="58"/>
        <v>114350.74559999998</v>
      </c>
      <c r="S168" s="100">
        <f t="shared" si="59"/>
        <v>95292.287999999986</v>
      </c>
      <c r="T168" s="100">
        <f t="shared" si="60"/>
        <v>114350.74559999998</v>
      </c>
    </row>
    <row r="169" spans="1:20" ht="27.75" customHeight="1" x14ac:dyDescent="0.2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50"/>
        <v>3258.6502500000001</v>
      </c>
      <c r="N169" s="97">
        <f t="shared" si="55"/>
        <v>3942.9668025000001</v>
      </c>
      <c r="O169" s="97">
        <f t="shared" si="56"/>
        <v>4731.5601630000001</v>
      </c>
      <c r="P169" s="97">
        <f t="shared" si="51"/>
        <v>0</v>
      </c>
      <c r="Q169" s="97">
        <f t="shared" si="57"/>
        <v>0</v>
      </c>
      <c r="R169" s="97">
        <f t="shared" si="58"/>
        <v>0</v>
      </c>
      <c r="S169" s="97">
        <f t="shared" si="59"/>
        <v>3942.9668025000001</v>
      </c>
      <c r="T169" s="97">
        <f t="shared" si="60"/>
        <v>4731.5601630000001</v>
      </c>
    </row>
    <row r="170" spans="1:20" ht="27.75" customHeight="1" x14ac:dyDescent="0.2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50"/>
        <v>0</v>
      </c>
      <c r="N170" s="100">
        <f t="shared" si="55"/>
        <v>0</v>
      </c>
      <c r="O170" s="100">
        <f t="shared" si="56"/>
        <v>0</v>
      </c>
      <c r="P170" s="100">
        <f t="shared" si="51"/>
        <v>6240</v>
      </c>
      <c r="Q170" s="100">
        <f t="shared" si="57"/>
        <v>9513.503999999999</v>
      </c>
      <c r="R170" s="100">
        <f t="shared" si="58"/>
        <v>11416.204799999998</v>
      </c>
      <c r="S170" s="100">
        <f t="shared" si="59"/>
        <v>9513.503999999999</v>
      </c>
      <c r="T170" s="100">
        <f t="shared" si="60"/>
        <v>11416.204799999998</v>
      </c>
    </row>
    <row r="171" spans="1:20" ht="27.75" customHeight="1" x14ac:dyDescent="0.2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50"/>
        <v>1831.51875</v>
      </c>
      <c r="N171" s="97">
        <f t="shared" si="55"/>
        <v>41062.650375000005</v>
      </c>
      <c r="O171" s="97">
        <f t="shared" si="56"/>
        <v>49275.180450000007</v>
      </c>
      <c r="P171" s="97">
        <f t="shared" si="51"/>
        <v>0</v>
      </c>
      <c r="Q171" s="97">
        <f t="shared" si="57"/>
        <v>0</v>
      </c>
      <c r="R171" s="97">
        <f t="shared" si="58"/>
        <v>0</v>
      </c>
      <c r="S171" s="97">
        <f t="shared" si="59"/>
        <v>41062.650375000005</v>
      </c>
      <c r="T171" s="97">
        <f t="shared" si="60"/>
        <v>49275.180450000007</v>
      </c>
    </row>
    <row r="172" spans="1:20" ht="27.75" customHeight="1" x14ac:dyDescent="0.2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50"/>
        <v>1085</v>
      </c>
      <c r="N172" s="97">
        <f t="shared" si="55"/>
        <v>41297.8125</v>
      </c>
      <c r="O172" s="97">
        <f t="shared" si="56"/>
        <v>49557.375</v>
      </c>
      <c r="P172" s="97">
        <f t="shared" si="51"/>
        <v>0</v>
      </c>
      <c r="Q172" s="97">
        <f t="shared" si="57"/>
        <v>0</v>
      </c>
      <c r="R172" s="97">
        <f t="shared" si="58"/>
        <v>0</v>
      </c>
      <c r="S172" s="97">
        <f t="shared" si="59"/>
        <v>41297.8125</v>
      </c>
      <c r="T172" s="97">
        <f t="shared" si="60"/>
        <v>49557.375</v>
      </c>
    </row>
    <row r="173" spans="1:20" ht="30" x14ac:dyDescent="0.2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50"/>
        <v>1767</v>
      </c>
      <c r="N173" s="97">
        <f t="shared" si="55"/>
        <v>17437.462800000001</v>
      </c>
      <c r="O173" s="97">
        <f t="shared" si="56"/>
        <v>20924.95536</v>
      </c>
      <c r="P173" s="97">
        <f t="shared" si="51"/>
        <v>0</v>
      </c>
      <c r="Q173" s="97">
        <f t="shared" si="57"/>
        <v>0</v>
      </c>
      <c r="R173" s="97">
        <f t="shared" si="58"/>
        <v>0</v>
      </c>
      <c r="S173" s="97">
        <f t="shared" si="59"/>
        <v>17437.462800000001</v>
      </c>
      <c r="T173" s="97">
        <f t="shared" si="60"/>
        <v>20924.95536</v>
      </c>
    </row>
    <row r="174" spans="1:20" ht="27.75" customHeight="1" x14ac:dyDescent="0.2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50"/>
        <v>1767</v>
      </c>
      <c r="N174" s="97">
        <f t="shared" si="55"/>
        <v>8905.68</v>
      </c>
      <c r="O174" s="97">
        <f t="shared" si="56"/>
        <v>10686.816000000001</v>
      </c>
      <c r="P174" s="97">
        <f t="shared" si="51"/>
        <v>0</v>
      </c>
      <c r="Q174" s="97">
        <f t="shared" si="57"/>
        <v>0</v>
      </c>
      <c r="R174" s="97">
        <f t="shared" si="58"/>
        <v>0</v>
      </c>
      <c r="S174" s="97">
        <f t="shared" si="59"/>
        <v>8905.68</v>
      </c>
      <c r="T174" s="97">
        <f t="shared" si="60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139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61">F177+I177</f>
        <v>82739.39</v>
      </c>
      <c r="L177" s="97">
        <f t="shared" si="61"/>
        <v>99287.27</v>
      </c>
      <c r="M177" s="97">
        <f t="shared" ref="M177:M205" si="62">E177*$M$4</f>
        <v>13542.35</v>
      </c>
      <c r="N177" s="97">
        <f t="shared" si="55"/>
        <v>128246.05450000001</v>
      </c>
      <c r="O177" s="97">
        <f t="shared" si="56"/>
        <v>153895.2654</v>
      </c>
      <c r="P177" s="97">
        <f t="shared" ref="P177:P205" si="63">H177*$P$4</f>
        <v>0</v>
      </c>
      <c r="Q177" s="97">
        <f t="shared" si="57"/>
        <v>0</v>
      </c>
      <c r="R177" s="97">
        <f t="shared" si="58"/>
        <v>0</v>
      </c>
      <c r="S177" s="97">
        <f t="shared" si="59"/>
        <v>128246.05450000001</v>
      </c>
      <c r="T177" s="97">
        <f t="shared" si="60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61"/>
        <v>48737</v>
      </c>
      <c r="L178" s="97">
        <f t="shared" si="61"/>
        <v>58484.4</v>
      </c>
      <c r="M178" s="97">
        <f t="shared" si="62"/>
        <v>2526.5</v>
      </c>
      <c r="N178" s="97">
        <f t="shared" si="55"/>
        <v>75542.349999999991</v>
      </c>
      <c r="O178" s="97">
        <f t="shared" si="56"/>
        <v>90650.819999999992</v>
      </c>
      <c r="P178" s="97">
        <f t="shared" si="63"/>
        <v>0</v>
      </c>
      <c r="Q178" s="97">
        <f t="shared" si="57"/>
        <v>0</v>
      </c>
      <c r="R178" s="97">
        <f t="shared" si="58"/>
        <v>0</v>
      </c>
      <c r="S178" s="97">
        <f t="shared" si="59"/>
        <v>75542.349999999991</v>
      </c>
      <c r="T178" s="97">
        <f t="shared" si="60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61"/>
        <v>14162.3</v>
      </c>
      <c r="L179" s="97">
        <f t="shared" si="61"/>
        <v>16994.759999999998</v>
      </c>
      <c r="M179" s="97">
        <f t="shared" si="62"/>
        <v>157.32500000000002</v>
      </c>
      <c r="N179" s="97">
        <f t="shared" si="55"/>
        <v>21951.557250000002</v>
      </c>
      <c r="O179" s="97">
        <f t="shared" si="56"/>
        <v>26341.868700000003</v>
      </c>
      <c r="P179" s="97">
        <f t="shared" si="63"/>
        <v>0</v>
      </c>
      <c r="Q179" s="97">
        <f t="shared" si="57"/>
        <v>0</v>
      </c>
      <c r="R179" s="97">
        <f t="shared" si="58"/>
        <v>0</v>
      </c>
      <c r="S179" s="97">
        <f t="shared" si="59"/>
        <v>21951.557250000002</v>
      </c>
      <c r="T179" s="97">
        <f t="shared" si="60"/>
        <v>26341.868700000003</v>
      </c>
    </row>
    <row r="180" spans="1:20" ht="27.75" customHeight="1" x14ac:dyDescent="0.2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61"/>
        <v>35903.67</v>
      </c>
      <c r="L180" s="97">
        <f t="shared" si="61"/>
        <v>43084.4</v>
      </c>
      <c r="M180" s="97">
        <f t="shared" si="62"/>
        <v>3989.2969999999996</v>
      </c>
      <c r="N180" s="97">
        <f t="shared" si="55"/>
        <v>55650.693149999992</v>
      </c>
      <c r="O180" s="97">
        <f t="shared" si="56"/>
        <v>66780.831779999993</v>
      </c>
      <c r="P180" s="97">
        <f t="shared" si="63"/>
        <v>0</v>
      </c>
      <c r="Q180" s="97">
        <f t="shared" si="57"/>
        <v>0</v>
      </c>
      <c r="R180" s="97">
        <f t="shared" si="58"/>
        <v>0</v>
      </c>
      <c r="S180" s="97">
        <f t="shared" si="59"/>
        <v>55650.693149999992</v>
      </c>
      <c r="T180" s="97">
        <f t="shared" si="60"/>
        <v>66780.831779999993</v>
      </c>
    </row>
    <row r="181" spans="1:20" ht="27.75" customHeight="1" x14ac:dyDescent="0.2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61"/>
        <v>84369.600000000006</v>
      </c>
      <c r="L181" s="100">
        <f t="shared" si="61"/>
        <v>101243.52</v>
      </c>
      <c r="M181" s="100">
        <f t="shared" si="62"/>
        <v>0</v>
      </c>
      <c r="N181" s="100">
        <f t="shared" si="55"/>
        <v>0</v>
      </c>
      <c r="O181" s="100">
        <f t="shared" si="56"/>
        <v>0</v>
      </c>
      <c r="P181" s="100">
        <f t="shared" si="63"/>
        <v>6240</v>
      </c>
      <c r="Q181" s="100">
        <f t="shared" si="57"/>
        <v>109680.47999999998</v>
      </c>
      <c r="R181" s="100">
        <f t="shared" si="58"/>
        <v>131616.57599999997</v>
      </c>
      <c r="S181" s="100">
        <f t="shared" si="59"/>
        <v>109680.47999999998</v>
      </c>
      <c r="T181" s="100">
        <f t="shared" si="60"/>
        <v>131616.57599999997</v>
      </c>
    </row>
    <row r="182" spans="1:20" ht="27.75" customHeight="1" x14ac:dyDescent="0.2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61"/>
        <v>138789.12</v>
      </c>
      <c r="L182" s="97">
        <f t="shared" si="61"/>
        <v>166546.94</v>
      </c>
      <c r="M182" s="97">
        <f t="shared" si="62"/>
        <v>4577.0879999999997</v>
      </c>
      <c r="N182" s="97">
        <f t="shared" si="55"/>
        <v>215123.136</v>
      </c>
      <c r="O182" s="97">
        <f t="shared" si="56"/>
        <v>258147.76319999999</v>
      </c>
      <c r="P182" s="97">
        <f t="shared" si="63"/>
        <v>0</v>
      </c>
      <c r="Q182" s="97">
        <f t="shared" si="57"/>
        <v>0</v>
      </c>
      <c r="R182" s="97">
        <f t="shared" si="58"/>
        <v>0</v>
      </c>
      <c r="S182" s="97">
        <f t="shared" si="59"/>
        <v>215123.136</v>
      </c>
      <c r="T182" s="97">
        <f t="shared" si="60"/>
        <v>258147.76319999999</v>
      </c>
    </row>
    <row r="183" spans="1:20" ht="27.75" customHeight="1" x14ac:dyDescent="0.2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61"/>
        <v>1250000</v>
      </c>
      <c r="L183" s="100">
        <f t="shared" si="61"/>
        <v>1500000</v>
      </c>
      <c r="M183" s="100">
        <f t="shared" si="62"/>
        <v>0</v>
      </c>
      <c r="N183" s="100">
        <f t="shared" si="55"/>
        <v>0</v>
      </c>
      <c r="O183" s="100">
        <f t="shared" si="56"/>
        <v>0</v>
      </c>
      <c r="P183" s="100">
        <f t="shared" si="63"/>
        <v>1625000</v>
      </c>
      <c r="Q183" s="100">
        <f t="shared" si="57"/>
        <v>1625000</v>
      </c>
      <c r="R183" s="100">
        <f t="shared" si="58"/>
        <v>1950000</v>
      </c>
      <c r="S183" s="100">
        <f t="shared" si="59"/>
        <v>1625000</v>
      </c>
      <c r="T183" s="100">
        <f t="shared" si="60"/>
        <v>1950000</v>
      </c>
    </row>
    <row r="184" spans="1:20" ht="27.75" customHeight="1" x14ac:dyDescent="0.2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61"/>
        <v>103424.24</v>
      </c>
      <c r="L184" s="97">
        <f t="shared" si="61"/>
        <v>124109.09</v>
      </c>
      <c r="M184" s="97">
        <f t="shared" si="62"/>
        <v>16927.9375</v>
      </c>
      <c r="N184" s="97">
        <f t="shared" si="55"/>
        <v>160307.56812500002</v>
      </c>
      <c r="O184" s="97">
        <f t="shared" si="56"/>
        <v>192369.08175000001</v>
      </c>
      <c r="P184" s="97">
        <f t="shared" si="63"/>
        <v>0</v>
      </c>
      <c r="Q184" s="97">
        <f t="shared" si="57"/>
        <v>0</v>
      </c>
      <c r="R184" s="97">
        <f t="shared" si="58"/>
        <v>0</v>
      </c>
      <c r="S184" s="97">
        <f t="shared" si="59"/>
        <v>160307.56812500002</v>
      </c>
      <c r="T184" s="97">
        <f t="shared" si="60"/>
        <v>192369.08175000001</v>
      </c>
    </row>
    <row r="185" spans="1:20" ht="27.75" customHeight="1" x14ac:dyDescent="0.2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61"/>
        <v>2730000</v>
      </c>
      <c r="L185" s="100">
        <f t="shared" si="61"/>
        <v>3276000</v>
      </c>
      <c r="M185" s="100">
        <f t="shared" si="62"/>
        <v>0</v>
      </c>
      <c r="N185" s="100">
        <f t="shared" si="55"/>
        <v>0</v>
      </c>
      <c r="O185" s="100">
        <f t="shared" si="56"/>
        <v>0</v>
      </c>
      <c r="P185" s="100">
        <f t="shared" si="63"/>
        <v>3549000</v>
      </c>
      <c r="Q185" s="100">
        <f t="shared" si="57"/>
        <v>3549000</v>
      </c>
      <c r="R185" s="100">
        <f t="shared" si="58"/>
        <v>4258800</v>
      </c>
      <c r="S185" s="100">
        <f t="shared" si="59"/>
        <v>3549000</v>
      </c>
      <c r="T185" s="100">
        <f t="shared" si="60"/>
        <v>4258800</v>
      </c>
    </row>
    <row r="186" spans="1:20" ht="27.75" customHeight="1" x14ac:dyDescent="0.2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61"/>
        <v>5020.03</v>
      </c>
      <c r="L186" s="97">
        <f t="shared" si="61"/>
        <v>6024.04</v>
      </c>
      <c r="M186" s="97">
        <f t="shared" si="62"/>
        <v>3890.5248000000001</v>
      </c>
      <c r="N186" s="97">
        <f t="shared" si="55"/>
        <v>7781.0496000000003</v>
      </c>
      <c r="O186" s="97">
        <f t="shared" si="56"/>
        <v>9337.2595199999996</v>
      </c>
      <c r="P186" s="97">
        <f t="shared" si="63"/>
        <v>0</v>
      </c>
      <c r="Q186" s="97">
        <f t="shared" si="57"/>
        <v>0</v>
      </c>
      <c r="R186" s="97">
        <f t="shared" si="58"/>
        <v>0</v>
      </c>
      <c r="S186" s="97">
        <f t="shared" si="59"/>
        <v>7781.0496000000003</v>
      </c>
      <c r="T186" s="97">
        <f t="shared" si="60"/>
        <v>9337.2595199999996</v>
      </c>
    </row>
    <row r="187" spans="1:20" ht="27.75" customHeight="1" x14ac:dyDescent="0.2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62"/>
        <v>0</v>
      </c>
      <c r="N187" s="105">
        <f t="shared" si="55"/>
        <v>0</v>
      </c>
      <c r="O187" s="105">
        <f t="shared" si="56"/>
        <v>0</v>
      </c>
      <c r="P187" s="105">
        <f t="shared" si="63"/>
        <v>42081</v>
      </c>
      <c r="Q187" s="105">
        <f t="shared" si="57"/>
        <v>84162</v>
      </c>
      <c r="R187" s="105">
        <f t="shared" si="58"/>
        <v>100994.4</v>
      </c>
      <c r="S187" s="105">
        <f t="shared" si="59"/>
        <v>84162</v>
      </c>
      <c r="T187" s="105">
        <f t="shared" si="60"/>
        <v>100994.4</v>
      </c>
    </row>
    <row r="188" spans="1:20" ht="27.75" customHeight="1" x14ac:dyDescent="0.2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64">F188+I188</f>
        <v>12480</v>
      </c>
      <c r="L188" s="97">
        <f t="shared" si="64"/>
        <v>14976</v>
      </c>
      <c r="M188" s="97">
        <f t="shared" si="62"/>
        <v>19344</v>
      </c>
      <c r="N188" s="97">
        <f t="shared" si="55"/>
        <v>19344</v>
      </c>
      <c r="O188" s="97">
        <f t="shared" si="56"/>
        <v>23212.799999999999</v>
      </c>
      <c r="P188" s="97">
        <f t="shared" si="63"/>
        <v>0</v>
      </c>
      <c r="Q188" s="97">
        <f t="shared" si="57"/>
        <v>0</v>
      </c>
      <c r="R188" s="97">
        <f t="shared" si="58"/>
        <v>0</v>
      </c>
      <c r="S188" s="97">
        <f t="shared" si="59"/>
        <v>19344</v>
      </c>
      <c r="T188" s="97">
        <f t="shared" si="60"/>
        <v>23212.799999999999</v>
      </c>
    </row>
    <row r="189" spans="1:20" ht="27.75" customHeight="1" x14ac:dyDescent="0.2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5">ROUND(H189*D189,2)</f>
        <v>112000</v>
      </c>
      <c r="J189" s="101">
        <f t="shared" ref="J189:J194" si="66">ROUND(I189*1.2,2)</f>
        <v>134400</v>
      </c>
      <c r="K189" s="100">
        <f t="shared" si="64"/>
        <v>112000</v>
      </c>
      <c r="L189" s="100">
        <f t="shared" si="64"/>
        <v>134400</v>
      </c>
      <c r="M189" s="100">
        <f t="shared" si="62"/>
        <v>0</v>
      </c>
      <c r="N189" s="100">
        <f t="shared" si="55"/>
        <v>0</v>
      </c>
      <c r="O189" s="100">
        <f t="shared" si="56"/>
        <v>0</v>
      </c>
      <c r="P189" s="100">
        <f t="shared" si="63"/>
        <v>145600</v>
      </c>
      <c r="Q189" s="100">
        <f t="shared" si="57"/>
        <v>145600</v>
      </c>
      <c r="R189" s="100">
        <f t="shared" si="58"/>
        <v>174720</v>
      </c>
      <c r="S189" s="100">
        <f t="shared" si="59"/>
        <v>145600</v>
      </c>
      <c r="T189" s="100">
        <f t="shared" si="60"/>
        <v>174720</v>
      </c>
    </row>
    <row r="190" spans="1:20" ht="27.75" customHeight="1" x14ac:dyDescent="0.2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5"/>
        <v>3700</v>
      </c>
      <c r="J190" s="101">
        <f t="shared" si="66"/>
        <v>4440</v>
      </c>
      <c r="K190" s="100">
        <f t="shared" si="64"/>
        <v>3700</v>
      </c>
      <c r="L190" s="100">
        <f t="shared" si="64"/>
        <v>4440</v>
      </c>
      <c r="M190" s="100">
        <f t="shared" si="62"/>
        <v>0</v>
      </c>
      <c r="N190" s="100">
        <f t="shared" si="55"/>
        <v>0</v>
      </c>
      <c r="O190" s="100">
        <f t="shared" si="56"/>
        <v>0</v>
      </c>
      <c r="P190" s="100">
        <f t="shared" si="63"/>
        <v>4810</v>
      </c>
      <c r="Q190" s="100">
        <f t="shared" si="57"/>
        <v>4810</v>
      </c>
      <c r="R190" s="100">
        <f t="shared" si="58"/>
        <v>5772</v>
      </c>
      <c r="S190" s="100">
        <f t="shared" si="59"/>
        <v>4810</v>
      </c>
      <c r="T190" s="100">
        <f t="shared" si="60"/>
        <v>5772</v>
      </c>
    </row>
    <row r="191" spans="1:20" ht="27.75" customHeight="1" x14ac:dyDescent="0.2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5"/>
        <v>3700</v>
      </c>
      <c r="J191" s="101">
        <f t="shared" si="66"/>
        <v>4440</v>
      </c>
      <c r="K191" s="100">
        <f t="shared" si="64"/>
        <v>3700</v>
      </c>
      <c r="L191" s="100">
        <f t="shared" si="64"/>
        <v>4440</v>
      </c>
      <c r="M191" s="100">
        <f t="shared" si="62"/>
        <v>0</v>
      </c>
      <c r="N191" s="100">
        <f t="shared" si="55"/>
        <v>0</v>
      </c>
      <c r="O191" s="100">
        <f t="shared" si="56"/>
        <v>0</v>
      </c>
      <c r="P191" s="100">
        <f t="shared" si="63"/>
        <v>4810</v>
      </c>
      <c r="Q191" s="100">
        <f t="shared" si="57"/>
        <v>4810</v>
      </c>
      <c r="R191" s="100">
        <f t="shared" si="58"/>
        <v>5772</v>
      </c>
      <c r="S191" s="100">
        <f t="shared" si="59"/>
        <v>4810</v>
      </c>
      <c r="T191" s="100">
        <f t="shared" si="60"/>
        <v>5772</v>
      </c>
    </row>
    <row r="192" spans="1:20" ht="27.75" customHeight="1" x14ac:dyDescent="0.2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5"/>
        <v>942.6</v>
      </c>
      <c r="J192" s="101">
        <f t="shared" si="66"/>
        <v>1131.1199999999999</v>
      </c>
      <c r="K192" s="100">
        <f t="shared" si="64"/>
        <v>942.6</v>
      </c>
      <c r="L192" s="100">
        <f t="shared" si="64"/>
        <v>1131.1199999999999</v>
      </c>
      <c r="M192" s="100">
        <f t="shared" si="62"/>
        <v>0</v>
      </c>
      <c r="N192" s="100">
        <f t="shared" si="55"/>
        <v>0</v>
      </c>
      <c r="O192" s="100">
        <f t="shared" si="56"/>
        <v>0</v>
      </c>
      <c r="P192" s="100">
        <f t="shared" si="63"/>
        <v>306.34500000000003</v>
      </c>
      <c r="Q192" s="100">
        <f t="shared" si="57"/>
        <v>1225.3800000000001</v>
      </c>
      <c r="R192" s="100">
        <f t="shared" si="58"/>
        <v>1470.4560000000001</v>
      </c>
      <c r="S192" s="100">
        <f t="shared" si="59"/>
        <v>1225.3800000000001</v>
      </c>
      <c r="T192" s="100">
        <f t="shared" si="60"/>
        <v>1470.4560000000001</v>
      </c>
    </row>
    <row r="193" spans="1:20" ht="27.75" customHeight="1" x14ac:dyDescent="0.2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5"/>
        <v>279.24</v>
      </c>
      <c r="J193" s="101">
        <f t="shared" si="66"/>
        <v>335.09</v>
      </c>
      <c r="K193" s="100">
        <f t="shared" si="64"/>
        <v>279.24</v>
      </c>
      <c r="L193" s="100">
        <f t="shared" si="64"/>
        <v>335.09</v>
      </c>
      <c r="M193" s="100">
        <f t="shared" si="62"/>
        <v>0</v>
      </c>
      <c r="N193" s="100">
        <f t="shared" si="55"/>
        <v>0</v>
      </c>
      <c r="O193" s="100">
        <f t="shared" si="56"/>
        <v>0</v>
      </c>
      <c r="P193" s="100">
        <f t="shared" si="63"/>
        <v>477.65250000000003</v>
      </c>
      <c r="Q193" s="100">
        <f t="shared" si="57"/>
        <v>363.01590000000004</v>
      </c>
      <c r="R193" s="100">
        <f t="shared" si="58"/>
        <v>435.61908000000005</v>
      </c>
      <c r="S193" s="100">
        <f t="shared" si="59"/>
        <v>363.01590000000004</v>
      </c>
      <c r="T193" s="100">
        <f t="shared" si="60"/>
        <v>435.61908000000005</v>
      </c>
    </row>
    <row r="194" spans="1:20" ht="27.75" customHeight="1" x14ac:dyDescent="0.2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5"/>
        <v>255.27</v>
      </c>
      <c r="J194" s="101">
        <f t="shared" si="66"/>
        <v>306.32</v>
      </c>
      <c r="K194" s="100">
        <f t="shared" si="64"/>
        <v>255.27</v>
      </c>
      <c r="L194" s="100">
        <f t="shared" si="64"/>
        <v>306.32</v>
      </c>
      <c r="M194" s="100">
        <f t="shared" si="62"/>
        <v>0</v>
      </c>
      <c r="N194" s="100">
        <f t="shared" si="55"/>
        <v>0</v>
      </c>
      <c r="O194" s="100">
        <f t="shared" si="56"/>
        <v>0</v>
      </c>
      <c r="P194" s="100">
        <f t="shared" si="63"/>
        <v>436.63749999999999</v>
      </c>
      <c r="Q194" s="100">
        <f t="shared" si="57"/>
        <v>331.84449999999998</v>
      </c>
      <c r="R194" s="100">
        <f t="shared" si="58"/>
        <v>398.21339999999998</v>
      </c>
      <c r="S194" s="100">
        <f t="shared" si="59"/>
        <v>331.84449999999998</v>
      </c>
      <c r="T194" s="100">
        <f t="shared" si="60"/>
        <v>398.21339999999998</v>
      </c>
    </row>
    <row r="195" spans="1:20" ht="27.75" customHeight="1" x14ac:dyDescent="0.2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64"/>
        <v>7944</v>
      </c>
      <c r="L195" s="97">
        <f t="shared" si="64"/>
        <v>9532.7999999999993</v>
      </c>
      <c r="M195" s="97">
        <f t="shared" si="62"/>
        <v>2052.2000000000003</v>
      </c>
      <c r="N195" s="97">
        <f t="shared" si="55"/>
        <v>12313.2</v>
      </c>
      <c r="O195" s="97">
        <f t="shared" si="56"/>
        <v>14775.84</v>
      </c>
      <c r="P195" s="97">
        <f t="shared" si="63"/>
        <v>0</v>
      </c>
      <c r="Q195" s="97">
        <f t="shared" si="57"/>
        <v>0</v>
      </c>
      <c r="R195" s="97">
        <f t="shared" si="58"/>
        <v>0</v>
      </c>
      <c r="S195" s="97">
        <f t="shared" si="59"/>
        <v>12313.2</v>
      </c>
      <c r="T195" s="97">
        <f t="shared" si="60"/>
        <v>14775.84</v>
      </c>
    </row>
    <row r="196" spans="1:20" ht="27.75" customHeight="1" x14ac:dyDescent="0.2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64"/>
        <v>96600</v>
      </c>
      <c r="L196" s="100">
        <f t="shared" si="64"/>
        <v>115920</v>
      </c>
      <c r="M196" s="100">
        <f t="shared" si="62"/>
        <v>0</v>
      </c>
      <c r="N196" s="100">
        <f t="shared" si="55"/>
        <v>0</v>
      </c>
      <c r="O196" s="100">
        <f t="shared" si="56"/>
        <v>0</v>
      </c>
      <c r="P196" s="100">
        <f t="shared" si="63"/>
        <v>10465</v>
      </c>
      <c r="Q196" s="100">
        <f t="shared" si="57"/>
        <v>125580</v>
      </c>
      <c r="R196" s="100">
        <f t="shared" si="58"/>
        <v>150696</v>
      </c>
      <c r="S196" s="100">
        <f t="shared" si="59"/>
        <v>125580</v>
      </c>
      <c r="T196" s="100">
        <f t="shared" si="60"/>
        <v>150696</v>
      </c>
    </row>
    <row r="197" spans="1:20" ht="27.75" customHeight="1" x14ac:dyDescent="0.2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64"/>
        <v>8460</v>
      </c>
      <c r="L197" s="100">
        <f t="shared" si="64"/>
        <v>10152</v>
      </c>
      <c r="M197" s="100">
        <f t="shared" si="62"/>
        <v>0</v>
      </c>
      <c r="N197" s="100">
        <f t="shared" si="55"/>
        <v>0</v>
      </c>
      <c r="O197" s="100">
        <f t="shared" si="56"/>
        <v>0</v>
      </c>
      <c r="P197" s="100">
        <f t="shared" si="63"/>
        <v>305.5</v>
      </c>
      <c r="Q197" s="100">
        <f t="shared" si="57"/>
        <v>10998</v>
      </c>
      <c r="R197" s="100">
        <f t="shared" si="58"/>
        <v>13197.6</v>
      </c>
      <c r="S197" s="100">
        <f t="shared" si="59"/>
        <v>10998</v>
      </c>
      <c r="T197" s="100">
        <f t="shared" si="60"/>
        <v>13197.6</v>
      </c>
    </row>
    <row r="198" spans="1:20" ht="27.75" customHeight="1" x14ac:dyDescent="0.2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64"/>
        <v>29287.98</v>
      </c>
      <c r="L198" s="97">
        <f t="shared" si="64"/>
        <v>35145.58</v>
      </c>
      <c r="M198" s="97">
        <f t="shared" si="62"/>
        <v>3745.5750000000003</v>
      </c>
      <c r="N198" s="97">
        <f t="shared" si="55"/>
        <v>45396.368999999999</v>
      </c>
      <c r="O198" s="97">
        <f t="shared" si="56"/>
        <v>54475.642799999994</v>
      </c>
      <c r="P198" s="97">
        <f t="shared" si="63"/>
        <v>0</v>
      </c>
      <c r="Q198" s="97">
        <f t="shared" si="57"/>
        <v>0</v>
      </c>
      <c r="R198" s="97">
        <f t="shared" si="58"/>
        <v>0</v>
      </c>
      <c r="S198" s="97">
        <f t="shared" si="59"/>
        <v>45396.368999999999</v>
      </c>
      <c r="T198" s="97">
        <f t="shared" si="60"/>
        <v>54475.642799999994</v>
      </c>
    </row>
    <row r="199" spans="1:20" ht="27.75" customHeight="1" x14ac:dyDescent="0.2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64"/>
        <v>73301.759999999995</v>
      </c>
      <c r="L199" s="100">
        <f t="shared" si="64"/>
        <v>87962.11</v>
      </c>
      <c r="M199" s="100">
        <f t="shared" si="62"/>
        <v>0</v>
      </c>
      <c r="N199" s="100">
        <f t="shared" si="55"/>
        <v>0</v>
      </c>
      <c r="O199" s="100">
        <f t="shared" si="56"/>
        <v>0</v>
      </c>
      <c r="P199" s="100">
        <f t="shared" si="63"/>
        <v>6240</v>
      </c>
      <c r="Q199" s="100">
        <f t="shared" si="57"/>
        <v>95292.287999999986</v>
      </c>
      <c r="R199" s="100">
        <f t="shared" si="58"/>
        <v>114350.74559999998</v>
      </c>
      <c r="S199" s="100">
        <f t="shared" si="59"/>
        <v>95292.287999999986</v>
      </c>
      <c r="T199" s="100">
        <f t="shared" si="60"/>
        <v>114350.74559999998</v>
      </c>
    </row>
    <row r="200" spans="1:20" ht="27.75" customHeight="1" x14ac:dyDescent="0.2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64"/>
        <v>2543.85</v>
      </c>
      <c r="L200" s="97">
        <f t="shared" si="64"/>
        <v>3052.62</v>
      </c>
      <c r="M200" s="97">
        <f t="shared" si="62"/>
        <v>3258.6502500000001</v>
      </c>
      <c r="N200" s="97">
        <f t="shared" si="55"/>
        <v>3942.9668025000001</v>
      </c>
      <c r="O200" s="97">
        <f t="shared" si="56"/>
        <v>4731.5601630000001</v>
      </c>
      <c r="P200" s="97">
        <f t="shared" si="63"/>
        <v>0</v>
      </c>
      <c r="Q200" s="97">
        <f t="shared" si="57"/>
        <v>0</v>
      </c>
      <c r="R200" s="97">
        <f t="shared" si="58"/>
        <v>0</v>
      </c>
      <c r="S200" s="97">
        <f t="shared" si="59"/>
        <v>3942.9668025000001</v>
      </c>
      <c r="T200" s="97">
        <f t="shared" si="60"/>
        <v>4731.5601630000001</v>
      </c>
    </row>
    <row r="201" spans="1:20" ht="27.75" customHeight="1" x14ac:dyDescent="0.2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64"/>
        <v>7318.08</v>
      </c>
      <c r="L201" s="100">
        <f t="shared" si="64"/>
        <v>8781.7000000000007</v>
      </c>
      <c r="M201" s="100">
        <f t="shared" si="62"/>
        <v>0</v>
      </c>
      <c r="N201" s="100">
        <f t="shared" si="55"/>
        <v>0</v>
      </c>
      <c r="O201" s="100">
        <f t="shared" si="56"/>
        <v>0</v>
      </c>
      <c r="P201" s="100">
        <f t="shared" si="63"/>
        <v>6240</v>
      </c>
      <c r="Q201" s="100">
        <f t="shared" si="57"/>
        <v>9513.503999999999</v>
      </c>
      <c r="R201" s="100">
        <f t="shared" si="58"/>
        <v>11416.204799999998</v>
      </c>
      <c r="S201" s="100">
        <f t="shared" si="59"/>
        <v>9513.503999999999</v>
      </c>
      <c r="T201" s="100">
        <f t="shared" si="60"/>
        <v>11416.204799999998</v>
      </c>
    </row>
    <row r="202" spans="1:20" ht="27.75" customHeight="1" x14ac:dyDescent="0.2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64"/>
        <v>26492.03</v>
      </c>
      <c r="L202" s="97">
        <f t="shared" si="64"/>
        <v>31790.44</v>
      </c>
      <c r="M202" s="97">
        <f t="shared" si="62"/>
        <v>1831.51875</v>
      </c>
      <c r="N202" s="97">
        <f t="shared" si="55"/>
        <v>41062.650375000005</v>
      </c>
      <c r="O202" s="97">
        <f t="shared" si="56"/>
        <v>49275.180450000007</v>
      </c>
      <c r="P202" s="97">
        <f t="shared" si="63"/>
        <v>0</v>
      </c>
      <c r="Q202" s="97">
        <f t="shared" si="57"/>
        <v>0</v>
      </c>
      <c r="R202" s="97">
        <f t="shared" si="58"/>
        <v>0</v>
      </c>
      <c r="S202" s="97">
        <f t="shared" si="59"/>
        <v>41062.650375000005</v>
      </c>
      <c r="T202" s="97">
        <f t="shared" si="60"/>
        <v>49275.180450000007</v>
      </c>
    </row>
    <row r="203" spans="1:20" ht="27.75" customHeight="1" x14ac:dyDescent="0.2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64"/>
        <v>36627.5</v>
      </c>
      <c r="L203" s="97">
        <f t="shared" si="64"/>
        <v>43953</v>
      </c>
      <c r="M203" s="97">
        <f t="shared" si="62"/>
        <v>1085</v>
      </c>
      <c r="N203" s="97">
        <f t="shared" si="55"/>
        <v>56772.624999999993</v>
      </c>
      <c r="O203" s="97">
        <f t="shared" si="56"/>
        <v>68127.149999999994</v>
      </c>
      <c r="P203" s="97">
        <f t="shared" si="63"/>
        <v>0</v>
      </c>
      <c r="Q203" s="97">
        <f t="shared" si="57"/>
        <v>0</v>
      </c>
      <c r="R203" s="97">
        <f t="shared" si="58"/>
        <v>0</v>
      </c>
      <c r="S203" s="97">
        <f t="shared" si="59"/>
        <v>56772.624999999993</v>
      </c>
      <c r="T203" s="97">
        <f t="shared" si="60"/>
        <v>68127.149999999994</v>
      </c>
    </row>
    <row r="204" spans="1:20" ht="30" x14ac:dyDescent="0.2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64"/>
        <v>11249.98</v>
      </c>
      <c r="L204" s="97">
        <f t="shared" si="64"/>
        <v>13499.98</v>
      </c>
      <c r="M204" s="97">
        <f t="shared" si="62"/>
        <v>1767</v>
      </c>
      <c r="N204" s="97">
        <f t="shared" si="55"/>
        <v>17437.462800000001</v>
      </c>
      <c r="O204" s="97">
        <f t="shared" si="56"/>
        <v>20924.95536</v>
      </c>
      <c r="P204" s="97">
        <f t="shared" si="63"/>
        <v>0</v>
      </c>
      <c r="Q204" s="97">
        <f t="shared" si="57"/>
        <v>0</v>
      </c>
      <c r="R204" s="97">
        <f t="shared" si="58"/>
        <v>0</v>
      </c>
      <c r="S204" s="97">
        <f t="shared" si="59"/>
        <v>17437.462800000001</v>
      </c>
      <c r="T204" s="97">
        <f t="shared" si="60"/>
        <v>20924.95536</v>
      </c>
    </row>
    <row r="205" spans="1:20" ht="27.75" customHeight="1" x14ac:dyDescent="0.2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64"/>
        <v>5745.6</v>
      </c>
      <c r="L205" s="97">
        <f t="shared" si="64"/>
        <v>6894.72</v>
      </c>
      <c r="M205" s="97">
        <f t="shared" si="62"/>
        <v>1767</v>
      </c>
      <c r="N205" s="97">
        <f t="shared" si="55"/>
        <v>8905.68</v>
      </c>
      <c r="O205" s="97">
        <f t="shared" si="56"/>
        <v>10686.816000000001</v>
      </c>
      <c r="P205" s="97">
        <f t="shared" si="63"/>
        <v>0</v>
      </c>
      <c r="Q205" s="97">
        <f t="shared" si="57"/>
        <v>0</v>
      </c>
      <c r="R205" s="97">
        <f t="shared" si="58"/>
        <v>0</v>
      </c>
      <c r="S205" s="97">
        <f t="shared" si="59"/>
        <v>8905.68</v>
      </c>
      <c r="T205" s="97">
        <f t="shared" si="60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139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7">F208+I208</f>
        <v>102310.27</v>
      </c>
      <c r="L208" s="97">
        <f t="shared" si="67"/>
        <v>122772.32</v>
      </c>
      <c r="M208" s="97">
        <f t="shared" ref="M208:M236" si="68">E208*$M$4</f>
        <v>13542.35</v>
      </c>
      <c r="N208" s="97">
        <f t="shared" si="55"/>
        <v>158580.91850000003</v>
      </c>
      <c r="O208" s="97">
        <f t="shared" si="56"/>
        <v>190297.10220000002</v>
      </c>
      <c r="P208" s="97">
        <f t="shared" ref="P208:P236" si="69">H208*$P$4</f>
        <v>0</v>
      </c>
      <c r="Q208" s="97">
        <f t="shared" si="57"/>
        <v>0</v>
      </c>
      <c r="R208" s="97">
        <f t="shared" si="58"/>
        <v>0</v>
      </c>
      <c r="S208" s="97">
        <f t="shared" si="59"/>
        <v>158580.91850000003</v>
      </c>
      <c r="T208" s="97">
        <f t="shared" si="60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7"/>
        <v>38614.699999999997</v>
      </c>
      <c r="L209" s="97">
        <f t="shared" si="67"/>
        <v>46337.64</v>
      </c>
      <c r="M209" s="97">
        <f t="shared" si="68"/>
        <v>2526.5</v>
      </c>
      <c r="N209" s="97">
        <f t="shared" si="55"/>
        <v>59852.785000000003</v>
      </c>
      <c r="O209" s="97">
        <f t="shared" si="56"/>
        <v>71823.342000000004</v>
      </c>
      <c r="P209" s="97">
        <f t="shared" si="69"/>
        <v>0</v>
      </c>
      <c r="Q209" s="97">
        <f t="shared" si="57"/>
        <v>0</v>
      </c>
      <c r="R209" s="97">
        <f t="shared" si="58"/>
        <v>0</v>
      </c>
      <c r="S209" s="97">
        <f t="shared" si="59"/>
        <v>59852.785000000003</v>
      </c>
      <c r="T209" s="97">
        <f t="shared" si="60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7"/>
        <v>11736.45</v>
      </c>
      <c r="L210" s="97">
        <f t="shared" si="67"/>
        <v>14083.74</v>
      </c>
      <c r="M210" s="97">
        <f t="shared" si="68"/>
        <v>157.32500000000002</v>
      </c>
      <c r="N210" s="97">
        <f t="shared" si="55"/>
        <v>18191.489750000001</v>
      </c>
      <c r="O210" s="97">
        <f t="shared" si="56"/>
        <v>21829.787700000001</v>
      </c>
      <c r="P210" s="97">
        <f t="shared" si="69"/>
        <v>0</v>
      </c>
      <c r="Q210" s="97">
        <f t="shared" si="57"/>
        <v>0</v>
      </c>
      <c r="R210" s="97">
        <f t="shared" si="58"/>
        <v>0</v>
      </c>
      <c r="S210" s="97">
        <f t="shared" si="59"/>
        <v>18191.489750000001</v>
      </c>
      <c r="T210" s="97">
        <f t="shared" si="60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7"/>
        <v>29752.43</v>
      </c>
      <c r="L211" s="97">
        <f t="shared" si="67"/>
        <v>35702.92</v>
      </c>
      <c r="M211" s="97">
        <f t="shared" si="68"/>
        <v>3989.2969999999996</v>
      </c>
      <c r="N211" s="97">
        <f t="shared" si="55"/>
        <v>46116.27332</v>
      </c>
      <c r="O211" s="97">
        <f t="shared" si="56"/>
        <v>55339.527984</v>
      </c>
      <c r="P211" s="97">
        <f t="shared" si="69"/>
        <v>0</v>
      </c>
      <c r="Q211" s="97">
        <f t="shared" si="57"/>
        <v>0</v>
      </c>
      <c r="R211" s="97">
        <f t="shared" si="58"/>
        <v>0</v>
      </c>
      <c r="S211" s="97">
        <f t="shared" si="59"/>
        <v>46116.27332</v>
      </c>
      <c r="T211" s="97">
        <f t="shared" si="60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7"/>
        <v>69914.880000000005</v>
      </c>
      <c r="L212" s="100">
        <f t="shared" si="67"/>
        <v>83897.86</v>
      </c>
      <c r="M212" s="100">
        <f t="shared" si="68"/>
        <v>0</v>
      </c>
      <c r="N212" s="100">
        <f t="shared" si="55"/>
        <v>0</v>
      </c>
      <c r="O212" s="100">
        <f t="shared" si="56"/>
        <v>0</v>
      </c>
      <c r="P212" s="100">
        <f t="shared" si="69"/>
        <v>6240</v>
      </c>
      <c r="Q212" s="100">
        <f t="shared" si="57"/>
        <v>90889.343999999997</v>
      </c>
      <c r="R212" s="100">
        <f t="shared" si="58"/>
        <v>109067.21279999999</v>
      </c>
      <c r="S212" s="100">
        <f t="shared" si="59"/>
        <v>90889.343999999997</v>
      </c>
      <c r="T212" s="100">
        <f t="shared" si="60"/>
        <v>109067.21279999999</v>
      </c>
    </row>
    <row r="213" spans="1:20" ht="27.75" customHeight="1" x14ac:dyDescent="0.2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7"/>
        <v>138789.12</v>
      </c>
      <c r="L213" s="97">
        <f t="shared" si="67"/>
        <v>166546.94</v>
      </c>
      <c r="M213" s="97">
        <f t="shared" si="68"/>
        <v>4577.0879999999997</v>
      </c>
      <c r="N213" s="97">
        <f t="shared" si="55"/>
        <v>215123.136</v>
      </c>
      <c r="O213" s="97">
        <f t="shared" si="56"/>
        <v>258147.76319999999</v>
      </c>
      <c r="P213" s="97">
        <f t="shared" si="69"/>
        <v>0</v>
      </c>
      <c r="Q213" s="97">
        <f t="shared" si="57"/>
        <v>0</v>
      </c>
      <c r="R213" s="97">
        <f t="shared" si="58"/>
        <v>0</v>
      </c>
      <c r="S213" s="97">
        <f t="shared" si="59"/>
        <v>215123.136</v>
      </c>
      <c r="T213" s="97">
        <f t="shared" si="60"/>
        <v>258147.76319999999</v>
      </c>
    </row>
    <row r="214" spans="1:20" ht="27.75" customHeight="1" x14ac:dyDescent="0.2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7"/>
        <v>1250000</v>
      </c>
      <c r="L214" s="100">
        <f t="shared" si="67"/>
        <v>1500000</v>
      </c>
      <c r="M214" s="100">
        <f t="shared" si="68"/>
        <v>0</v>
      </c>
      <c r="N214" s="100">
        <f t="shared" si="55"/>
        <v>0</v>
      </c>
      <c r="O214" s="100">
        <f t="shared" si="56"/>
        <v>0</v>
      </c>
      <c r="P214" s="100">
        <f t="shared" si="69"/>
        <v>1625000</v>
      </c>
      <c r="Q214" s="100">
        <f t="shared" si="57"/>
        <v>1625000</v>
      </c>
      <c r="R214" s="100">
        <f t="shared" si="58"/>
        <v>1950000</v>
      </c>
      <c r="S214" s="100">
        <f t="shared" si="59"/>
        <v>1625000</v>
      </c>
      <c r="T214" s="100">
        <f t="shared" si="60"/>
        <v>1950000</v>
      </c>
    </row>
    <row r="215" spans="1:20" ht="27.75" customHeight="1" x14ac:dyDescent="0.2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7"/>
        <v>103424.24</v>
      </c>
      <c r="L215" s="97">
        <f t="shared" si="67"/>
        <v>124109.09</v>
      </c>
      <c r="M215" s="97">
        <f t="shared" si="68"/>
        <v>16927.9375</v>
      </c>
      <c r="N215" s="97">
        <f t="shared" si="55"/>
        <v>160307.56812500002</v>
      </c>
      <c r="O215" s="97">
        <f t="shared" si="56"/>
        <v>192369.08175000001</v>
      </c>
      <c r="P215" s="97">
        <f t="shared" si="69"/>
        <v>0</v>
      </c>
      <c r="Q215" s="97">
        <f t="shared" si="57"/>
        <v>0</v>
      </c>
      <c r="R215" s="97">
        <f t="shared" si="58"/>
        <v>0</v>
      </c>
      <c r="S215" s="97">
        <f t="shared" si="59"/>
        <v>160307.56812500002</v>
      </c>
      <c r="T215" s="97">
        <f t="shared" si="60"/>
        <v>192369.08175000001</v>
      </c>
    </row>
    <row r="216" spans="1:20" ht="27.75" customHeight="1" x14ac:dyDescent="0.2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7"/>
        <v>2730000</v>
      </c>
      <c r="L216" s="100">
        <f t="shared" si="67"/>
        <v>3276000</v>
      </c>
      <c r="M216" s="100">
        <f t="shared" si="68"/>
        <v>0</v>
      </c>
      <c r="N216" s="100">
        <f t="shared" si="55"/>
        <v>0</v>
      </c>
      <c r="O216" s="100">
        <f t="shared" si="56"/>
        <v>0</v>
      </c>
      <c r="P216" s="100">
        <f t="shared" si="69"/>
        <v>3549000</v>
      </c>
      <c r="Q216" s="100">
        <f t="shared" si="57"/>
        <v>3549000</v>
      </c>
      <c r="R216" s="100">
        <f t="shared" si="58"/>
        <v>4258800</v>
      </c>
      <c r="S216" s="100">
        <f t="shared" si="59"/>
        <v>3549000</v>
      </c>
      <c r="T216" s="100">
        <f t="shared" si="60"/>
        <v>4258800</v>
      </c>
    </row>
    <row r="217" spans="1:20" ht="27.75" customHeight="1" x14ac:dyDescent="0.2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7"/>
        <v>5020.03</v>
      </c>
      <c r="L217" s="97">
        <f t="shared" si="67"/>
        <v>6024.04</v>
      </c>
      <c r="M217" s="97">
        <f t="shared" si="68"/>
        <v>3890.5248000000001</v>
      </c>
      <c r="N217" s="97">
        <f t="shared" si="55"/>
        <v>7781.0496000000003</v>
      </c>
      <c r="O217" s="97">
        <f t="shared" si="56"/>
        <v>9337.2595199999996</v>
      </c>
      <c r="P217" s="97">
        <f t="shared" si="69"/>
        <v>0</v>
      </c>
      <c r="Q217" s="97">
        <f t="shared" si="57"/>
        <v>0</v>
      </c>
      <c r="R217" s="97">
        <f t="shared" si="58"/>
        <v>0</v>
      </c>
      <c r="S217" s="97">
        <f t="shared" si="59"/>
        <v>7781.0496000000003</v>
      </c>
      <c r="T217" s="97">
        <f t="shared" si="60"/>
        <v>9337.2595199999996</v>
      </c>
    </row>
    <row r="218" spans="1:20" ht="27.75" customHeight="1" x14ac:dyDescent="0.2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8"/>
        <v>0</v>
      </c>
      <c r="N218" s="105">
        <f t="shared" si="55"/>
        <v>0</v>
      </c>
      <c r="O218" s="105">
        <f t="shared" si="56"/>
        <v>0</v>
      </c>
      <c r="P218" s="105">
        <f t="shared" si="69"/>
        <v>42081</v>
      </c>
      <c r="Q218" s="105">
        <f t="shared" si="57"/>
        <v>84162</v>
      </c>
      <c r="R218" s="105">
        <f t="shared" si="58"/>
        <v>100994.4</v>
      </c>
      <c r="S218" s="105">
        <f t="shared" si="59"/>
        <v>84162</v>
      </c>
      <c r="T218" s="105">
        <f t="shared" si="60"/>
        <v>100994.4</v>
      </c>
    </row>
    <row r="219" spans="1:20" ht="27.75" customHeight="1" x14ac:dyDescent="0.2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8"/>
        <v>19344</v>
      </c>
      <c r="N219" s="97">
        <f t="shared" si="55"/>
        <v>19344</v>
      </c>
      <c r="O219" s="97">
        <f t="shared" si="56"/>
        <v>23212.799999999999</v>
      </c>
      <c r="P219" s="97">
        <f t="shared" si="69"/>
        <v>0</v>
      </c>
      <c r="Q219" s="97">
        <f t="shared" si="57"/>
        <v>0</v>
      </c>
      <c r="R219" s="97">
        <f t="shared" si="58"/>
        <v>0</v>
      </c>
      <c r="S219" s="97">
        <f t="shared" si="59"/>
        <v>19344</v>
      </c>
      <c r="T219" s="97">
        <f t="shared" si="60"/>
        <v>23212.799999999999</v>
      </c>
    </row>
    <row r="220" spans="1:20" ht="27.75" customHeight="1" x14ac:dyDescent="0.2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8"/>
        <v>0</v>
      </c>
      <c r="N220" s="100">
        <f t="shared" si="55"/>
        <v>0</v>
      </c>
      <c r="O220" s="100">
        <f t="shared" si="56"/>
        <v>0</v>
      </c>
      <c r="P220" s="100">
        <f t="shared" si="69"/>
        <v>145600</v>
      </c>
      <c r="Q220" s="100">
        <f t="shared" si="57"/>
        <v>145600</v>
      </c>
      <c r="R220" s="100">
        <f t="shared" si="58"/>
        <v>174720</v>
      </c>
      <c r="S220" s="100">
        <f t="shared" si="59"/>
        <v>145600</v>
      </c>
      <c r="T220" s="100">
        <f t="shared" si="60"/>
        <v>174720</v>
      </c>
    </row>
    <row r="221" spans="1:20" ht="27.75" customHeight="1" x14ac:dyDescent="0.2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8"/>
        <v>0</v>
      </c>
      <c r="N221" s="100">
        <f t="shared" si="55"/>
        <v>0</v>
      </c>
      <c r="O221" s="100">
        <f t="shared" si="56"/>
        <v>0</v>
      </c>
      <c r="P221" s="100">
        <f t="shared" si="69"/>
        <v>4810</v>
      </c>
      <c r="Q221" s="100">
        <f t="shared" si="57"/>
        <v>4810</v>
      </c>
      <c r="R221" s="100">
        <f t="shared" si="58"/>
        <v>5772</v>
      </c>
      <c r="S221" s="100">
        <f t="shared" si="59"/>
        <v>4810</v>
      </c>
      <c r="T221" s="100">
        <f t="shared" si="60"/>
        <v>5772</v>
      </c>
    </row>
    <row r="222" spans="1:20" ht="27.75" customHeight="1" x14ac:dyDescent="0.2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8"/>
        <v>0</v>
      </c>
      <c r="N222" s="100">
        <f t="shared" si="55"/>
        <v>0</v>
      </c>
      <c r="O222" s="100">
        <f t="shared" si="56"/>
        <v>0</v>
      </c>
      <c r="P222" s="100">
        <f t="shared" si="69"/>
        <v>4810</v>
      </c>
      <c r="Q222" s="100">
        <f t="shared" si="57"/>
        <v>4810</v>
      </c>
      <c r="R222" s="100">
        <f t="shared" si="58"/>
        <v>5772</v>
      </c>
      <c r="S222" s="100">
        <f t="shared" si="59"/>
        <v>4810</v>
      </c>
      <c r="T222" s="100">
        <f t="shared" si="60"/>
        <v>5772</v>
      </c>
    </row>
    <row r="223" spans="1:20" ht="27.75" customHeight="1" x14ac:dyDescent="0.2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8"/>
        <v>0</v>
      </c>
      <c r="N223" s="100">
        <f t="shared" si="55"/>
        <v>0</v>
      </c>
      <c r="O223" s="100">
        <f t="shared" si="56"/>
        <v>0</v>
      </c>
      <c r="P223" s="100">
        <f t="shared" si="69"/>
        <v>306.34500000000003</v>
      </c>
      <c r="Q223" s="100">
        <f t="shared" si="57"/>
        <v>1225.3800000000001</v>
      </c>
      <c r="R223" s="100">
        <f t="shared" si="58"/>
        <v>1470.4560000000001</v>
      </c>
      <c r="S223" s="100">
        <f t="shared" si="59"/>
        <v>1225.3800000000001</v>
      </c>
      <c r="T223" s="100">
        <f t="shared" si="60"/>
        <v>1470.4560000000001</v>
      </c>
    </row>
    <row r="224" spans="1:20" ht="27.75" customHeight="1" x14ac:dyDescent="0.2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8"/>
        <v>0</v>
      </c>
      <c r="N224" s="100">
        <f t="shared" si="55"/>
        <v>0</v>
      </c>
      <c r="O224" s="100">
        <f t="shared" si="56"/>
        <v>0</v>
      </c>
      <c r="P224" s="100">
        <f t="shared" si="69"/>
        <v>477.65250000000003</v>
      </c>
      <c r="Q224" s="100">
        <f t="shared" si="57"/>
        <v>363.01590000000004</v>
      </c>
      <c r="R224" s="100">
        <f t="shared" si="58"/>
        <v>435.61908000000005</v>
      </c>
      <c r="S224" s="100">
        <f t="shared" si="59"/>
        <v>363.01590000000004</v>
      </c>
      <c r="T224" s="100">
        <f t="shared" si="60"/>
        <v>435.61908000000005</v>
      </c>
    </row>
    <row r="225" spans="1:20" ht="27.75" customHeight="1" x14ac:dyDescent="0.2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8"/>
        <v>0</v>
      </c>
      <c r="N225" s="100">
        <f t="shared" si="55"/>
        <v>0</v>
      </c>
      <c r="O225" s="100">
        <f t="shared" si="56"/>
        <v>0</v>
      </c>
      <c r="P225" s="100">
        <f t="shared" si="69"/>
        <v>436.63749999999999</v>
      </c>
      <c r="Q225" s="100">
        <f t="shared" si="57"/>
        <v>331.84449999999998</v>
      </c>
      <c r="R225" s="100">
        <f t="shared" si="58"/>
        <v>398.21339999999998</v>
      </c>
      <c r="S225" s="100">
        <f t="shared" si="59"/>
        <v>331.84449999999998</v>
      </c>
      <c r="T225" s="100">
        <f t="shared" si="60"/>
        <v>398.21339999999998</v>
      </c>
    </row>
    <row r="226" spans="1:20" ht="27.75" customHeight="1" x14ac:dyDescent="0.2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8"/>
        <v>2052.2000000000003</v>
      </c>
      <c r="N226" s="97">
        <f t="shared" si="55"/>
        <v>12313.2</v>
      </c>
      <c r="O226" s="97">
        <f t="shared" si="56"/>
        <v>14775.84</v>
      </c>
      <c r="P226" s="97">
        <f t="shared" si="69"/>
        <v>0</v>
      </c>
      <c r="Q226" s="97">
        <f t="shared" si="57"/>
        <v>0</v>
      </c>
      <c r="R226" s="97">
        <f t="shared" si="58"/>
        <v>0</v>
      </c>
      <c r="S226" s="97">
        <f t="shared" si="59"/>
        <v>12313.2</v>
      </c>
      <c r="T226" s="97">
        <f t="shared" si="60"/>
        <v>14775.84</v>
      </c>
    </row>
    <row r="227" spans="1:20" ht="27.75" customHeight="1" x14ac:dyDescent="0.2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8"/>
        <v>0</v>
      </c>
      <c r="N227" s="100">
        <f t="shared" ref="N227:N292" si="73">M227*D227</f>
        <v>0</v>
      </c>
      <c r="O227" s="100">
        <f t="shared" ref="O227:O292" si="74">N227*1.2</f>
        <v>0</v>
      </c>
      <c r="P227" s="100">
        <f t="shared" si="69"/>
        <v>10465</v>
      </c>
      <c r="Q227" s="100">
        <f t="shared" ref="Q227:Q292" si="75">P227*D227</f>
        <v>125580</v>
      </c>
      <c r="R227" s="100">
        <f t="shared" ref="R227:R292" si="76">Q227*1.2</f>
        <v>150696</v>
      </c>
      <c r="S227" s="100">
        <f t="shared" ref="S227:S292" si="77">N227+Q227</f>
        <v>125580</v>
      </c>
      <c r="T227" s="100">
        <f t="shared" ref="T227:T292" si="78">S227*1.2</f>
        <v>150696</v>
      </c>
    </row>
    <row r="228" spans="1:20" ht="27.75" customHeight="1" x14ac:dyDescent="0.2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8"/>
        <v>0</v>
      </c>
      <c r="N228" s="100">
        <f t="shared" si="73"/>
        <v>0</v>
      </c>
      <c r="O228" s="100">
        <f t="shared" si="74"/>
        <v>0</v>
      </c>
      <c r="P228" s="100">
        <f t="shared" si="69"/>
        <v>305.5</v>
      </c>
      <c r="Q228" s="100">
        <f t="shared" si="75"/>
        <v>10998</v>
      </c>
      <c r="R228" s="100">
        <f t="shared" si="76"/>
        <v>13197.6</v>
      </c>
      <c r="S228" s="100">
        <f t="shared" si="77"/>
        <v>10998</v>
      </c>
      <c r="T228" s="100">
        <f t="shared" si="78"/>
        <v>13197.6</v>
      </c>
    </row>
    <row r="229" spans="1:20" ht="27.75" customHeight="1" x14ac:dyDescent="0.2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8"/>
        <v>3745.5750000000003</v>
      </c>
      <c r="N229" s="97">
        <f t="shared" si="73"/>
        <v>45396.368999999999</v>
      </c>
      <c r="O229" s="97">
        <f t="shared" si="74"/>
        <v>54475.642799999994</v>
      </c>
      <c r="P229" s="97">
        <f t="shared" si="69"/>
        <v>0</v>
      </c>
      <c r="Q229" s="97">
        <f t="shared" si="75"/>
        <v>0</v>
      </c>
      <c r="R229" s="97">
        <f t="shared" si="76"/>
        <v>0</v>
      </c>
      <c r="S229" s="97">
        <f t="shared" si="77"/>
        <v>45396.368999999999</v>
      </c>
      <c r="T229" s="97">
        <f t="shared" si="78"/>
        <v>54475.642799999994</v>
      </c>
    </row>
    <row r="230" spans="1:20" ht="27.75" customHeight="1" x14ac:dyDescent="0.2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8"/>
        <v>0</v>
      </c>
      <c r="N230" s="100">
        <f t="shared" si="73"/>
        <v>0</v>
      </c>
      <c r="O230" s="100">
        <f t="shared" si="74"/>
        <v>0</v>
      </c>
      <c r="P230" s="100">
        <f t="shared" si="69"/>
        <v>6240</v>
      </c>
      <c r="Q230" s="100">
        <f t="shared" si="75"/>
        <v>95292.287999999986</v>
      </c>
      <c r="R230" s="100">
        <f t="shared" si="76"/>
        <v>114350.74559999998</v>
      </c>
      <c r="S230" s="100">
        <f t="shared" si="77"/>
        <v>95292.287999999986</v>
      </c>
      <c r="T230" s="100">
        <f t="shared" si="78"/>
        <v>114350.74559999998</v>
      </c>
    </row>
    <row r="231" spans="1:20" ht="27.75" customHeight="1" x14ac:dyDescent="0.2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8"/>
        <v>3258.6502500000001</v>
      </c>
      <c r="N231" s="97">
        <f t="shared" si="73"/>
        <v>3942.9668025000001</v>
      </c>
      <c r="O231" s="97">
        <f t="shared" si="74"/>
        <v>4731.5601630000001</v>
      </c>
      <c r="P231" s="97">
        <f t="shared" si="69"/>
        <v>0</v>
      </c>
      <c r="Q231" s="97">
        <f t="shared" si="75"/>
        <v>0</v>
      </c>
      <c r="R231" s="97">
        <f t="shared" si="76"/>
        <v>0</v>
      </c>
      <c r="S231" s="97">
        <f t="shared" si="77"/>
        <v>3942.9668025000001</v>
      </c>
      <c r="T231" s="97">
        <f t="shared" si="78"/>
        <v>4731.5601630000001</v>
      </c>
    </row>
    <row r="232" spans="1:20" ht="27.75" customHeight="1" x14ac:dyDescent="0.2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8"/>
        <v>0</v>
      </c>
      <c r="N232" s="100">
        <f t="shared" si="73"/>
        <v>0</v>
      </c>
      <c r="O232" s="100">
        <f t="shared" si="74"/>
        <v>0</v>
      </c>
      <c r="P232" s="100">
        <f t="shared" si="69"/>
        <v>6240</v>
      </c>
      <c r="Q232" s="100">
        <f t="shared" si="75"/>
        <v>9513.503999999999</v>
      </c>
      <c r="R232" s="100">
        <f t="shared" si="76"/>
        <v>11416.204799999998</v>
      </c>
      <c r="S232" s="100">
        <f t="shared" si="77"/>
        <v>9513.503999999999</v>
      </c>
      <c r="T232" s="100">
        <f t="shared" si="78"/>
        <v>11416.204799999998</v>
      </c>
    </row>
    <row r="233" spans="1:20" ht="27.75" customHeight="1" x14ac:dyDescent="0.2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8"/>
        <v>1831.51875</v>
      </c>
      <c r="N233" s="97">
        <f t="shared" si="73"/>
        <v>41062.650375000005</v>
      </c>
      <c r="O233" s="97">
        <f t="shared" si="74"/>
        <v>49275.180450000007</v>
      </c>
      <c r="P233" s="97">
        <f t="shared" si="69"/>
        <v>0</v>
      </c>
      <c r="Q233" s="97">
        <f t="shared" si="75"/>
        <v>0</v>
      </c>
      <c r="R233" s="97">
        <f t="shared" si="76"/>
        <v>0</v>
      </c>
      <c r="S233" s="97">
        <f t="shared" si="77"/>
        <v>41062.650375000005</v>
      </c>
      <c r="T233" s="97">
        <f t="shared" si="78"/>
        <v>49275.180450000007</v>
      </c>
    </row>
    <row r="234" spans="1:20" ht="27.75" customHeight="1" x14ac:dyDescent="0.2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8"/>
        <v>1085</v>
      </c>
      <c r="N234" s="97">
        <f t="shared" si="73"/>
        <v>45000.375</v>
      </c>
      <c r="O234" s="97">
        <f t="shared" si="74"/>
        <v>54000.45</v>
      </c>
      <c r="P234" s="97">
        <f t="shared" si="69"/>
        <v>0</v>
      </c>
      <c r="Q234" s="97">
        <f t="shared" si="75"/>
        <v>0</v>
      </c>
      <c r="R234" s="97">
        <f t="shared" si="76"/>
        <v>0</v>
      </c>
      <c r="S234" s="97">
        <f t="shared" si="77"/>
        <v>45000.375</v>
      </c>
      <c r="T234" s="97">
        <f t="shared" si="78"/>
        <v>54000.45</v>
      </c>
    </row>
    <row r="235" spans="1:20" ht="30" x14ac:dyDescent="0.2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8"/>
        <v>1767</v>
      </c>
      <c r="N235" s="97">
        <f t="shared" si="73"/>
        <v>17437.462800000001</v>
      </c>
      <c r="O235" s="97">
        <f t="shared" si="74"/>
        <v>20924.95536</v>
      </c>
      <c r="P235" s="97">
        <f t="shared" si="69"/>
        <v>0</v>
      </c>
      <c r="Q235" s="97">
        <f t="shared" si="75"/>
        <v>0</v>
      </c>
      <c r="R235" s="97">
        <f t="shared" si="76"/>
        <v>0</v>
      </c>
      <c r="S235" s="97">
        <f t="shared" si="77"/>
        <v>17437.462800000001</v>
      </c>
      <c r="T235" s="97">
        <f t="shared" si="78"/>
        <v>20924.95536</v>
      </c>
    </row>
    <row r="236" spans="1:20" ht="27.75" customHeight="1" x14ac:dyDescent="0.2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8"/>
        <v>1767</v>
      </c>
      <c r="N236" s="97">
        <f t="shared" si="73"/>
        <v>8905.68</v>
      </c>
      <c r="O236" s="97">
        <f t="shared" si="74"/>
        <v>10686.816000000001</v>
      </c>
      <c r="P236" s="97">
        <f t="shared" si="69"/>
        <v>0</v>
      </c>
      <c r="Q236" s="97">
        <f t="shared" si="75"/>
        <v>0</v>
      </c>
      <c r="R236" s="97">
        <f t="shared" si="76"/>
        <v>0</v>
      </c>
      <c r="S236" s="97">
        <f t="shared" si="77"/>
        <v>8905.68</v>
      </c>
      <c r="T236" s="97">
        <f t="shared" si="78"/>
        <v>10686.816000000001</v>
      </c>
    </row>
    <row r="237" spans="1:20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0" ht="27.75" customHeight="1" x14ac:dyDescent="0.25">
      <c r="A238" s="139">
        <v>11</v>
      </c>
      <c r="B238" s="135" t="s">
        <v>288</v>
      </c>
      <c r="C238" s="136"/>
      <c r="D238" s="136"/>
      <c r="E238" s="136"/>
      <c r="F238" s="136"/>
      <c r="G238" s="136"/>
      <c r="H238" s="136"/>
      <c r="I238" s="136"/>
      <c r="J238" s="136"/>
      <c r="K238" s="136"/>
      <c r="L238" s="137"/>
      <c r="M238" s="137"/>
      <c r="N238" s="137"/>
      <c r="O238" s="137"/>
      <c r="P238" s="137"/>
      <c r="Q238" s="137"/>
      <c r="R238" s="137"/>
      <c r="S238" s="137"/>
      <c r="T238" s="137"/>
    </row>
    <row r="239" spans="1:20" ht="27.75" customHeight="1" x14ac:dyDescent="0.25">
      <c r="A239" s="13" t="s">
        <v>34</v>
      </c>
      <c r="B239" s="107" t="s">
        <v>250</v>
      </c>
      <c r="C239" s="13" t="s">
        <v>15</v>
      </c>
      <c r="D239" s="108">
        <v>11.71</v>
      </c>
      <c r="E239" s="114">
        <v>8737</v>
      </c>
      <c r="F239" s="97">
        <f>ROUND(E239*D239,2)</f>
        <v>102310.27</v>
      </c>
      <c r="G239" s="97">
        <f>ROUND(F239*1.2,2)</f>
        <v>122772.32</v>
      </c>
      <c r="H239" s="110"/>
      <c r="I239" s="98"/>
      <c r="J239" s="98"/>
      <c r="K239" s="98">
        <f t="shared" ref="K239:L248" si="79">F239+I239</f>
        <v>102310.27</v>
      </c>
      <c r="L239" s="97">
        <f t="shared" si="79"/>
        <v>122772.32</v>
      </c>
      <c r="M239" s="97">
        <f t="shared" ref="M239:M267" si="80">E239*$M$4</f>
        <v>13542.35</v>
      </c>
      <c r="N239" s="97">
        <f t="shared" si="73"/>
        <v>158580.91850000003</v>
      </c>
      <c r="O239" s="97">
        <f t="shared" si="74"/>
        <v>190297.10220000002</v>
      </c>
      <c r="P239" s="97">
        <f t="shared" ref="P239:P267" si="81">H239*$P$4</f>
        <v>0</v>
      </c>
      <c r="Q239" s="97">
        <f t="shared" si="75"/>
        <v>0</v>
      </c>
      <c r="R239" s="97">
        <f t="shared" si="76"/>
        <v>0</v>
      </c>
      <c r="S239" s="97">
        <f t="shared" si="77"/>
        <v>158580.91850000003</v>
      </c>
      <c r="T239" s="97">
        <f t="shared" si="78"/>
        <v>190297.10220000002</v>
      </c>
    </row>
    <row r="240" spans="1:20" ht="27.75" customHeight="1" x14ac:dyDescent="0.25">
      <c r="A240" s="13" t="s">
        <v>113</v>
      </c>
      <c r="B240" s="107" t="s">
        <v>258</v>
      </c>
      <c r="C240" s="13" t="s">
        <v>7</v>
      </c>
      <c r="D240" s="108">
        <v>23.56</v>
      </c>
      <c r="E240" s="109">
        <v>1630</v>
      </c>
      <c r="F240" s="97">
        <f>ROUND(E240*D240,2)</f>
        <v>38402.800000000003</v>
      </c>
      <c r="G240" s="97">
        <f>ROUND(F240*1.2,2)</f>
        <v>46083.360000000001</v>
      </c>
      <c r="H240" s="110"/>
      <c r="I240" s="98"/>
      <c r="J240" s="98"/>
      <c r="K240" s="98">
        <f t="shared" si="79"/>
        <v>38402.800000000003</v>
      </c>
      <c r="L240" s="97">
        <f t="shared" si="79"/>
        <v>46083.360000000001</v>
      </c>
      <c r="M240" s="97">
        <f t="shared" si="80"/>
        <v>2526.5</v>
      </c>
      <c r="N240" s="97">
        <f t="shared" si="73"/>
        <v>59524.34</v>
      </c>
      <c r="O240" s="97">
        <f t="shared" si="74"/>
        <v>71429.207999999999</v>
      </c>
      <c r="P240" s="97">
        <f t="shared" si="81"/>
        <v>0</v>
      </c>
      <c r="Q240" s="97">
        <f t="shared" si="75"/>
        <v>0</v>
      </c>
      <c r="R240" s="97">
        <f t="shared" si="76"/>
        <v>0</v>
      </c>
      <c r="S240" s="97">
        <f t="shared" si="77"/>
        <v>59524.34</v>
      </c>
      <c r="T240" s="97">
        <f t="shared" si="78"/>
        <v>71429.207999999999</v>
      </c>
    </row>
    <row r="241" spans="1:20" ht="27.75" customHeight="1" x14ac:dyDescent="0.25">
      <c r="A241" s="13" t="s">
        <v>117</v>
      </c>
      <c r="B241" s="89" t="s">
        <v>245</v>
      </c>
      <c r="C241" s="13" t="s">
        <v>8</v>
      </c>
      <c r="D241" s="115">
        <v>115.17</v>
      </c>
      <c r="E241" s="109">
        <v>101.5</v>
      </c>
      <c r="F241" s="97">
        <f>ROUND(E241*D241,2)</f>
        <v>11689.76</v>
      </c>
      <c r="G241" s="97">
        <f>ROUND(F241*1.2,2)</f>
        <v>14027.71</v>
      </c>
      <c r="H241" s="110"/>
      <c r="I241" s="98"/>
      <c r="J241" s="98"/>
      <c r="K241" s="98">
        <f t="shared" si="79"/>
        <v>11689.76</v>
      </c>
      <c r="L241" s="97">
        <f t="shared" si="79"/>
        <v>14027.71</v>
      </c>
      <c r="M241" s="97">
        <f t="shared" si="80"/>
        <v>157.32500000000002</v>
      </c>
      <c r="N241" s="97">
        <f t="shared" si="73"/>
        <v>18119.120250000004</v>
      </c>
      <c r="O241" s="97">
        <f t="shared" si="74"/>
        <v>21742.944300000003</v>
      </c>
      <c r="P241" s="97">
        <f t="shared" si="81"/>
        <v>0</v>
      </c>
      <c r="Q241" s="97">
        <f t="shared" si="75"/>
        <v>0</v>
      </c>
      <c r="R241" s="97">
        <f t="shared" si="76"/>
        <v>0</v>
      </c>
      <c r="S241" s="97">
        <f t="shared" si="77"/>
        <v>18119.120250000004</v>
      </c>
      <c r="T241" s="97">
        <f t="shared" si="78"/>
        <v>21742.944300000003</v>
      </c>
    </row>
    <row r="242" spans="1:20" ht="27.75" customHeight="1" x14ac:dyDescent="0.25">
      <c r="A242" s="13" t="s">
        <v>118</v>
      </c>
      <c r="B242" s="107" t="s">
        <v>249</v>
      </c>
      <c r="C242" s="13" t="s">
        <v>7</v>
      </c>
      <c r="D242" s="108">
        <v>11.52</v>
      </c>
      <c r="E242" s="109">
        <v>2573.7399999999998</v>
      </c>
      <c r="F242" s="97">
        <f>ROUND(E242*D242,2)</f>
        <v>29649.48</v>
      </c>
      <c r="G242" s="97">
        <f>ROUND(F242*1.2,2)</f>
        <v>35579.379999999997</v>
      </c>
      <c r="H242" s="110"/>
      <c r="I242" s="98"/>
      <c r="J242" s="98"/>
      <c r="K242" s="98">
        <f t="shared" si="79"/>
        <v>29649.48</v>
      </c>
      <c r="L242" s="97">
        <f t="shared" si="79"/>
        <v>35579.379999999997</v>
      </c>
      <c r="M242" s="97">
        <f t="shared" si="80"/>
        <v>3989.2969999999996</v>
      </c>
      <c r="N242" s="97">
        <f t="shared" si="73"/>
        <v>45956.70143999999</v>
      </c>
      <c r="O242" s="97">
        <f t="shared" si="74"/>
        <v>55148.041727999989</v>
      </c>
      <c r="P242" s="97">
        <f t="shared" si="81"/>
        <v>0</v>
      </c>
      <c r="Q242" s="97">
        <f t="shared" si="75"/>
        <v>0</v>
      </c>
      <c r="R242" s="97">
        <f t="shared" si="76"/>
        <v>0</v>
      </c>
      <c r="S242" s="97">
        <f t="shared" si="77"/>
        <v>45956.70143999999</v>
      </c>
      <c r="T242" s="97">
        <f t="shared" si="78"/>
        <v>55148.041727999989</v>
      </c>
    </row>
    <row r="243" spans="1:20" ht="27.75" customHeight="1" x14ac:dyDescent="0.25">
      <c r="A243" s="86" t="s">
        <v>215</v>
      </c>
      <c r="B243" s="112" t="s">
        <v>247</v>
      </c>
      <c r="C243" s="86" t="s">
        <v>7</v>
      </c>
      <c r="D243" s="113">
        <f>D242*1.26</f>
        <v>14.5152</v>
      </c>
      <c r="E243" s="101"/>
      <c r="F243" s="100"/>
      <c r="G243" s="100"/>
      <c r="H243" s="100">
        <v>4800</v>
      </c>
      <c r="I243" s="101">
        <f>ROUND(H243*D243,2)</f>
        <v>69672.960000000006</v>
      </c>
      <c r="J243" s="101">
        <f>ROUND(I243*1.2,2)</f>
        <v>83607.55</v>
      </c>
      <c r="K243" s="100">
        <f t="shared" si="79"/>
        <v>69672.960000000006</v>
      </c>
      <c r="L243" s="100">
        <f t="shared" si="79"/>
        <v>83607.55</v>
      </c>
      <c r="M243" s="100">
        <f t="shared" si="80"/>
        <v>0</v>
      </c>
      <c r="N243" s="100">
        <f t="shared" si="73"/>
        <v>0</v>
      </c>
      <c r="O243" s="100">
        <f t="shared" si="74"/>
        <v>0</v>
      </c>
      <c r="P243" s="100">
        <f t="shared" si="81"/>
        <v>6240</v>
      </c>
      <c r="Q243" s="100">
        <f t="shared" si="75"/>
        <v>90574.847999999998</v>
      </c>
      <c r="R243" s="100">
        <f t="shared" si="76"/>
        <v>108689.81759999999</v>
      </c>
      <c r="S243" s="100">
        <f t="shared" si="77"/>
        <v>90574.847999999998</v>
      </c>
      <c r="T243" s="100">
        <f t="shared" si="78"/>
        <v>108689.81759999999</v>
      </c>
    </row>
    <row r="244" spans="1:20" ht="27.75" customHeight="1" x14ac:dyDescent="0.25">
      <c r="A244" s="13" t="s">
        <v>328</v>
      </c>
      <c r="B244" s="107" t="s">
        <v>278</v>
      </c>
      <c r="C244" s="13" t="s">
        <v>10</v>
      </c>
      <c r="D244" s="108">
        <v>47</v>
      </c>
      <c r="E244" s="109">
        <v>2952.96</v>
      </c>
      <c r="F244" s="97">
        <f>ROUND(E244*D244,2)</f>
        <v>138789.12</v>
      </c>
      <c r="G244" s="97">
        <f>ROUND(F244*1.2,2)</f>
        <v>166546.94</v>
      </c>
      <c r="H244" s="110"/>
      <c r="I244" s="98"/>
      <c r="J244" s="98"/>
      <c r="K244" s="98">
        <f t="shared" si="79"/>
        <v>138789.12</v>
      </c>
      <c r="L244" s="97">
        <f t="shared" si="79"/>
        <v>166546.94</v>
      </c>
      <c r="M244" s="97">
        <f t="shared" si="80"/>
        <v>4577.0879999999997</v>
      </c>
      <c r="N244" s="97">
        <f t="shared" si="73"/>
        <v>215123.136</v>
      </c>
      <c r="O244" s="97">
        <f t="shared" si="74"/>
        <v>258147.76319999999</v>
      </c>
      <c r="P244" s="97">
        <f t="shared" si="81"/>
        <v>0</v>
      </c>
      <c r="Q244" s="97">
        <f t="shared" si="75"/>
        <v>0</v>
      </c>
      <c r="R244" s="97">
        <f t="shared" si="76"/>
        <v>0</v>
      </c>
      <c r="S244" s="97">
        <f t="shared" si="77"/>
        <v>215123.136</v>
      </c>
      <c r="T244" s="97">
        <f t="shared" si="78"/>
        <v>258147.76319999999</v>
      </c>
    </row>
    <row r="245" spans="1:20" ht="27.75" customHeight="1" x14ac:dyDescent="0.25">
      <c r="A245" s="86" t="s">
        <v>329</v>
      </c>
      <c r="B245" s="112" t="s">
        <v>279</v>
      </c>
      <c r="C245" s="86" t="s">
        <v>268</v>
      </c>
      <c r="D245" s="113">
        <v>1</v>
      </c>
      <c r="E245" s="101"/>
      <c r="F245" s="100"/>
      <c r="G245" s="100"/>
      <c r="H245" s="100">
        <v>1250000</v>
      </c>
      <c r="I245" s="101">
        <f>ROUND(H245*D245,2)</f>
        <v>1250000</v>
      </c>
      <c r="J245" s="101">
        <f>ROUND(I245*1.2,2)</f>
        <v>1500000</v>
      </c>
      <c r="K245" s="100">
        <f t="shared" si="79"/>
        <v>1250000</v>
      </c>
      <c r="L245" s="100">
        <f t="shared" si="79"/>
        <v>1500000</v>
      </c>
      <c r="M245" s="100">
        <f t="shared" si="80"/>
        <v>0</v>
      </c>
      <c r="N245" s="100">
        <f t="shared" si="73"/>
        <v>0</v>
      </c>
      <c r="O245" s="100">
        <f t="shared" si="74"/>
        <v>0</v>
      </c>
      <c r="P245" s="100">
        <f t="shared" si="81"/>
        <v>1625000</v>
      </c>
      <c r="Q245" s="100">
        <f t="shared" si="75"/>
        <v>1625000</v>
      </c>
      <c r="R245" s="100">
        <f t="shared" si="76"/>
        <v>1950000</v>
      </c>
      <c r="S245" s="100">
        <f t="shared" si="77"/>
        <v>1625000</v>
      </c>
      <c r="T245" s="100">
        <f t="shared" si="78"/>
        <v>1950000</v>
      </c>
    </row>
    <row r="246" spans="1:20" ht="27.75" customHeight="1" x14ac:dyDescent="0.25">
      <c r="A246" s="102" t="s">
        <v>330</v>
      </c>
      <c r="B246" s="106" t="s">
        <v>264</v>
      </c>
      <c r="C246" s="102" t="s">
        <v>15</v>
      </c>
      <c r="D246" s="116">
        <v>9.4700000000000006</v>
      </c>
      <c r="E246" s="117">
        <v>10921.25</v>
      </c>
      <c r="F246" s="103">
        <f>ROUND(E246*D246,2)</f>
        <v>103424.24</v>
      </c>
      <c r="G246" s="103">
        <f>ROUND(F246*1.2,2)</f>
        <v>124109.09</v>
      </c>
      <c r="H246" s="110"/>
      <c r="I246" s="98"/>
      <c r="J246" s="98"/>
      <c r="K246" s="98">
        <f t="shared" si="79"/>
        <v>103424.24</v>
      </c>
      <c r="L246" s="97">
        <f t="shared" si="79"/>
        <v>124109.09</v>
      </c>
      <c r="M246" s="97">
        <f t="shared" si="80"/>
        <v>16927.9375</v>
      </c>
      <c r="N246" s="97">
        <f t="shared" si="73"/>
        <v>160307.56812500002</v>
      </c>
      <c r="O246" s="97">
        <f t="shared" si="74"/>
        <v>192369.08175000001</v>
      </c>
      <c r="P246" s="97">
        <f t="shared" si="81"/>
        <v>0</v>
      </c>
      <c r="Q246" s="97">
        <f t="shared" si="75"/>
        <v>0</v>
      </c>
      <c r="R246" s="97">
        <f t="shared" si="76"/>
        <v>0</v>
      </c>
      <c r="S246" s="97">
        <f t="shared" si="77"/>
        <v>160307.56812500002</v>
      </c>
      <c r="T246" s="97">
        <f t="shared" si="78"/>
        <v>192369.08175000001</v>
      </c>
    </row>
    <row r="247" spans="1:20" ht="27.75" customHeight="1" x14ac:dyDescent="0.25">
      <c r="A247" s="86" t="s">
        <v>331</v>
      </c>
      <c r="B247" s="87" t="s">
        <v>280</v>
      </c>
      <c r="C247" s="86" t="s">
        <v>268</v>
      </c>
      <c r="D247" s="111">
        <v>1</v>
      </c>
      <c r="E247" s="101"/>
      <c r="F247" s="100"/>
      <c r="G247" s="100"/>
      <c r="H247" s="100">
        <v>2730000</v>
      </c>
      <c r="I247" s="101">
        <f>ROUND(H247*D247,2)</f>
        <v>2730000</v>
      </c>
      <c r="J247" s="101">
        <f>ROUND(I247*1.2,2)</f>
        <v>3276000</v>
      </c>
      <c r="K247" s="100">
        <f t="shared" si="79"/>
        <v>2730000</v>
      </c>
      <c r="L247" s="100">
        <f t="shared" si="79"/>
        <v>3276000</v>
      </c>
      <c r="M247" s="100">
        <f t="shared" si="80"/>
        <v>0</v>
      </c>
      <c r="N247" s="100">
        <f t="shared" si="73"/>
        <v>0</v>
      </c>
      <c r="O247" s="100">
        <f t="shared" si="74"/>
        <v>0</v>
      </c>
      <c r="P247" s="100">
        <f t="shared" si="81"/>
        <v>3549000</v>
      </c>
      <c r="Q247" s="100">
        <f t="shared" si="75"/>
        <v>3549000</v>
      </c>
      <c r="R247" s="100">
        <f t="shared" si="76"/>
        <v>4258800</v>
      </c>
      <c r="S247" s="100">
        <f t="shared" si="77"/>
        <v>3549000</v>
      </c>
      <c r="T247" s="100">
        <f t="shared" si="78"/>
        <v>4258800</v>
      </c>
    </row>
    <row r="248" spans="1:20" ht="27.75" customHeight="1" x14ac:dyDescent="0.25">
      <c r="A248" s="13" t="s">
        <v>332</v>
      </c>
      <c r="B248" s="118" t="s">
        <v>281</v>
      </c>
      <c r="C248" s="13" t="s">
        <v>10</v>
      </c>
      <c r="D248" s="119">
        <v>2</v>
      </c>
      <c r="E248" s="120">
        <v>2510.0160000000001</v>
      </c>
      <c r="F248" s="97">
        <f>ROUND(E248*D248,2)</f>
        <v>5020.03</v>
      </c>
      <c r="G248" s="97">
        <f>ROUND(F248*1.2,2)</f>
        <v>6024.04</v>
      </c>
      <c r="H248" s="110"/>
      <c r="I248" s="98"/>
      <c r="J248" s="98"/>
      <c r="K248" s="98">
        <f t="shared" si="79"/>
        <v>5020.03</v>
      </c>
      <c r="L248" s="97">
        <f t="shared" si="79"/>
        <v>6024.04</v>
      </c>
      <c r="M248" s="97">
        <f t="shared" si="80"/>
        <v>3890.5248000000001</v>
      </c>
      <c r="N248" s="97">
        <f t="shared" si="73"/>
        <v>7781.0496000000003</v>
      </c>
      <c r="O248" s="97">
        <f t="shared" si="74"/>
        <v>9337.2595199999996</v>
      </c>
      <c r="P248" s="97">
        <f t="shared" si="81"/>
        <v>0</v>
      </c>
      <c r="Q248" s="97">
        <f t="shared" si="75"/>
        <v>0</v>
      </c>
      <c r="R248" s="97">
        <f t="shared" si="76"/>
        <v>0</v>
      </c>
      <c r="S248" s="97">
        <f t="shared" si="77"/>
        <v>7781.0496000000003</v>
      </c>
      <c r="T248" s="97">
        <f t="shared" si="78"/>
        <v>9337.2595199999996</v>
      </c>
    </row>
    <row r="249" spans="1:20" ht="27.75" customHeight="1" x14ac:dyDescent="0.25">
      <c r="A249" s="86" t="s">
        <v>333</v>
      </c>
      <c r="B249" s="121" t="s">
        <v>282</v>
      </c>
      <c r="C249" s="86" t="s">
        <v>10</v>
      </c>
      <c r="D249" s="122">
        <v>2</v>
      </c>
      <c r="E249" s="104"/>
      <c r="F249" s="104"/>
      <c r="G249" s="104"/>
      <c r="H249" s="100">
        <v>32370</v>
      </c>
      <c r="I249" s="104">
        <f>ROUND(H249*D249,2)</f>
        <v>64740</v>
      </c>
      <c r="J249" s="104">
        <f>ROUND(I249*1.2,2)</f>
        <v>77688</v>
      </c>
      <c r="K249" s="104">
        <f>F249+I249</f>
        <v>64740</v>
      </c>
      <c r="L249" s="105">
        <f>G249+J249</f>
        <v>77688</v>
      </c>
      <c r="M249" s="105">
        <f t="shared" si="80"/>
        <v>0</v>
      </c>
      <c r="N249" s="105">
        <f t="shared" si="73"/>
        <v>0</v>
      </c>
      <c r="O249" s="105">
        <f t="shared" si="74"/>
        <v>0</v>
      </c>
      <c r="P249" s="105">
        <f t="shared" si="81"/>
        <v>42081</v>
      </c>
      <c r="Q249" s="105">
        <f t="shared" si="75"/>
        <v>84162</v>
      </c>
      <c r="R249" s="105">
        <f t="shared" si="76"/>
        <v>100994.4</v>
      </c>
      <c r="S249" s="105">
        <f t="shared" si="77"/>
        <v>84162</v>
      </c>
      <c r="T249" s="105">
        <f t="shared" si="78"/>
        <v>100994.4</v>
      </c>
    </row>
    <row r="250" spans="1:20" ht="27.75" customHeight="1" x14ac:dyDescent="0.25">
      <c r="A250" s="13" t="s">
        <v>334</v>
      </c>
      <c r="B250" s="89" t="s">
        <v>125</v>
      </c>
      <c r="C250" s="13" t="s">
        <v>10</v>
      </c>
      <c r="D250" s="115">
        <v>1</v>
      </c>
      <c r="E250" s="109">
        <v>12480</v>
      </c>
      <c r="F250" s="97">
        <f>ROUND(E250*D250,2)</f>
        <v>12480</v>
      </c>
      <c r="G250" s="97">
        <f>ROUND(F250*1.2,2)</f>
        <v>14976</v>
      </c>
      <c r="H250" s="110"/>
      <c r="I250" s="98"/>
      <c r="J250" s="98"/>
      <c r="K250" s="98">
        <f t="shared" ref="K250:L267" si="82">F250+I250</f>
        <v>12480</v>
      </c>
      <c r="L250" s="97">
        <f t="shared" si="82"/>
        <v>14976</v>
      </c>
      <c r="M250" s="97">
        <f t="shared" si="80"/>
        <v>19344</v>
      </c>
      <c r="N250" s="97">
        <f t="shared" si="73"/>
        <v>19344</v>
      </c>
      <c r="O250" s="97">
        <f t="shared" si="74"/>
        <v>23212.799999999999</v>
      </c>
      <c r="P250" s="97">
        <f t="shared" si="81"/>
        <v>0</v>
      </c>
      <c r="Q250" s="97">
        <f t="shared" si="75"/>
        <v>0</v>
      </c>
      <c r="R250" s="97">
        <f t="shared" si="76"/>
        <v>0</v>
      </c>
      <c r="S250" s="97">
        <f t="shared" si="77"/>
        <v>19344</v>
      </c>
      <c r="T250" s="97">
        <f t="shared" si="78"/>
        <v>23212.799999999999</v>
      </c>
    </row>
    <row r="251" spans="1:20" ht="27.75" customHeight="1" x14ac:dyDescent="0.25">
      <c r="A251" s="86" t="s">
        <v>335</v>
      </c>
      <c r="B251" s="87" t="s">
        <v>126</v>
      </c>
      <c r="C251" s="86" t="s">
        <v>10</v>
      </c>
      <c r="D251" s="111">
        <v>1</v>
      </c>
      <c r="E251" s="101"/>
      <c r="F251" s="101"/>
      <c r="G251" s="101"/>
      <c r="H251" s="100">
        <v>112000</v>
      </c>
      <c r="I251" s="101">
        <f t="shared" ref="I251:I256" si="83">ROUND(H251*D251,2)</f>
        <v>112000</v>
      </c>
      <c r="J251" s="101">
        <f t="shared" ref="J251:J256" si="84">ROUND(I251*1.2,2)</f>
        <v>134400</v>
      </c>
      <c r="K251" s="100">
        <f t="shared" si="82"/>
        <v>112000</v>
      </c>
      <c r="L251" s="100">
        <f t="shared" si="82"/>
        <v>134400</v>
      </c>
      <c r="M251" s="100">
        <f t="shared" si="80"/>
        <v>0</v>
      </c>
      <c r="N251" s="100">
        <f t="shared" si="73"/>
        <v>0</v>
      </c>
      <c r="O251" s="100">
        <f t="shared" si="74"/>
        <v>0</v>
      </c>
      <c r="P251" s="100">
        <f t="shared" si="81"/>
        <v>145600</v>
      </c>
      <c r="Q251" s="100">
        <f t="shared" si="75"/>
        <v>145600</v>
      </c>
      <c r="R251" s="100">
        <f t="shared" si="76"/>
        <v>174720</v>
      </c>
      <c r="S251" s="100">
        <f t="shared" si="77"/>
        <v>145600</v>
      </c>
      <c r="T251" s="100">
        <f t="shared" si="78"/>
        <v>174720</v>
      </c>
    </row>
    <row r="252" spans="1:20" ht="27.75" customHeight="1" x14ac:dyDescent="0.25">
      <c r="A252" s="86" t="s">
        <v>336</v>
      </c>
      <c r="B252" s="87" t="s">
        <v>233</v>
      </c>
      <c r="C252" s="86" t="s">
        <v>149</v>
      </c>
      <c r="D252" s="111">
        <v>1</v>
      </c>
      <c r="E252" s="101"/>
      <c r="F252" s="101"/>
      <c r="G252" s="101"/>
      <c r="H252" s="100">
        <v>3700</v>
      </c>
      <c r="I252" s="101">
        <f t="shared" si="83"/>
        <v>3700</v>
      </c>
      <c r="J252" s="101">
        <f t="shared" si="84"/>
        <v>4440</v>
      </c>
      <c r="K252" s="100">
        <f t="shared" si="82"/>
        <v>3700</v>
      </c>
      <c r="L252" s="100">
        <f t="shared" si="82"/>
        <v>4440</v>
      </c>
      <c r="M252" s="100">
        <f t="shared" si="80"/>
        <v>0</v>
      </c>
      <c r="N252" s="100">
        <f t="shared" si="73"/>
        <v>0</v>
      </c>
      <c r="O252" s="100">
        <f t="shared" si="74"/>
        <v>0</v>
      </c>
      <c r="P252" s="100">
        <f t="shared" si="81"/>
        <v>4810</v>
      </c>
      <c r="Q252" s="100">
        <f t="shared" si="75"/>
        <v>4810</v>
      </c>
      <c r="R252" s="100">
        <f t="shared" si="76"/>
        <v>5772</v>
      </c>
      <c r="S252" s="100">
        <f t="shared" si="77"/>
        <v>4810</v>
      </c>
      <c r="T252" s="100">
        <f t="shared" si="78"/>
        <v>5772</v>
      </c>
    </row>
    <row r="253" spans="1:20" ht="27.75" customHeight="1" x14ac:dyDescent="0.25">
      <c r="A253" s="86" t="s">
        <v>337</v>
      </c>
      <c r="B253" s="87" t="s">
        <v>235</v>
      </c>
      <c r="C253" s="86" t="s">
        <v>10</v>
      </c>
      <c r="D253" s="111">
        <v>1</v>
      </c>
      <c r="E253" s="101"/>
      <c r="F253" s="101"/>
      <c r="G253" s="101"/>
      <c r="H253" s="100">
        <v>3700</v>
      </c>
      <c r="I253" s="101">
        <f t="shared" si="83"/>
        <v>3700</v>
      </c>
      <c r="J253" s="101">
        <f t="shared" si="84"/>
        <v>4440</v>
      </c>
      <c r="K253" s="100">
        <f t="shared" si="82"/>
        <v>3700</v>
      </c>
      <c r="L253" s="100">
        <f t="shared" si="82"/>
        <v>4440</v>
      </c>
      <c r="M253" s="100">
        <f t="shared" si="80"/>
        <v>0</v>
      </c>
      <c r="N253" s="100">
        <f t="shared" si="73"/>
        <v>0</v>
      </c>
      <c r="O253" s="100">
        <f t="shared" si="74"/>
        <v>0</v>
      </c>
      <c r="P253" s="100">
        <f t="shared" si="81"/>
        <v>4810</v>
      </c>
      <c r="Q253" s="100">
        <f t="shared" si="75"/>
        <v>4810</v>
      </c>
      <c r="R253" s="100">
        <f t="shared" si="76"/>
        <v>5772</v>
      </c>
      <c r="S253" s="100">
        <f t="shared" si="77"/>
        <v>4810</v>
      </c>
      <c r="T253" s="100">
        <f t="shared" si="78"/>
        <v>5772</v>
      </c>
    </row>
    <row r="254" spans="1:20" ht="27.75" customHeight="1" x14ac:dyDescent="0.25">
      <c r="A254" s="86" t="s">
        <v>338</v>
      </c>
      <c r="B254" s="87" t="s">
        <v>241</v>
      </c>
      <c r="C254" s="86" t="s">
        <v>238</v>
      </c>
      <c r="D254" s="111">
        <v>4</v>
      </c>
      <c r="E254" s="101"/>
      <c r="F254" s="101"/>
      <c r="G254" s="101"/>
      <c r="H254" s="101">
        <v>235.65</v>
      </c>
      <c r="I254" s="101">
        <f t="shared" si="83"/>
        <v>942.6</v>
      </c>
      <c r="J254" s="101">
        <f t="shared" si="84"/>
        <v>1131.1199999999999</v>
      </c>
      <c r="K254" s="100">
        <f t="shared" si="82"/>
        <v>942.6</v>
      </c>
      <c r="L254" s="100">
        <f t="shared" si="82"/>
        <v>1131.1199999999999</v>
      </c>
      <c r="M254" s="100">
        <f t="shared" si="80"/>
        <v>0</v>
      </c>
      <c r="N254" s="100">
        <f t="shared" si="73"/>
        <v>0</v>
      </c>
      <c r="O254" s="100">
        <f t="shared" si="74"/>
        <v>0</v>
      </c>
      <c r="P254" s="100">
        <f t="shared" si="81"/>
        <v>306.34500000000003</v>
      </c>
      <c r="Q254" s="100">
        <f t="shared" si="75"/>
        <v>1225.3800000000001</v>
      </c>
      <c r="R254" s="100">
        <f t="shared" si="76"/>
        <v>1470.4560000000001</v>
      </c>
      <c r="S254" s="100">
        <f t="shared" si="77"/>
        <v>1225.3800000000001</v>
      </c>
      <c r="T254" s="100">
        <f t="shared" si="78"/>
        <v>1470.4560000000001</v>
      </c>
    </row>
    <row r="255" spans="1:20" ht="27.75" customHeight="1" x14ac:dyDescent="0.25">
      <c r="A255" s="86" t="s">
        <v>339</v>
      </c>
      <c r="B255" s="87" t="s">
        <v>239</v>
      </c>
      <c r="C255" s="86" t="s">
        <v>234</v>
      </c>
      <c r="D255" s="111">
        <v>0.76</v>
      </c>
      <c r="E255" s="101"/>
      <c r="F255" s="101"/>
      <c r="G255" s="101"/>
      <c r="H255" s="101">
        <v>367.42500000000001</v>
      </c>
      <c r="I255" s="101">
        <f t="shared" si="83"/>
        <v>279.24</v>
      </c>
      <c r="J255" s="101">
        <f t="shared" si="84"/>
        <v>335.09</v>
      </c>
      <c r="K255" s="100">
        <f t="shared" si="82"/>
        <v>279.24</v>
      </c>
      <c r="L255" s="100">
        <f t="shared" si="82"/>
        <v>335.09</v>
      </c>
      <c r="M255" s="100">
        <f t="shared" si="80"/>
        <v>0</v>
      </c>
      <c r="N255" s="100">
        <f t="shared" si="73"/>
        <v>0</v>
      </c>
      <c r="O255" s="100">
        <f t="shared" si="74"/>
        <v>0</v>
      </c>
      <c r="P255" s="100">
        <f t="shared" si="81"/>
        <v>477.65250000000003</v>
      </c>
      <c r="Q255" s="100">
        <f t="shared" si="75"/>
        <v>363.01590000000004</v>
      </c>
      <c r="R255" s="100">
        <f t="shared" si="76"/>
        <v>435.61908000000005</v>
      </c>
      <c r="S255" s="100">
        <f t="shared" si="77"/>
        <v>363.01590000000004</v>
      </c>
      <c r="T255" s="100">
        <f t="shared" si="78"/>
        <v>435.61908000000005</v>
      </c>
    </row>
    <row r="256" spans="1:20" ht="27.75" customHeight="1" x14ac:dyDescent="0.25">
      <c r="A256" s="86" t="s">
        <v>340</v>
      </c>
      <c r="B256" s="87" t="s">
        <v>240</v>
      </c>
      <c r="C256" s="86" t="s">
        <v>234</v>
      </c>
      <c r="D256" s="111">
        <v>0.76</v>
      </c>
      <c r="E256" s="101"/>
      <c r="F256" s="101"/>
      <c r="G256" s="101"/>
      <c r="H256" s="101">
        <v>335.875</v>
      </c>
      <c r="I256" s="101">
        <f t="shared" si="83"/>
        <v>255.27</v>
      </c>
      <c r="J256" s="101">
        <f t="shared" si="84"/>
        <v>306.32</v>
      </c>
      <c r="K256" s="100">
        <f t="shared" si="82"/>
        <v>255.27</v>
      </c>
      <c r="L256" s="100">
        <f t="shared" si="82"/>
        <v>306.32</v>
      </c>
      <c r="M256" s="100">
        <f t="shared" si="80"/>
        <v>0</v>
      </c>
      <c r="N256" s="100">
        <f t="shared" si="73"/>
        <v>0</v>
      </c>
      <c r="O256" s="100">
        <f t="shared" si="74"/>
        <v>0</v>
      </c>
      <c r="P256" s="100">
        <f t="shared" si="81"/>
        <v>436.63749999999999</v>
      </c>
      <c r="Q256" s="100">
        <f t="shared" si="75"/>
        <v>331.84449999999998</v>
      </c>
      <c r="R256" s="100">
        <f t="shared" si="76"/>
        <v>398.21339999999998</v>
      </c>
      <c r="S256" s="100">
        <f t="shared" si="77"/>
        <v>331.84449999999998</v>
      </c>
      <c r="T256" s="100">
        <f t="shared" si="78"/>
        <v>398.21339999999998</v>
      </c>
    </row>
    <row r="257" spans="1:20" ht="27.75" customHeight="1" x14ac:dyDescent="0.25">
      <c r="A257" s="13" t="s">
        <v>341</v>
      </c>
      <c r="B257" s="89" t="s">
        <v>237</v>
      </c>
      <c r="C257" s="13" t="s">
        <v>24</v>
      </c>
      <c r="D257" s="115">
        <v>6</v>
      </c>
      <c r="E257" s="109">
        <v>1324</v>
      </c>
      <c r="F257" s="97">
        <f>ROUND(E257*D257,2)</f>
        <v>7944</v>
      </c>
      <c r="G257" s="97">
        <f>ROUND(F257*1.2,2)</f>
        <v>9532.7999999999993</v>
      </c>
      <c r="H257" s="110"/>
      <c r="I257" s="98"/>
      <c r="J257" s="98"/>
      <c r="K257" s="98">
        <f t="shared" si="82"/>
        <v>7944</v>
      </c>
      <c r="L257" s="97">
        <f t="shared" si="82"/>
        <v>9532.7999999999993</v>
      </c>
      <c r="M257" s="97">
        <f t="shared" si="80"/>
        <v>2052.2000000000003</v>
      </c>
      <c r="N257" s="97">
        <f t="shared" si="73"/>
        <v>12313.2</v>
      </c>
      <c r="O257" s="97">
        <f t="shared" si="74"/>
        <v>14775.84</v>
      </c>
      <c r="P257" s="97">
        <f t="shared" si="81"/>
        <v>0</v>
      </c>
      <c r="Q257" s="97">
        <f t="shared" si="75"/>
        <v>0</v>
      </c>
      <c r="R257" s="97">
        <f t="shared" si="76"/>
        <v>0</v>
      </c>
      <c r="S257" s="97">
        <f t="shared" si="77"/>
        <v>12313.2</v>
      </c>
      <c r="T257" s="97">
        <f t="shared" si="78"/>
        <v>14775.84</v>
      </c>
    </row>
    <row r="258" spans="1:20" ht="27.75" customHeight="1" x14ac:dyDescent="0.25">
      <c r="A258" s="86" t="s">
        <v>342</v>
      </c>
      <c r="B258" s="112" t="s">
        <v>257</v>
      </c>
      <c r="C258" s="86" t="s">
        <v>149</v>
      </c>
      <c r="D258" s="113">
        <v>12</v>
      </c>
      <c r="E258" s="101"/>
      <c r="F258" s="100"/>
      <c r="G258" s="100"/>
      <c r="H258" s="100">
        <v>8050</v>
      </c>
      <c r="I258" s="101">
        <f>ROUND(H258*D258,2)</f>
        <v>96600</v>
      </c>
      <c r="J258" s="101">
        <f>ROUND(I258*1.2,2)</f>
        <v>115920</v>
      </c>
      <c r="K258" s="100">
        <f t="shared" si="82"/>
        <v>96600</v>
      </c>
      <c r="L258" s="100">
        <f t="shared" si="82"/>
        <v>115920</v>
      </c>
      <c r="M258" s="100">
        <f t="shared" si="80"/>
        <v>0</v>
      </c>
      <c r="N258" s="100">
        <f t="shared" si="73"/>
        <v>0</v>
      </c>
      <c r="O258" s="100">
        <f t="shared" si="74"/>
        <v>0</v>
      </c>
      <c r="P258" s="100">
        <f t="shared" si="81"/>
        <v>10465</v>
      </c>
      <c r="Q258" s="100">
        <f t="shared" si="75"/>
        <v>125580</v>
      </c>
      <c r="R258" s="100">
        <f t="shared" si="76"/>
        <v>150696</v>
      </c>
      <c r="S258" s="100">
        <f t="shared" si="77"/>
        <v>125580</v>
      </c>
      <c r="T258" s="100">
        <f t="shared" si="78"/>
        <v>150696</v>
      </c>
    </row>
    <row r="259" spans="1:20" ht="27.75" customHeight="1" x14ac:dyDescent="0.25">
      <c r="A259" s="86" t="s">
        <v>343</v>
      </c>
      <c r="B259" s="112" t="s">
        <v>236</v>
      </c>
      <c r="C259" s="86" t="s">
        <v>10</v>
      </c>
      <c r="D259" s="113">
        <v>36</v>
      </c>
      <c r="E259" s="101"/>
      <c r="F259" s="100"/>
      <c r="G259" s="100"/>
      <c r="H259" s="100">
        <v>235</v>
      </c>
      <c r="I259" s="101">
        <f>ROUND(H259*D259,2)</f>
        <v>8460</v>
      </c>
      <c r="J259" s="101">
        <f>ROUND(I259*1.2,2)</f>
        <v>10152</v>
      </c>
      <c r="K259" s="100">
        <f t="shared" si="82"/>
        <v>8460</v>
      </c>
      <c r="L259" s="100">
        <f t="shared" si="82"/>
        <v>10152</v>
      </c>
      <c r="M259" s="100">
        <f t="shared" si="80"/>
        <v>0</v>
      </c>
      <c r="N259" s="100">
        <f t="shared" si="73"/>
        <v>0</v>
      </c>
      <c r="O259" s="100">
        <f t="shared" si="74"/>
        <v>0</v>
      </c>
      <c r="P259" s="100">
        <f t="shared" si="81"/>
        <v>305.5</v>
      </c>
      <c r="Q259" s="100">
        <f t="shared" si="75"/>
        <v>10998</v>
      </c>
      <c r="R259" s="100">
        <f t="shared" si="76"/>
        <v>13197.6</v>
      </c>
      <c r="S259" s="100">
        <f t="shared" si="77"/>
        <v>10998</v>
      </c>
      <c r="T259" s="100">
        <f t="shared" si="78"/>
        <v>13197.6</v>
      </c>
    </row>
    <row r="260" spans="1:20" ht="27.75" customHeight="1" x14ac:dyDescent="0.25">
      <c r="A260" s="13" t="s">
        <v>344</v>
      </c>
      <c r="B260" s="107" t="s">
        <v>265</v>
      </c>
      <c r="C260" s="13" t="s">
        <v>7</v>
      </c>
      <c r="D260" s="108">
        <v>12.12</v>
      </c>
      <c r="E260" s="109">
        <v>2416.5</v>
      </c>
      <c r="F260" s="97">
        <f>ROUND(E260*D260,2)</f>
        <v>29287.98</v>
      </c>
      <c r="G260" s="97">
        <f>ROUND(F260*1.2,2)</f>
        <v>35145.58</v>
      </c>
      <c r="H260" s="110"/>
      <c r="I260" s="98"/>
      <c r="J260" s="98"/>
      <c r="K260" s="98">
        <f t="shared" si="82"/>
        <v>29287.98</v>
      </c>
      <c r="L260" s="97">
        <f t="shared" si="82"/>
        <v>35145.58</v>
      </c>
      <c r="M260" s="97">
        <f t="shared" si="80"/>
        <v>3745.5750000000003</v>
      </c>
      <c r="N260" s="97">
        <f t="shared" si="73"/>
        <v>45396.368999999999</v>
      </c>
      <c r="O260" s="97">
        <f t="shared" si="74"/>
        <v>54475.642799999994</v>
      </c>
      <c r="P260" s="97">
        <f t="shared" si="81"/>
        <v>0</v>
      </c>
      <c r="Q260" s="97">
        <f t="shared" si="75"/>
        <v>0</v>
      </c>
      <c r="R260" s="97">
        <f t="shared" si="76"/>
        <v>0</v>
      </c>
      <c r="S260" s="97">
        <f t="shared" si="77"/>
        <v>45396.368999999999</v>
      </c>
      <c r="T260" s="97">
        <f t="shared" si="78"/>
        <v>54475.642799999994</v>
      </c>
    </row>
    <row r="261" spans="1:20" ht="27.75" customHeight="1" x14ac:dyDescent="0.25">
      <c r="A261" s="86" t="s">
        <v>345</v>
      </c>
      <c r="B261" s="87" t="s">
        <v>263</v>
      </c>
      <c r="C261" s="86" t="s">
        <v>7</v>
      </c>
      <c r="D261" s="111">
        <f>D260*1.26</f>
        <v>15.271199999999999</v>
      </c>
      <c r="E261" s="101"/>
      <c r="F261" s="101"/>
      <c r="G261" s="101"/>
      <c r="H261" s="100">
        <v>4800</v>
      </c>
      <c r="I261" s="101">
        <f>ROUND(H261*D261,2)</f>
        <v>73301.759999999995</v>
      </c>
      <c r="J261" s="101">
        <f>ROUND(I261*1.2,2)</f>
        <v>87962.11</v>
      </c>
      <c r="K261" s="100">
        <f t="shared" si="82"/>
        <v>73301.759999999995</v>
      </c>
      <c r="L261" s="100">
        <f t="shared" si="82"/>
        <v>87962.11</v>
      </c>
      <c r="M261" s="100">
        <f t="shared" si="80"/>
        <v>0</v>
      </c>
      <c r="N261" s="100">
        <f t="shared" si="73"/>
        <v>0</v>
      </c>
      <c r="O261" s="100">
        <f t="shared" si="74"/>
        <v>0</v>
      </c>
      <c r="P261" s="100">
        <f t="shared" si="81"/>
        <v>6240</v>
      </c>
      <c r="Q261" s="100">
        <f t="shared" si="75"/>
        <v>95292.287999999986</v>
      </c>
      <c r="R261" s="100">
        <f t="shared" si="76"/>
        <v>114350.74559999998</v>
      </c>
      <c r="S261" s="100">
        <f t="shared" si="77"/>
        <v>95292.287999999986</v>
      </c>
      <c r="T261" s="100">
        <f t="shared" si="78"/>
        <v>114350.74559999998</v>
      </c>
    </row>
    <row r="262" spans="1:20" ht="27.75" customHeight="1" x14ac:dyDescent="0.25">
      <c r="A262" s="13" t="s">
        <v>346</v>
      </c>
      <c r="B262" s="107" t="s">
        <v>266</v>
      </c>
      <c r="C262" s="13" t="s">
        <v>7</v>
      </c>
      <c r="D262" s="108">
        <v>1.21</v>
      </c>
      <c r="E262" s="109">
        <v>2102.355</v>
      </c>
      <c r="F262" s="97">
        <f>ROUND(E262*D262,2)</f>
        <v>2543.85</v>
      </c>
      <c r="G262" s="97">
        <f>ROUND(F262*1.2,2)</f>
        <v>3052.62</v>
      </c>
      <c r="H262" s="110"/>
      <c r="I262" s="98"/>
      <c r="J262" s="98"/>
      <c r="K262" s="98">
        <f t="shared" si="82"/>
        <v>2543.85</v>
      </c>
      <c r="L262" s="97">
        <f t="shared" si="82"/>
        <v>3052.62</v>
      </c>
      <c r="M262" s="97">
        <f t="shared" si="80"/>
        <v>3258.6502500000001</v>
      </c>
      <c r="N262" s="97">
        <f t="shared" si="73"/>
        <v>3942.9668025000001</v>
      </c>
      <c r="O262" s="97">
        <f t="shared" si="74"/>
        <v>4731.5601630000001</v>
      </c>
      <c r="P262" s="97">
        <f t="shared" si="81"/>
        <v>0</v>
      </c>
      <c r="Q262" s="97">
        <f t="shared" si="75"/>
        <v>0</v>
      </c>
      <c r="R262" s="97">
        <f t="shared" si="76"/>
        <v>0</v>
      </c>
      <c r="S262" s="97">
        <f t="shared" si="77"/>
        <v>3942.9668025000001</v>
      </c>
      <c r="T262" s="97">
        <f t="shared" si="78"/>
        <v>4731.5601630000001</v>
      </c>
    </row>
    <row r="263" spans="1:20" ht="27.75" customHeight="1" x14ac:dyDescent="0.25">
      <c r="A263" s="86" t="s">
        <v>347</v>
      </c>
      <c r="B263" s="112" t="s">
        <v>263</v>
      </c>
      <c r="C263" s="86" t="s">
        <v>7</v>
      </c>
      <c r="D263" s="113">
        <f>D262*1.26</f>
        <v>1.5246</v>
      </c>
      <c r="E263" s="101"/>
      <c r="F263" s="100"/>
      <c r="G263" s="100"/>
      <c r="H263" s="100">
        <v>4800</v>
      </c>
      <c r="I263" s="101">
        <f>ROUND(H263*D263,2)</f>
        <v>7318.08</v>
      </c>
      <c r="J263" s="101">
        <f>ROUND(I263*1.2,2)</f>
        <v>8781.7000000000007</v>
      </c>
      <c r="K263" s="100">
        <f t="shared" si="82"/>
        <v>7318.08</v>
      </c>
      <c r="L263" s="100">
        <f t="shared" si="82"/>
        <v>8781.7000000000007</v>
      </c>
      <c r="M263" s="100">
        <f t="shared" si="80"/>
        <v>0</v>
      </c>
      <c r="N263" s="100">
        <f t="shared" si="73"/>
        <v>0</v>
      </c>
      <c r="O263" s="100">
        <f t="shared" si="74"/>
        <v>0</v>
      </c>
      <c r="P263" s="100">
        <f t="shared" si="81"/>
        <v>6240</v>
      </c>
      <c r="Q263" s="100">
        <f t="shared" si="75"/>
        <v>9513.503999999999</v>
      </c>
      <c r="R263" s="100">
        <f t="shared" si="76"/>
        <v>11416.204799999998</v>
      </c>
      <c r="S263" s="100">
        <f t="shared" si="77"/>
        <v>9513.503999999999</v>
      </c>
      <c r="T263" s="100">
        <f t="shared" si="78"/>
        <v>11416.204799999998</v>
      </c>
    </row>
    <row r="264" spans="1:20" ht="27.75" customHeight="1" x14ac:dyDescent="0.25">
      <c r="A264" s="13" t="s">
        <v>348</v>
      </c>
      <c r="B264" s="107" t="s">
        <v>267</v>
      </c>
      <c r="C264" s="13" t="s">
        <v>9</v>
      </c>
      <c r="D264" s="108">
        <v>22.42</v>
      </c>
      <c r="E264" s="109">
        <v>1181.625</v>
      </c>
      <c r="F264" s="97">
        <f>ROUND(E264*D264,2)</f>
        <v>26492.03</v>
      </c>
      <c r="G264" s="97">
        <f>ROUND(F264*1.2,2)</f>
        <v>31790.44</v>
      </c>
      <c r="H264" s="110"/>
      <c r="I264" s="98"/>
      <c r="J264" s="98"/>
      <c r="K264" s="98">
        <f t="shared" si="82"/>
        <v>26492.03</v>
      </c>
      <c r="L264" s="97">
        <f t="shared" si="82"/>
        <v>31790.44</v>
      </c>
      <c r="M264" s="97">
        <f t="shared" si="80"/>
        <v>1831.51875</v>
      </c>
      <c r="N264" s="97">
        <f t="shared" si="73"/>
        <v>41062.650375000005</v>
      </c>
      <c r="O264" s="97">
        <f t="shared" si="74"/>
        <v>49275.180450000007</v>
      </c>
      <c r="P264" s="97">
        <f t="shared" si="81"/>
        <v>0</v>
      </c>
      <c r="Q264" s="97">
        <f t="shared" si="75"/>
        <v>0</v>
      </c>
      <c r="R264" s="97">
        <f t="shared" si="76"/>
        <v>0</v>
      </c>
      <c r="S264" s="97">
        <f t="shared" si="77"/>
        <v>41062.650375000005</v>
      </c>
      <c r="T264" s="97">
        <f t="shared" si="78"/>
        <v>49275.180450000007</v>
      </c>
    </row>
    <row r="265" spans="1:20" ht="27.75" customHeight="1" x14ac:dyDescent="0.25">
      <c r="A265" s="13" t="s">
        <v>349</v>
      </c>
      <c r="B265" s="107" t="s">
        <v>254</v>
      </c>
      <c r="C265" s="13" t="s">
        <v>15</v>
      </c>
      <c r="D265" s="108">
        <f>23.6*1.75</f>
        <v>41.300000000000004</v>
      </c>
      <c r="E265" s="109">
        <v>700</v>
      </c>
      <c r="F265" s="97">
        <f>ROUND(E265*D265,2)</f>
        <v>28910</v>
      </c>
      <c r="G265" s="97">
        <f>ROUND(F265*1.2,2)</f>
        <v>34692</v>
      </c>
      <c r="H265" s="110"/>
      <c r="I265" s="98"/>
      <c r="J265" s="98"/>
      <c r="K265" s="98">
        <f t="shared" si="82"/>
        <v>28910</v>
      </c>
      <c r="L265" s="97">
        <f t="shared" si="82"/>
        <v>34692</v>
      </c>
      <c r="M265" s="97">
        <f t="shared" si="80"/>
        <v>1085</v>
      </c>
      <c r="N265" s="97">
        <f t="shared" si="73"/>
        <v>44810.500000000007</v>
      </c>
      <c r="O265" s="97">
        <f t="shared" si="74"/>
        <v>53772.600000000006</v>
      </c>
      <c r="P265" s="97">
        <f t="shared" si="81"/>
        <v>0</v>
      </c>
      <c r="Q265" s="97">
        <f t="shared" si="75"/>
        <v>0</v>
      </c>
      <c r="R265" s="97">
        <f t="shared" si="76"/>
        <v>0</v>
      </c>
      <c r="S265" s="97">
        <f t="shared" si="77"/>
        <v>44810.500000000007</v>
      </c>
      <c r="T265" s="97">
        <f t="shared" si="78"/>
        <v>53772.600000000006</v>
      </c>
    </row>
    <row r="266" spans="1:20" ht="30" x14ac:dyDescent="0.25">
      <c r="A266" s="13" t="s">
        <v>350</v>
      </c>
      <c r="B266" s="107" t="s">
        <v>255</v>
      </c>
      <c r="C266" s="13" t="s">
        <v>15</v>
      </c>
      <c r="D266" s="108">
        <f>11.707+0.15+0.0414*6</f>
        <v>12.105400000000001</v>
      </c>
      <c r="E266" s="109">
        <v>1140</v>
      </c>
      <c r="F266" s="97">
        <f>ROUND(E266*D266,2)</f>
        <v>13800.16</v>
      </c>
      <c r="G266" s="97">
        <f>ROUND(F266*1.2,2)</f>
        <v>16560.189999999999</v>
      </c>
      <c r="H266" s="110"/>
      <c r="I266" s="98"/>
      <c r="J266" s="98"/>
      <c r="K266" s="98">
        <f t="shared" si="82"/>
        <v>13800.16</v>
      </c>
      <c r="L266" s="97">
        <f t="shared" si="82"/>
        <v>16560.189999999999</v>
      </c>
      <c r="M266" s="97">
        <f t="shared" si="80"/>
        <v>1767</v>
      </c>
      <c r="N266" s="97">
        <f t="shared" si="73"/>
        <v>21390.241800000003</v>
      </c>
      <c r="O266" s="97">
        <f t="shared" si="74"/>
        <v>25668.290160000004</v>
      </c>
      <c r="P266" s="97">
        <f t="shared" si="81"/>
        <v>0</v>
      </c>
      <c r="Q266" s="97">
        <f t="shared" si="75"/>
        <v>0</v>
      </c>
      <c r="R266" s="97">
        <f t="shared" si="76"/>
        <v>0</v>
      </c>
      <c r="S266" s="97">
        <f t="shared" si="77"/>
        <v>21390.241800000003</v>
      </c>
      <c r="T266" s="97">
        <f t="shared" si="78"/>
        <v>25668.290160000004</v>
      </c>
    </row>
    <row r="267" spans="1:20" ht="27.75" customHeight="1" x14ac:dyDescent="0.25">
      <c r="A267" s="13" t="s">
        <v>351</v>
      </c>
      <c r="B267" s="107" t="s">
        <v>256</v>
      </c>
      <c r="C267" s="13" t="s">
        <v>15</v>
      </c>
      <c r="D267" s="108">
        <f>63*0.08</f>
        <v>5.04</v>
      </c>
      <c r="E267" s="109">
        <v>1140</v>
      </c>
      <c r="F267" s="97">
        <f>ROUND(E267*D267,2)</f>
        <v>5745.6</v>
      </c>
      <c r="G267" s="97">
        <f>ROUND(F267*1.2,2)</f>
        <v>6894.72</v>
      </c>
      <c r="H267" s="110"/>
      <c r="I267" s="98"/>
      <c r="J267" s="98"/>
      <c r="K267" s="98">
        <f t="shared" si="82"/>
        <v>5745.6</v>
      </c>
      <c r="L267" s="97">
        <f t="shared" si="82"/>
        <v>6894.72</v>
      </c>
      <c r="M267" s="97">
        <f t="shared" si="80"/>
        <v>1767</v>
      </c>
      <c r="N267" s="97">
        <f t="shared" si="73"/>
        <v>8905.68</v>
      </c>
      <c r="O267" s="97">
        <f t="shared" si="74"/>
        <v>10686.816000000001</v>
      </c>
      <c r="P267" s="97">
        <f t="shared" si="81"/>
        <v>0</v>
      </c>
      <c r="Q267" s="97">
        <f t="shared" si="75"/>
        <v>0</v>
      </c>
      <c r="R267" s="97">
        <f t="shared" si="76"/>
        <v>0</v>
      </c>
      <c r="S267" s="97">
        <f t="shared" si="77"/>
        <v>8905.68</v>
      </c>
      <c r="T267" s="97">
        <f t="shared" si="78"/>
        <v>10686.816000000001</v>
      </c>
    </row>
    <row r="268" spans="1:20" ht="27.75" customHeight="1" x14ac:dyDescent="0.25">
      <c r="A268" s="151"/>
      <c r="B268" s="152"/>
      <c r="C268" s="151"/>
      <c r="D268" s="155"/>
      <c r="E268" s="154"/>
      <c r="F268" s="141">
        <f>SUM(F239:F267)</f>
        <v>556489.32000000007</v>
      </c>
      <c r="G268" s="141">
        <f>SUM(G239:G267)</f>
        <v>667787.18999999971</v>
      </c>
      <c r="H268" s="141"/>
      <c r="I268" s="141">
        <f>SUM(I239:I267)</f>
        <v>4420969.9099999992</v>
      </c>
      <c r="J268" s="141">
        <f>SUM(J239:J267)</f>
        <v>5305163.8900000006</v>
      </c>
      <c r="K268" s="141">
        <f>SUM(K239:K267)</f>
        <v>4977459.2299999995</v>
      </c>
      <c r="L268" s="141">
        <f>SUM(L239:L267)</f>
        <v>5972951.080000001</v>
      </c>
      <c r="M268" s="141"/>
      <c r="N268" s="141">
        <f>SUM(N239:N267)</f>
        <v>862558.44189249992</v>
      </c>
      <c r="O268" s="141">
        <f>SUM(O239:O267)</f>
        <v>1035070.130271</v>
      </c>
      <c r="P268" s="141"/>
      <c r="Q268" s="141">
        <f>SUM(Q239:Q267)</f>
        <v>5747260.8803999992</v>
      </c>
      <c r="R268" s="141">
        <f>SUM(R239:R267)</f>
        <v>6896713.0564799998</v>
      </c>
      <c r="S268" s="141">
        <f>SUM(S239:S267)</f>
        <v>6609819.3222924992</v>
      </c>
      <c r="T268" s="141">
        <f>SUM(T239:T267)</f>
        <v>7931783.1867509978</v>
      </c>
    </row>
    <row r="269" spans="1:20" ht="27.75" customHeight="1" x14ac:dyDescent="0.25">
      <c r="A269" s="139">
        <v>12</v>
      </c>
      <c r="B269" s="135" t="s">
        <v>289</v>
      </c>
      <c r="C269" s="136"/>
      <c r="D269" s="136"/>
      <c r="E269" s="136"/>
      <c r="F269" s="136"/>
      <c r="G269" s="136"/>
      <c r="H269" s="136"/>
      <c r="I269" s="136"/>
      <c r="J269" s="136"/>
      <c r="K269" s="136"/>
      <c r="L269" s="137"/>
      <c r="M269" s="137"/>
      <c r="N269" s="137"/>
      <c r="O269" s="137"/>
      <c r="P269" s="137"/>
      <c r="Q269" s="137"/>
      <c r="R269" s="137"/>
      <c r="S269" s="137"/>
      <c r="T269" s="137"/>
    </row>
    <row r="270" spans="1:20" ht="27.75" customHeight="1" x14ac:dyDescent="0.25">
      <c r="A270" s="13" t="s">
        <v>35</v>
      </c>
      <c r="B270" s="107" t="s">
        <v>250</v>
      </c>
      <c r="C270" s="13" t="s">
        <v>15</v>
      </c>
      <c r="D270" s="108">
        <v>9.4700000000000006</v>
      </c>
      <c r="E270" s="114">
        <v>8737</v>
      </c>
      <c r="F270" s="97">
        <f>ROUND(E270*D270,2)</f>
        <v>82739.39</v>
      </c>
      <c r="G270" s="97">
        <f>ROUND(F270*1.2,2)</f>
        <v>99287.27</v>
      </c>
      <c r="H270" s="110"/>
      <c r="I270" s="98"/>
      <c r="J270" s="98"/>
      <c r="K270" s="98">
        <f t="shared" ref="K270:L279" si="85">F270+I270</f>
        <v>82739.39</v>
      </c>
      <c r="L270" s="97">
        <f t="shared" si="85"/>
        <v>99287.27</v>
      </c>
      <c r="M270" s="97">
        <f t="shared" ref="M270:M298" si="86">E270*$M$4</f>
        <v>13542.35</v>
      </c>
      <c r="N270" s="97">
        <f t="shared" si="73"/>
        <v>128246.05450000001</v>
      </c>
      <c r="O270" s="97">
        <f t="shared" si="74"/>
        <v>153895.2654</v>
      </c>
      <c r="P270" s="97">
        <f t="shared" ref="P270:P298" si="87">H270*$P$4</f>
        <v>0</v>
      </c>
      <c r="Q270" s="97">
        <f t="shared" si="75"/>
        <v>0</v>
      </c>
      <c r="R270" s="97">
        <f t="shared" si="76"/>
        <v>0</v>
      </c>
      <c r="S270" s="97">
        <f t="shared" si="77"/>
        <v>128246.05450000001</v>
      </c>
      <c r="T270" s="97">
        <f t="shared" si="78"/>
        <v>153895.2654</v>
      </c>
    </row>
    <row r="271" spans="1:20" ht="27.75" customHeight="1" x14ac:dyDescent="0.25">
      <c r="A271" s="13" t="s">
        <v>122</v>
      </c>
      <c r="B271" s="107" t="s">
        <v>258</v>
      </c>
      <c r="C271" s="13" t="s">
        <v>7</v>
      </c>
      <c r="D271" s="108">
        <v>28.36</v>
      </c>
      <c r="E271" s="109">
        <v>1630</v>
      </c>
      <c r="F271" s="97">
        <f>ROUND(E271*D271,2)</f>
        <v>46226.8</v>
      </c>
      <c r="G271" s="97">
        <f>ROUND(F271*1.2,2)</f>
        <v>55472.160000000003</v>
      </c>
      <c r="H271" s="110"/>
      <c r="I271" s="98"/>
      <c r="J271" s="98"/>
      <c r="K271" s="98">
        <f t="shared" si="85"/>
        <v>46226.8</v>
      </c>
      <c r="L271" s="97">
        <f t="shared" si="85"/>
        <v>55472.160000000003</v>
      </c>
      <c r="M271" s="97">
        <f t="shared" si="86"/>
        <v>2526.5</v>
      </c>
      <c r="N271" s="97">
        <f t="shared" si="73"/>
        <v>71651.539999999994</v>
      </c>
      <c r="O271" s="97">
        <f t="shared" si="74"/>
        <v>85981.847999999984</v>
      </c>
      <c r="P271" s="97">
        <f t="shared" si="87"/>
        <v>0</v>
      </c>
      <c r="Q271" s="97">
        <f t="shared" si="75"/>
        <v>0</v>
      </c>
      <c r="R271" s="97">
        <f t="shared" si="76"/>
        <v>0</v>
      </c>
      <c r="S271" s="97">
        <f t="shared" si="77"/>
        <v>71651.539999999994</v>
      </c>
      <c r="T271" s="97">
        <f t="shared" si="78"/>
        <v>85981.847999999984</v>
      </c>
    </row>
    <row r="272" spans="1:20" ht="27.75" customHeight="1" x14ac:dyDescent="0.25">
      <c r="A272" s="13" t="s">
        <v>217</v>
      </c>
      <c r="B272" s="89" t="s">
        <v>245</v>
      </c>
      <c r="C272" s="13" t="s">
        <v>8</v>
      </c>
      <c r="D272" s="115">
        <v>133.59</v>
      </c>
      <c r="E272" s="109">
        <v>101.5</v>
      </c>
      <c r="F272" s="97">
        <f>ROUND(E272*D272,2)</f>
        <v>13559.39</v>
      </c>
      <c r="G272" s="97">
        <f>ROUND(F272*1.2,2)</f>
        <v>16271.27</v>
      </c>
      <c r="H272" s="110"/>
      <c r="I272" s="98"/>
      <c r="J272" s="98"/>
      <c r="K272" s="98">
        <f t="shared" si="85"/>
        <v>13559.39</v>
      </c>
      <c r="L272" s="97">
        <f t="shared" si="85"/>
        <v>16271.27</v>
      </c>
      <c r="M272" s="97">
        <f t="shared" si="86"/>
        <v>157.32500000000002</v>
      </c>
      <c r="N272" s="97">
        <f t="shared" si="73"/>
        <v>21017.046750000001</v>
      </c>
      <c r="O272" s="97">
        <f t="shared" si="74"/>
        <v>25220.456099999999</v>
      </c>
      <c r="P272" s="97">
        <f t="shared" si="87"/>
        <v>0</v>
      </c>
      <c r="Q272" s="97">
        <f t="shared" si="75"/>
        <v>0</v>
      </c>
      <c r="R272" s="97">
        <f t="shared" si="76"/>
        <v>0</v>
      </c>
      <c r="S272" s="97">
        <f t="shared" si="77"/>
        <v>21017.046750000001</v>
      </c>
      <c r="T272" s="97">
        <f t="shared" si="78"/>
        <v>25220.456099999999</v>
      </c>
    </row>
    <row r="273" spans="1:20" ht="27.75" customHeight="1" x14ac:dyDescent="0.25">
      <c r="A273" s="13" t="s">
        <v>301</v>
      </c>
      <c r="B273" s="107" t="s">
        <v>249</v>
      </c>
      <c r="C273" s="13" t="s">
        <v>7</v>
      </c>
      <c r="D273" s="108">
        <v>13.36</v>
      </c>
      <c r="E273" s="109">
        <v>2573.7399999999998</v>
      </c>
      <c r="F273" s="97">
        <f>ROUND(E273*D273,2)</f>
        <v>34385.17</v>
      </c>
      <c r="G273" s="97">
        <f>ROUND(F273*1.2,2)</f>
        <v>41262.199999999997</v>
      </c>
      <c r="H273" s="110"/>
      <c r="I273" s="98"/>
      <c r="J273" s="98"/>
      <c r="K273" s="98">
        <f t="shared" si="85"/>
        <v>34385.17</v>
      </c>
      <c r="L273" s="97">
        <f t="shared" si="85"/>
        <v>41262.199999999997</v>
      </c>
      <c r="M273" s="97">
        <f t="shared" si="86"/>
        <v>3989.2969999999996</v>
      </c>
      <c r="N273" s="97">
        <f t="shared" si="73"/>
        <v>53297.007919999989</v>
      </c>
      <c r="O273" s="97">
        <f t="shared" si="74"/>
        <v>63956.409503999981</v>
      </c>
      <c r="P273" s="97">
        <f t="shared" si="87"/>
        <v>0</v>
      </c>
      <c r="Q273" s="97">
        <f t="shared" si="75"/>
        <v>0</v>
      </c>
      <c r="R273" s="97">
        <f t="shared" si="76"/>
        <v>0</v>
      </c>
      <c r="S273" s="97">
        <f t="shared" si="77"/>
        <v>53297.007919999989</v>
      </c>
      <c r="T273" s="97">
        <f t="shared" si="78"/>
        <v>63956.409503999981</v>
      </c>
    </row>
    <row r="274" spans="1:20" ht="27.75" customHeight="1" x14ac:dyDescent="0.25">
      <c r="A274" s="86" t="s">
        <v>302</v>
      </c>
      <c r="B274" s="112" t="s">
        <v>247</v>
      </c>
      <c r="C274" s="86" t="s">
        <v>7</v>
      </c>
      <c r="D274" s="113">
        <f>D273*1.26</f>
        <v>16.833600000000001</v>
      </c>
      <c r="E274" s="101"/>
      <c r="F274" s="100"/>
      <c r="G274" s="100"/>
      <c r="H274" s="100">
        <v>4800</v>
      </c>
      <c r="I274" s="101">
        <f>ROUND(H274*D274,2)</f>
        <v>80801.279999999999</v>
      </c>
      <c r="J274" s="101">
        <f>ROUND(I274*1.2,2)</f>
        <v>96961.54</v>
      </c>
      <c r="K274" s="100">
        <f t="shared" si="85"/>
        <v>80801.279999999999</v>
      </c>
      <c r="L274" s="100">
        <f t="shared" si="85"/>
        <v>96961.54</v>
      </c>
      <c r="M274" s="100">
        <f t="shared" si="86"/>
        <v>0</v>
      </c>
      <c r="N274" s="100">
        <f t="shared" si="73"/>
        <v>0</v>
      </c>
      <c r="O274" s="100">
        <f t="shared" si="74"/>
        <v>0</v>
      </c>
      <c r="P274" s="100">
        <f t="shared" si="87"/>
        <v>6240</v>
      </c>
      <c r="Q274" s="100">
        <f t="shared" si="75"/>
        <v>105041.664</v>
      </c>
      <c r="R274" s="100">
        <f t="shared" si="76"/>
        <v>126049.99679999999</v>
      </c>
      <c r="S274" s="100">
        <f t="shared" si="77"/>
        <v>105041.664</v>
      </c>
      <c r="T274" s="100">
        <f t="shared" si="78"/>
        <v>126049.99679999999</v>
      </c>
    </row>
    <row r="275" spans="1:20" ht="27.75" customHeight="1" x14ac:dyDescent="0.25">
      <c r="A275" s="13" t="s">
        <v>303</v>
      </c>
      <c r="B275" s="107" t="s">
        <v>278</v>
      </c>
      <c r="C275" s="13" t="s">
        <v>10</v>
      </c>
      <c r="D275" s="108">
        <v>47</v>
      </c>
      <c r="E275" s="109">
        <v>2952.96</v>
      </c>
      <c r="F275" s="97">
        <f>ROUND(E275*D275,2)</f>
        <v>138789.12</v>
      </c>
      <c r="G275" s="97">
        <f>ROUND(F275*1.2,2)</f>
        <v>166546.94</v>
      </c>
      <c r="H275" s="110"/>
      <c r="I275" s="98"/>
      <c r="J275" s="98"/>
      <c r="K275" s="98">
        <f t="shared" si="85"/>
        <v>138789.12</v>
      </c>
      <c r="L275" s="97">
        <f t="shared" si="85"/>
        <v>166546.94</v>
      </c>
      <c r="M275" s="97">
        <f t="shared" si="86"/>
        <v>4577.0879999999997</v>
      </c>
      <c r="N275" s="97">
        <f t="shared" si="73"/>
        <v>215123.136</v>
      </c>
      <c r="O275" s="97">
        <f t="shared" si="74"/>
        <v>258147.76319999999</v>
      </c>
      <c r="P275" s="97">
        <f t="shared" si="87"/>
        <v>0</v>
      </c>
      <c r="Q275" s="97">
        <f t="shared" si="75"/>
        <v>0</v>
      </c>
      <c r="R275" s="97">
        <f t="shared" si="76"/>
        <v>0</v>
      </c>
      <c r="S275" s="97">
        <f t="shared" si="77"/>
        <v>215123.136</v>
      </c>
      <c r="T275" s="97">
        <f t="shared" si="78"/>
        <v>258147.76319999999</v>
      </c>
    </row>
    <row r="276" spans="1:20" ht="27.75" customHeight="1" x14ac:dyDescent="0.25">
      <c r="A276" s="86" t="s">
        <v>304</v>
      </c>
      <c r="B276" s="112" t="s">
        <v>279</v>
      </c>
      <c r="C276" s="86" t="s">
        <v>268</v>
      </c>
      <c r="D276" s="113">
        <v>1</v>
      </c>
      <c r="E276" s="101"/>
      <c r="F276" s="100"/>
      <c r="G276" s="100"/>
      <c r="H276" s="100">
        <v>1250000</v>
      </c>
      <c r="I276" s="101">
        <f>ROUND(H276*D276,2)</f>
        <v>1250000</v>
      </c>
      <c r="J276" s="101">
        <f>ROUND(I276*1.2,2)</f>
        <v>1500000</v>
      </c>
      <c r="K276" s="100">
        <f t="shared" si="85"/>
        <v>1250000</v>
      </c>
      <c r="L276" s="100">
        <f t="shared" si="85"/>
        <v>1500000</v>
      </c>
      <c r="M276" s="100">
        <f t="shared" si="86"/>
        <v>0</v>
      </c>
      <c r="N276" s="100">
        <f t="shared" si="73"/>
        <v>0</v>
      </c>
      <c r="O276" s="100">
        <f t="shared" si="74"/>
        <v>0</v>
      </c>
      <c r="P276" s="100">
        <f t="shared" si="87"/>
        <v>1625000</v>
      </c>
      <c r="Q276" s="100">
        <f t="shared" si="75"/>
        <v>1625000</v>
      </c>
      <c r="R276" s="100">
        <f t="shared" si="76"/>
        <v>1950000</v>
      </c>
      <c r="S276" s="100">
        <f t="shared" si="77"/>
        <v>1625000</v>
      </c>
      <c r="T276" s="100">
        <f t="shared" si="78"/>
        <v>1950000</v>
      </c>
    </row>
    <row r="277" spans="1:20" ht="27.75" customHeight="1" x14ac:dyDescent="0.25">
      <c r="A277" s="102" t="s">
        <v>305</v>
      </c>
      <c r="B277" s="106" t="s">
        <v>264</v>
      </c>
      <c r="C277" s="102" t="s">
        <v>15</v>
      </c>
      <c r="D277" s="116">
        <v>9.4700000000000006</v>
      </c>
      <c r="E277" s="117">
        <v>10921.25</v>
      </c>
      <c r="F277" s="103">
        <f>ROUND(E277*D277,2)</f>
        <v>103424.24</v>
      </c>
      <c r="G277" s="103">
        <f>ROUND(F277*1.2,2)</f>
        <v>124109.09</v>
      </c>
      <c r="H277" s="110"/>
      <c r="I277" s="98"/>
      <c r="J277" s="98"/>
      <c r="K277" s="98">
        <f t="shared" si="85"/>
        <v>103424.24</v>
      </c>
      <c r="L277" s="97">
        <f t="shared" si="85"/>
        <v>124109.09</v>
      </c>
      <c r="M277" s="97">
        <f t="shared" si="86"/>
        <v>16927.9375</v>
      </c>
      <c r="N277" s="97">
        <f t="shared" si="73"/>
        <v>160307.56812500002</v>
      </c>
      <c r="O277" s="97">
        <f t="shared" si="74"/>
        <v>192369.08175000001</v>
      </c>
      <c r="P277" s="97">
        <f t="shared" si="87"/>
        <v>0</v>
      </c>
      <c r="Q277" s="97">
        <f t="shared" si="75"/>
        <v>0</v>
      </c>
      <c r="R277" s="97">
        <f t="shared" si="76"/>
        <v>0</v>
      </c>
      <c r="S277" s="97">
        <f t="shared" si="77"/>
        <v>160307.56812500002</v>
      </c>
      <c r="T277" s="97">
        <f t="shared" si="78"/>
        <v>192369.08175000001</v>
      </c>
    </row>
    <row r="278" spans="1:20" ht="27.75" customHeight="1" x14ac:dyDescent="0.25">
      <c r="A278" s="86" t="s">
        <v>306</v>
      </c>
      <c r="B278" s="87" t="s">
        <v>280</v>
      </c>
      <c r="C278" s="86" t="s">
        <v>268</v>
      </c>
      <c r="D278" s="111">
        <v>1</v>
      </c>
      <c r="E278" s="101"/>
      <c r="F278" s="100"/>
      <c r="G278" s="100"/>
      <c r="H278" s="100">
        <v>2730000</v>
      </c>
      <c r="I278" s="101">
        <f>ROUND(H278*D278,2)</f>
        <v>2730000</v>
      </c>
      <c r="J278" s="101">
        <f>ROUND(I278*1.2,2)</f>
        <v>3276000</v>
      </c>
      <c r="K278" s="100">
        <f t="shared" si="85"/>
        <v>2730000</v>
      </c>
      <c r="L278" s="100">
        <f t="shared" si="85"/>
        <v>3276000</v>
      </c>
      <c r="M278" s="100">
        <f t="shared" si="86"/>
        <v>0</v>
      </c>
      <c r="N278" s="100">
        <f t="shared" si="73"/>
        <v>0</v>
      </c>
      <c r="O278" s="100">
        <f t="shared" si="74"/>
        <v>0</v>
      </c>
      <c r="P278" s="100">
        <f t="shared" si="87"/>
        <v>3549000</v>
      </c>
      <c r="Q278" s="100">
        <f t="shared" si="75"/>
        <v>3549000</v>
      </c>
      <c r="R278" s="100">
        <f t="shared" si="76"/>
        <v>4258800</v>
      </c>
      <c r="S278" s="100">
        <f t="shared" si="77"/>
        <v>3549000</v>
      </c>
      <c r="T278" s="100">
        <f t="shared" si="78"/>
        <v>4258800</v>
      </c>
    </row>
    <row r="279" spans="1:20" ht="27.75" customHeight="1" x14ac:dyDescent="0.25">
      <c r="A279" s="13" t="s">
        <v>307</v>
      </c>
      <c r="B279" s="118" t="s">
        <v>281</v>
      </c>
      <c r="C279" s="13" t="s">
        <v>10</v>
      </c>
      <c r="D279" s="119">
        <v>2</v>
      </c>
      <c r="E279" s="120">
        <v>2510.0160000000001</v>
      </c>
      <c r="F279" s="97">
        <f>ROUND(E279*D279,2)</f>
        <v>5020.03</v>
      </c>
      <c r="G279" s="97">
        <f>ROUND(F279*1.2,2)</f>
        <v>6024.04</v>
      </c>
      <c r="H279" s="110"/>
      <c r="I279" s="98"/>
      <c r="J279" s="98"/>
      <c r="K279" s="98">
        <f t="shared" si="85"/>
        <v>5020.03</v>
      </c>
      <c r="L279" s="97">
        <f t="shared" si="85"/>
        <v>6024.04</v>
      </c>
      <c r="M279" s="97">
        <f t="shared" si="86"/>
        <v>3890.5248000000001</v>
      </c>
      <c r="N279" s="97">
        <f t="shared" si="73"/>
        <v>7781.0496000000003</v>
      </c>
      <c r="O279" s="97">
        <f t="shared" si="74"/>
        <v>9337.2595199999996</v>
      </c>
      <c r="P279" s="97">
        <f t="shared" si="87"/>
        <v>0</v>
      </c>
      <c r="Q279" s="97">
        <f t="shared" si="75"/>
        <v>0</v>
      </c>
      <c r="R279" s="97">
        <f t="shared" si="76"/>
        <v>0</v>
      </c>
      <c r="S279" s="97">
        <f t="shared" si="77"/>
        <v>7781.0496000000003</v>
      </c>
      <c r="T279" s="97">
        <f t="shared" si="78"/>
        <v>9337.2595199999996</v>
      </c>
    </row>
    <row r="280" spans="1:20" ht="27.75" customHeight="1" x14ac:dyDescent="0.25">
      <c r="A280" s="86" t="s">
        <v>308</v>
      </c>
      <c r="B280" s="121" t="s">
        <v>282</v>
      </c>
      <c r="C280" s="86" t="s">
        <v>10</v>
      </c>
      <c r="D280" s="122">
        <v>2</v>
      </c>
      <c r="E280" s="104"/>
      <c r="F280" s="104"/>
      <c r="G280" s="104"/>
      <c r="H280" s="100">
        <v>32370</v>
      </c>
      <c r="I280" s="104">
        <f>ROUND(H280*D280,2)</f>
        <v>64740</v>
      </c>
      <c r="J280" s="104">
        <f>ROUND(I280*1.2,2)</f>
        <v>77688</v>
      </c>
      <c r="K280" s="104">
        <f>F280+I280</f>
        <v>64740</v>
      </c>
      <c r="L280" s="105">
        <f>G280+J280</f>
        <v>77688</v>
      </c>
      <c r="M280" s="105">
        <f t="shared" si="86"/>
        <v>0</v>
      </c>
      <c r="N280" s="105">
        <f t="shared" si="73"/>
        <v>0</v>
      </c>
      <c r="O280" s="105">
        <f t="shared" si="74"/>
        <v>0</v>
      </c>
      <c r="P280" s="105">
        <f t="shared" si="87"/>
        <v>42081</v>
      </c>
      <c r="Q280" s="105">
        <f t="shared" si="75"/>
        <v>84162</v>
      </c>
      <c r="R280" s="105">
        <f t="shared" si="76"/>
        <v>100994.4</v>
      </c>
      <c r="S280" s="105">
        <f t="shared" si="77"/>
        <v>84162</v>
      </c>
      <c r="T280" s="105">
        <f t="shared" si="78"/>
        <v>100994.4</v>
      </c>
    </row>
    <row r="281" spans="1:20" ht="27.75" customHeight="1" x14ac:dyDescent="0.25">
      <c r="A281" s="13" t="s">
        <v>309</v>
      </c>
      <c r="B281" s="89" t="s">
        <v>125</v>
      </c>
      <c r="C281" s="13" t="s">
        <v>10</v>
      </c>
      <c r="D281" s="115">
        <v>1</v>
      </c>
      <c r="E281" s="109">
        <v>12480</v>
      </c>
      <c r="F281" s="97">
        <f>ROUND(E281*D281,2)</f>
        <v>12480</v>
      </c>
      <c r="G281" s="97">
        <f>ROUND(F281*1.2,2)</f>
        <v>14976</v>
      </c>
      <c r="H281" s="110"/>
      <c r="I281" s="98"/>
      <c r="J281" s="98"/>
      <c r="K281" s="98">
        <f t="shared" ref="K281:L298" si="88">F281+I281</f>
        <v>12480</v>
      </c>
      <c r="L281" s="97">
        <f t="shared" si="88"/>
        <v>14976</v>
      </c>
      <c r="M281" s="97">
        <f t="shared" si="86"/>
        <v>19344</v>
      </c>
      <c r="N281" s="97">
        <f t="shared" si="73"/>
        <v>19344</v>
      </c>
      <c r="O281" s="97">
        <f t="shared" si="74"/>
        <v>23212.799999999999</v>
      </c>
      <c r="P281" s="97">
        <f t="shared" si="87"/>
        <v>0</v>
      </c>
      <c r="Q281" s="97">
        <f t="shared" si="75"/>
        <v>0</v>
      </c>
      <c r="R281" s="97">
        <f t="shared" si="76"/>
        <v>0</v>
      </c>
      <c r="S281" s="97">
        <f t="shared" si="77"/>
        <v>19344</v>
      </c>
      <c r="T281" s="97">
        <f t="shared" si="78"/>
        <v>23212.799999999999</v>
      </c>
    </row>
    <row r="282" spans="1:20" ht="27.75" customHeight="1" x14ac:dyDescent="0.25">
      <c r="A282" s="86" t="s">
        <v>310</v>
      </c>
      <c r="B282" s="87" t="s">
        <v>126</v>
      </c>
      <c r="C282" s="86" t="s">
        <v>10</v>
      </c>
      <c r="D282" s="111">
        <v>1</v>
      </c>
      <c r="E282" s="101"/>
      <c r="F282" s="101"/>
      <c r="G282" s="101"/>
      <c r="H282" s="100">
        <v>112000</v>
      </c>
      <c r="I282" s="101">
        <f t="shared" ref="I282:I287" si="89">ROUND(H282*D282,2)</f>
        <v>112000</v>
      </c>
      <c r="J282" s="101">
        <f t="shared" ref="J282:J287" si="90">ROUND(I282*1.2,2)</f>
        <v>134400</v>
      </c>
      <c r="K282" s="100">
        <f t="shared" si="88"/>
        <v>112000</v>
      </c>
      <c r="L282" s="100">
        <f t="shared" si="88"/>
        <v>134400</v>
      </c>
      <c r="M282" s="100">
        <f t="shared" si="86"/>
        <v>0</v>
      </c>
      <c r="N282" s="100">
        <f t="shared" si="73"/>
        <v>0</v>
      </c>
      <c r="O282" s="100">
        <f t="shared" si="74"/>
        <v>0</v>
      </c>
      <c r="P282" s="100">
        <f t="shared" si="87"/>
        <v>145600</v>
      </c>
      <c r="Q282" s="100">
        <f t="shared" si="75"/>
        <v>145600</v>
      </c>
      <c r="R282" s="100">
        <f t="shared" si="76"/>
        <v>174720</v>
      </c>
      <c r="S282" s="100">
        <f t="shared" si="77"/>
        <v>145600</v>
      </c>
      <c r="T282" s="100">
        <f t="shared" si="78"/>
        <v>174720</v>
      </c>
    </row>
    <row r="283" spans="1:20" ht="27.75" customHeight="1" x14ac:dyDescent="0.25">
      <c r="A283" s="86" t="s">
        <v>311</v>
      </c>
      <c r="B283" s="87" t="s">
        <v>233</v>
      </c>
      <c r="C283" s="86" t="s">
        <v>149</v>
      </c>
      <c r="D283" s="111">
        <v>1</v>
      </c>
      <c r="E283" s="101"/>
      <c r="F283" s="101"/>
      <c r="G283" s="101"/>
      <c r="H283" s="100">
        <v>3700</v>
      </c>
      <c r="I283" s="101">
        <f t="shared" si="89"/>
        <v>3700</v>
      </c>
      <c r="J283" s="101">
        <f t="shared" si="90"/>
        <v>4440</v>
      </c>
      <c r="K283" s="100">
        <f t="shared" si="88"/>
        <v>3700</v>
      </c>
      <c r="L283" s="100">
        <f t="shared" si="88"/>
        <v>4440</v>
      </c>
      <c r="M283" s="100">
        <f t="shared" si="86"/>
        <v>0</v>
      </c>
      <c r="N283" s="100">
        <f t="shared" si="73"/>
        <v>0</v>
      </c>
      <c r="O283" s="100">
        <f t="shared" si="74"/>
        <v>0</v>
      </c>
      <c r="P283" s="100">
        <f t="shared" si="87"/>
        <v>4810</v>
      </c>
      <c r="Q283" s="100">
        <f t="shared" si="75"/>
        <v>4810</v>
      </c>
      <c r="R283" s="100">
        <f t="shared" si="76"/>
        <v>5772</v>
      </c>
      <c r="S283" s="100">
        <f t="shared" si="77"/>
        <v>4810</v>
      </c>
      <c r="T283" s="100">
        <f t="shared" si="78"/>
        <v>5772</v>
      </c>
    </row>
    <row r="284" spans="1:20" ht="27.75" customHeight="1" x14ac:dyDescent="0.25">
      <c r="A284" s="86" t="s">
        <v>312</v>
      </c>
      <c r="B284" s="87" t="s">
        <v>235</v>
      </c>
      <c r="C284" s="86" t="s">
        <v>10</v>
      </c>
      <c r="D284" s="111">
        <v>1</v>
      </c>
      <c r="E284" s="101"/>
      <c r="F284" s="101"/>
      <c r="G284" s="101"/>
      <c r="H284" s="100">
        <v>3700</v>
      </c>
      <c r="I284" s="101">
        <f t="shared" si="89"/>
        <v>3700</v>
      </c>
      <c r="J284" s="101">
        <f t="shared" si="90"/>
        <v>4440</v>
      </c>
      <c r="K284" s="100">
        <f t="shared" si="88"/>
        <v>3700</v>
      </c>
      <c r="L284" s="100">
        <f t="shared" si="88"/>
        <v>4440</v>
      </c>
      <c r="M284" s="100">
        <f t="shared" si="86"/>
        <v>0</v>
      </c>
      <c r="N284" s="100">
        <f t="shared" si="73"/>
        <v>0</v>
      </c>
      <c r="O284" s="100">
        <f t="shared" si="74"/>
        <v>0</v>
      </c>
      <c r="P284" s="100">
        <f t="shared" si="87"/>
        <v>4810</v>
      </c>
      <c r="Q284" s="100">
        <f t="shared" si="75"/>
        <v>4810</v>
      </c>
      <c r="R284" s="100">
        <f t="shared" si="76"/>
        <v>5772</v>
      </c>
      <c r="S284" s="100">
        <f t="shared" si="77"/>
        <v>4810</v>
      </c>
      <c r="T284" s="100">
        <f t="shared" si="78"/>
        <v>5772</v>
      </c>
    </row>
    <row r="285" spans="1:20" ht="27.75" customHeight="1" x14ac:dyDescent="0.25">
      <c r="A285" s="86" t="s">
        <v>313</v>
      </c>
      <c r="B285" s="87" t="s">
        <v>241</v>
      </c>
      <c r="C285" s="86" t="s">
        <v>238</v>
      </c>
      <c r="D285" s="111">
        <v>4</v>
      </c>
      <c r="E285" s="101"/>
      <c r="F285" s="101"/>
      <c r="G285" s="101"/>
      <c r="H285" s="101">
        <v>235.65</v>
      </c>
      <c r="I285" s="101">
        <f t="shared" si="89"/>
        <v>942.6</v>
      </c>
      <c r="J285" s="101">
        <f t="shared" si="90"/>
        <v>1131.1199999999999</v>
      </c>
      <c r="K285" s="100">
        <f t="shared" si="88"/>
        <v>942.6</v>
      </c>
      <c r="L285" s="100">
        <f t="shared" si="88"/>
        <v>1131.1199999999999</v>
      </c>
      <c r="M285" s="100">
        <f t="shared" si="86"/>
        <v>0</v>
      </c>
      <c r="N285" s="100">
        <f t="shared" si="73"/>
        <v>0</v>
      </c>
      <c r="O285" s="100">
        <f t="shared" si="74"/>
        <v>0</v>
      </c>
      <c r="P285" s="100">
        <f t="shared" si="87"/>
        <v>306.34500000000003</v>
      </c>
      <c r="Q285" s="100">
        <f t="shared" si="75"/>
        <v>1225.3800000000001</v>
      </c>
      <c r="R285" s="100">
        <f t="shared" si="76"/>
        <v>1470.4560000000001</v>
      </c>
      <c r="S285" s="100">
        <f t="shared" si="77"/>
        <v>1225.3800000000001</v>
      </c>
      <c r="T285" s="100">
        <f t="shared" si="78"/>
        <v>1470.4560000000001</v>
      </c>
    </row>
    <row r="286" spans="1:20" ht="27.75" customHeight="1" x14ac:dyDescent="0.25">
      <c r="A286" s="86" t="s">
        <v>314</v>
      </c>
      <c r="B286" s="87" t="s">
        <v>239</v>
      </c>
      <c r="C286" s="86" t="s">
        <v>234</v>
      </c>
      <c r="D286" s="111">
        <v>0.76</v>
      </c>
      <c r="E286" s="101"/>
      <c r="F286" s="101"/>
      <c r="G286" s="101"/>
      <c r="H286" s="101">
        <v>367.42500000000001</v>
      </c>
      <c r="I286" s="101">
        <f t="shared" si="89"/>
        <v>279.24</v>
      </c>
      <c r="J286" s="101">
        <f t="shared" si="90"/>
        <v>335.09</v>
      </c>
      <c r="K286" s="100">
        <f t="shared" si="88"/>
        <v>279.24</v>
      </c>
      <c r="L286" s="100">
        <f t="shared" si="88"/>
        <v>335.09</v>
      </c>
      <c r="M286" s="100">
        <f t="shared" si="86"/>
        <v>0</v>
      </c>
      <c r="N286" s="100">
        <f t="shared" si="73"/>
        <v>0</v>
      </c>
      <c r="O286" s="100">
        <f t="shared" si="74"/>
        <v>0</v>
      </c>
      <c r="P286" s="100">
        <f t="shared" si="87"/>
        <v>477.65250000000003</v>
      </c>
      <c r="Q286" s="100">
        <f t="shared" si="75"/>
        <v>363.01590000000004</v>
      </c>
      <c r="R286" s="100">
        <f t="shared" si="76"/>
        <v>435.61908000000005</v>
      </c>
      <c r="S286" s="100">
        <f t="shared" si="77"/>
        <v>363.01590000000004</v>
      </c>
      <c r="T286" s="100">
        <f t="shared" si="78"/>
        <v>435.61908000000005</v>
      </c>
    </row>
    <row r="287" spans="1:20" ht="27.75" customHeight="1" x14ac:dyDescent="0.25">
      <c r="A287" s="86" t="s">
        <v>315</v>
      </c>
      <c r="B287" s="87" t="s">
        <v>240</v>
      </c>
      <c r="C287" s="86" t="s">
        <v>234</v>
      </c>
      <c r="D287" s="111">
        <v>0.76</v>
      </c>
      <c r="E287" s="101"/>
      <c r="F287" s="101"/>
      <c r="G287" s="101"/>
      <c r="H287" s="101">
        <v>335.875</v>
      </c>
      <c r="I287" s="101">
        <f t="shared" si="89"/>
        <v>255.27</v>
      </c>
      <c r="J287" s="101">
        <f t="shared" si="90"/>
        <v>306.32</v>
      </c>
      <c r="K287" s="100">
        <f t="shared" si="88"/>
        <v>255.27</v>
      </c>
      <c r="L287" s="100">
        <f t="shared" si="88"/>
        <v>306.32</v>
      </c>
      <c r="M287" s="100">
        <f t="shared" si="86"/>
        <v>0</v>
      </c>
      <c r="N287" s="100">
        <f t="shared" si="73"/>
        <v>0</v>
      </c>
      <c r="O287" s="100">
        <f t="shared" si="74"/>
        <v>0</v>
      </c>
      <c r="P287" s="100">
        <f t="shared" si="87"/>
        <v>436.63749999999999</v>
      </c>
      <c r="Q287" s="100">
        <f t="shared" si="75"/>
        <v>331.84449999999998</v>
      </c>
      <c r="R287" s="100">
        <f t="shared" si="76"/>
        <v>398.21339999999998</v>
      </c>
      <c r="S287" s="100">
        <f t="shared" si="77"/>
        <v>331.84449999999998</v>
      </c>
      <c r="T287" s="100">
        <f t="shared" si="78"/>
        <v>398.21339999999998</v>
      </c>
    </row>
    <row r="288" spans="1:20" ht="27.75" customHeight="1" x14ac:dyDescent="0.25">
      <c r="A288" s="13" t="s">
        <v>316</v>
      </c>
      <c r="B288" s="89" t="s">
        <v>237</v>
      </c>
      <c r="C288" s="13" t="s">
        <v>24</v>
      </c>
      <c r="D288" s="115">
        <v>6</v>
      </c>
      <c r="E288" s="109">
        <v>1324</v>
      </c>
      <c r="F288" s="97">
        <f>ROUND(E288*D288,2)</f>
        <v>7944</v>
      </c>
      <c r="G288" s="97">
        <f>ROUND(F288*1.2,2)</f>
        <v>9532.7999999999993</v>
      </c>
      <c r="H288" s="110"/>
      <c r="I288" s="98"/>
      <c r="J288" s="98"/>
      <c r="K288" s="98">
        <f t="shared" si="88"/>
        <v>7944</v>
      </c>
      <c r="L288" s="97">
        <f t="shared" si="88"/>
        <v>9532.7999999999993</v>
      </c>
      <c r="M288" s="97">
        <f t="shared" si="86"/>
        <v>2052.2000000000003</v>
      </c>
      <c r="N288" s="97">
        <f t="shared" si="73"/>
        <v>12313.2</v>
      </c>
      <c r="O288" s="97">
        <f t="shared" si="74"/>
        <v>14775.84</v>
      </c>
      <c r="P288" s="97">
        <f t="shared" si="87"/>
        <v>0</v>
      </c>
      <c r="Q288" s="97">
        <f t="shared" si="75"/>
        <v>0</v>
      </c>
      <c r="R288" s="97">
        <f t="shared" si="76"/>
        <v>0</v>
      </c>
      <c r="S288" s="97">
        <f t="shared" si="77"/>
        <v>12313.2</v>
      </c>
      <c r="T288" s="97">
        <f t="shared" si="78"/>
        <v>14775.84</v>
      </c>
    </row>
    <row r="289" spans="1:20" ht="27.75" customHeight="1" x14ac:dyDescent="0.25">
      <c r="A289" s="86" t="s">
        <v>317</v>
      </c>
      <c r="B289" s="112" t="s">
        <v>257</v>
      </c>
      <c r="C289" s="86" t="s">
        <v>149</v>
      </c>
      <c r="D289" s="113">
        <v>12</v>
      </c>
      <c r="E289" s="101"/>
      <c r="F289" s="100"/>
      <c r="G289" s="100"/>
      <c r="H289" s="100">
        <v>8050</v>
      </c>
      <c r="I289" s="101">
        <f>ROUND(H289*D289,2)</f>
        <v>96600</v>
      </c>
      <c r="J289" s="101">
        <f>ROUND(I289*1.2,2)</f>
        <v>115920</v>
      </c>
      <c r="K289" s="100">
        <f t="shared" si="88"/>
        <v>96600</v>
      </c>
      <c r="L289" s="100">
        <f t="shared" si="88"/>
        <v>115920</v>
      </c>
      <c r="M289" s="100">
        <f t="shared" si="86"/>
        <v>0</v>
      </c>
      <c r="N289" s="100">
        <f t="shared" si="73"/>
        <v>0</v>
      </c>
      <c r="O289" s="100">
        <f t="shared" si="74"/>
        <v>0</v>
      </c>
      <c r="P289" s="100">
        <f t="shared" si="87"/>
        <v>10465</v>
      </c>
      <c r="Q289" s="100">
        <f t="shared" si="75"/>
        <v>125580</v>
      </c>
      <c r="R289" s="100">
        <f t="shared" si="76"/>
        <v>150696</v>
      </c>
      <c r="S289" s="100">
        <f t="shared" si="77"/>
        <v>125580</v>
      </c>
      <c r="T289" s="100">
        <f t="shared" si="78"/>
        <v>150696</v>
      </c>
    </row>
    <row r="290" spans="1:20" ht="27.75" customHeight="1" x14ac:dyDescent="0.25">
      <c r="A290" s="86" t="s">
        <v>318</v>
      </c>
      <c r="B290" s="112" t="s">
        <v>236</v>
      </c>
      <c r="C290" s="86" t="s">
        <v>10</v>
      </c>
      <c r="D290" s="113">
        <v>36</v>
      </c>
      <c r="E290" s="101"/>
      <c r="F290" s="100"/>
      <c r="G290" s="100"/>
      <c r="H290" s="100">
        <v>235</v>
      </c>
      <c r="I290" s="101">
        <f>ROUND(H290*D290,2)</f>
        <v>8460</v>
      </c>
      <c r="J290" s="101">
        <f>ROUND(I290*1.2,2)</f>
        <v>10152</v>
      </c>
      <c r="K290" s="100">
        <f t="shared" si="88"/>
        <v>8460</v>
      </c>
      <c r="L290" s="100">
        <f t="shared" si="88"/>
        <v>10152</v>
      </c>
      <c r="M290" s="100">
        <f t="shared" si="86"/>
        <v>0</v>
      </c>
      <c r="N290" s="100">
        <f t="shared" si="73"/>
        <v>0</v>
      </c>
      <c r="O290" s="100">
        <f t="shared" si="74"/>
        <v>0</v>
      </c>
      <c r="P290" s="100">
        <f t="shared" si="87"/>
        <v>305.5</v>
      </c>
      <c r="Q290" s="100">
        <f t="shared" si="75"/>
        <v>10998</v>
      </c>
      <c r="R290" s="100">
        <f t="shared" si="76"/>
        <v>13197.6</v>
      </c>
      <c r="S290" s="100">
        <f t="shared" si="77"/>
        <v>10998</v>
      </c>
      <c r="T290" s="100">
        <f t="shared" si="78"/>
        <v>13197.6</v>
      </c>
    </row>
    <row r="291" spans="1:20" ht="27.75" customHeight="1" x14ac:dyDescent="0.25">
      <c r="A291" s="13" t="s">
        <v>319</v>
      </c>
      <c r="B291" s="107" t="s">
        <v>265</v>
      </c>
      <c r="C291" s="13" t="s">
        <v>7</v>
      </c>
      <c r="D291" s="108">
        <v>12.12</v>
      </c>
      <c r="E291" s="109">
        <v>2416.5</v>
      </c>
      <c r="F291" s="97">
        <f>ROUND(E291*D291,2)</f>
        <v>29287.98</v>
      </c>
      <c r="G291" s="97">
        <f>ROUND(F291*1.2,2)</f>
        <v>35145.58</v>
      </c>
      <c r="H291" s="110"/>
      <c r="I291" s="98"/>
      <c r="J291" s="98"/>
      <c r="K291" s="98">
        <f t="shared" si="88"/>
        <v>29287.98</v>
      </c>
      <c r="L291" s="97">
        <f t="shared" si="88"/>
        <v>35145.58</v>
      </c>
      <c r="M291" s="97">
        <f t="shared" si="86"/>
        <v>3745.5750000000003</v>
      </c>
      <c r="N291" s="97">
        <f t="shared" si="73"/>
        <v>45396.368999999999</v>
      </c>
      <c r="O291" s="97">
        <f t="shared" si="74"/>
        <v>54475.642799999994</v>
      </c>
      <c r="P291" s="97">
        <f t="shared" si="87"/>
        <v>0</v>
      </c>
      <c r="Q291" s="97">
        <f t="shared" si="75"/>
        <v>0</v>
      </c>
      <c r="R291" s="97">
        <f t="shared" si="76"/>
        <v>0</v>
      </c>
      <c r="S291" s="97">
        <f t="shared" si="77"/>
        <v>45396.368999999999</v>
      </c>
      <c r="T291" s="97">
        <f t="shared" si="78"/>
        <v>54475.642799999994</v>
      </c>
    </row>
    <row r="292" spans="1:20" ht="27.75" customHeight="1" x14ac:dyDescent="0.25">
      <c r="A292" s="86" t="s">
        <v>320</v>
      </c>
      <c r="B292" s="87" t="s">
        <v>263</v>
      </c>
      <c r="C292" s="86" t="s">
        <v>7</v>
      </c>
      <c r="D292" s="111">
        <f>D291*1.26</f>
        <v>15.271199999999999</v>
      </c>
      <c r="E292" s="101"/>
      <c r="F292" s="101"/>
      <c r="G292" s="101"/>
      <c r="H292" s="100">
        <v>4800</v>
      </c>
      <c r="I292" s="101">
        <f>ROUND(H292*D292,2)</f>
        <v>73301.759999999995</v>
      </c>
      <c r="J292" s="101">
        <f>ROUND(I292*1.2,2)</f>
        <v>87962.11</v>
      </c>
      <c r="K292" s="100">
        <f t="shared" si="88"/>
        <v>73301.759999999995</v>
      </c>
      <c r="L292" s="100">
        <f t="shared" si="88"/>
        <v>87962.11</v>
      </c>
      <c r="M292" s="100">
        <f t="shared" si="86"/>
        <v>0</v>
      </c>
      <c r="N292" s="100">
        <f t="shared" si="73"/>
        <v>0</v>
      </c>
      <c r="O292" s="100">
        <f t="shared" si="74"/>
        <v>0</v>
      </c>
      <c r="P292" s="100">
        <f t="shared" si="87"/>
        <v>6240</v>
      </c>
      <c r="Q292" s="100">
        <f t="shared" si="75"/>
        <v>95292.287999999986</v>
      </c>
      <c r="R292" s="100">
        <f t="shared" si="76"/>
        <v>114350.74559999998</v>
      </c>
      <c r="S292" s="100">
        <f t="shared" si="77"/>
        <v>95292.287999999986</v>
      </c>
      <c r="T292" s="100">
        <f t="shared" si="78"/>
        <v>114350.74559999998</v>
      </c>
    </row>
    <row r="293" spans="1:20" ht="27.75" customHeight="1" x14ac:dyDescent="0.25">
      <c r="A293" s="13" t="s">
        <v>321</v>
      </c>
      <c r="B293" s="107" t="s">
        <v>266</v>
      </c>
      <c r="C293" s="13" t="s">
        <v>7</v>
      </c>
      <c r="D293" s="108">
        <v>1.21</v>
      </c>
      <c r="E293" s="109">
        <v>2102.355</v>
      </c>
      <c r="F293" s="97">
        <f>ROUND(E293*D293,2)</f>
        <v>2543.85</v>
      </c>
      <c r="G293" s="97">
        <f>ROUND(F293*1.2,2)</f>
        <v>3052.62</v>
      </c>
      <c r="H293" s="110"/>
      <c r="I293" s="98"/>
      <c r="J293" s="98"/>
      <c r="K293" s="98">
        <f t="shared" si="88"/>
        <v>2543.85</v>
      </c>
      <c r="L293" s="97">
        <f t="shared" si="88"/>
        <v>3052.62</v>
      </c>
      <c r="M293" s="97">
        <f t="shared" si="86"/>
        <v>3258.6502500000001</v>
      </c>
      <c r="N293" s="97">
        <f t="shared" ref="N293:N298" si="91">M293*D293</f>
        <v>3942.9668025000001</v>
      </c>
      <c r="O293" s="97">
        <f t="shared" ref="O293:O298" si="92">N293*1.2</f>
        <v>4731.5601630000001</v>
      </c>
      <c r="P293" s="97">
        <f t="shared" si="87"/>
        <v>0</v>
      </c>
      <c r="Q293" s="97">
        <f t="shared" ref="Q293:Q298" si="93">P293*D293</f>
        <v>0</v>
      </c>
      <c r="R293" s="97">
        <f t="shared" ref="R293:R298" si="94">Q293*1.2</f>
        <v>0</v>
      </c>
      <c r="S293" s="97">
        <f t="shared" ref="S293:S298" si="95">N293+Q293</f>
        <v>3942.9668025000001</v>
      </c>
      <c r="T293" s="97">
        <f t="shared" ref="T293:T298" si="96">S293*1.2</f>
        <v>4731.5601630000001</v>
      </c>
    </row>
    <row r="294" spans="1:20" ht="27.75" customHeight="1" x14ac:dyDescent="0.25">
      <c r="A294" s="86" t="s">
        <v>322</v>
      </c>
      <c r="B294" s="112" t="s">
        <v>263</v>
      </c>
      <c r="C294" s="86" t="s">
        <v>7</v>
      </c>
      <c r="D294" s="113">
        <f>D293*1.26</f>
        <v>1.5246</v>
      </c>
      <c r="E294" s="101"/>
      <c r="F294" s="100"/>
      <c r="G294" s="100"/>
      <c r="H294" s="100">
        <v>4800</v>
      </c>
      <c r="I294" s="101">
        <f>ROUND(H294*D294,2)</f>
        <v>7318.08</v>
      </c>
      <c r="J294" s="101">
        <f>ROUND(I294*1.2,2)</f>
        <v>8781.7000000000007</v>
      </c>
      <c r="K294" s="100">
        <f t="shared" si="88"/>
        <v>7318.08</v>
      </c>
      <c r="L294" s="100">
        <f t="shared" si="88"/>
        <v>8781.7000000000007</v>
      </c>
      <c r="M294" s="100">
        <f t="shared" si="86"/>
        <v>0</v>
      </c>
      <c r="N294" s="100">
        <f t="shared" si="91"/>
        <v>0</v>
      </c>
      <c r="O294" s="100">
        <f t="shared" si="92"/>
        <v>0</v>
      </c>
      <c r="P294" s="100">
        <f t="shared" si="87"/>
        <v>6240</v>
      </c>
      <c r="Q294" s="100">
        <f t="shared" si="93"/>
        <v>9513.503999999999</v>
      </c>
      <c r="R294" s="100">
        <f t="shared" si="94"/>
        <v>11416.204799999998</v>
      </c>
      <c r="S294" s="100">
        <f t="shared" si="95"/>
        <v>9513.503999999999</v>
      </c>
      <c r="T294" s="100">
        <f t="shared" si="96"/>
        <v>11416.204799999998</v>
      </c>
    </row>
    <row r="295" spans="1:20" ht="27.75" customHeight="1" x14ac:dyDescent="0.25">
      <c r="A295" s="13" t="s">
        <v>323</v>
      </c>
      <c r="B295" s="107" t="s">
        <v>267</v>
      </c>
      <c r="C295" s="13" t="s">
        <v>9</v>
      </c>
      <c r="D295" s="108">
        <v>22.42</v>
      </c>
      <c r="E295" s="109">
        <v>1181.625</v>
      </c>
      <c r="F295" s="97">
        <f>ROUND(E295*D295,2)</f>
        <v>26492.03</v>
      </c>
      <c r="G295" s="97">
        <f>ROUND(F295*1.2,2)</f>
        <v>31790.44</v>
      </c>
      <c r="H295" s="110"/>
      <c r="I295" s="98"/>
      <c r="J295" s="98"/>
      <c r="K295" s="98">
        <f t="shared" si="88"/>
        <v>26492.03</v>
      </c>
      <c r="L295" s="97">
        <f t="shared" si="88"/>
        <v>31790.44</v>
      </c>
      <c r="M295" s="97">
        <f t="shared" si="86"/>
        <v>1831.51875</v>
      </c>
      <c r="N295" s="97">
        <f t="shared" si="91"/>
        <v>41062.650375000005</v>
      </c>
      <c r="O295" s="97">
        <f t="shared" si="92"/>
        <v>49275.180450000007</v>
      </c>
      <c r="P295" s="97">
        <f t="shared" si="87"/>
        <v>0</v>
      </c>
      <c r="Q295" s="97">
        <f t="shared" si="93"/>
        <v>0</v>
      </c>
      <c r="R295" s="97">
        <f t="shared" si="94"/>
        <v>0</v>
      </c>
      <c r="S295" s="97">
        <f t="shared" si="95"/>
        <v>41062.650375000005</v>
      </c>
      <c r="T295" s="97">
        <f t="shared" si="96"/>
        <v>49275.180450000007</v>
      </c>
    </row>
    <row r="296" spans="1:20" ht="27.75" customHeight="1" x14ac:dyDescent="0.25">
      <c r="A296" s="13" t="s">
        <v>324</v>
      </c>
      <c r="B296" s="107" t="s">
        <v>254</v>
      </c>
      <c r="C296" s="13" t="s">
        <v>15</v>
      </c>
      <c r="D296" s="108">
        <f>28.36*1.75</f>
        <v>49.629999999999995</v>
      </c>
      <c r="E296" s="109">
        <v>700</v>
      </c>
      <c r="F296" s="97">
        <f>ROUND(E296*D296,2)</f>
        <v>34741</v>
      </c>
      <c r="G296" s="97">
        <f>ROUND(F296*1.2,2)</f>
        <v>41689.199999999997</v>
      </c>
      <c r="H296" s="110"/>
      <c r="I296" s="98"/>
      <c r="J296" s="98"/>
      <c r="K296" s="98">
        <f t="shared" si="88"/>
        <v>34741</v>
      </c>
      <c r="L296" s="97">
        <f t="shared" si="88"/>
        <v>41689.199999999997</v>
      </c>
      <c r="M296" s="97">
        <f t="shared" si="86"/>
        <v>1085</v>
      </c>
      <c r="N296" s="97">
        <f t="shared" si="91"/>
        <v>53848.549999999996</v>
      </c>
      <c r="O296" s="97">
        <f t="shared" si="92"/>
        <v>64618.259999999995</v>
      </c>
      <c r="P296" s="97">
        <f t="shared" si="87"/>
        <v>0</v>
      </c>
      <c r="Q296" s="97">
        <f t="shared" si="93"/>
        <v>0</v>
      </c>
      <c r="R296" s="97">
        <f t="shared" si="94"/>
        <v>0</v>
      </c>
      <c r="S296" s="97">
        <f t="shared" si="95"/>
        <v>53848.549999999996</v>
      </c>
      <c r="T296" s="97">
        <f t="shared" si="96"/>
        <v>64618.259999999995</v>
      </c>
    </row>
    <row r="297" spans="1:20" ht="30" x14ac:dyDescent="0.25">
      <c r="A297" s="13" t="s">
        <v>325</v>
      </c>
      <c r="B297" s="107" t="s">
        <v>255</v>
      </c>
      <c r="C297" s="13" t="s">
        <v>15</v>
      </c>
      <c r="D297" s="108">
        <f>9.47+0.15+0.0414*6</f>
        <v>9.8684000000000012</v>
      </c>
      <c r="E297" s="109">
        <v>1140</v>
      </c>
      <c r="F297" s="97">
        <f>ROUND(E297*D297,2)</f>
        <v>11249.98</v>
      </c>
      <c r="G297" s="97">
        <f>ROUND(F297*1.2,2)</f>
        <v>13499.98</v>
      </c>
      <c r="H297" s="110"/>
      <c r="I297" s="98"/>
      <c r="J297" s="98"/>
      <c r="K297" s="98">
        <f t="shared" si="88"/>
        <v>11249.98</v>
      </c>
      <c r="L297" s="97">
        <f t="shared" si="88"/>
        <v>13499.98</v>
      </c>
      <c r="M297" s="97">
        <f t="shared" si="86"/>
        <v>1767</v>
      </c>
      <c r="N297" s="97">
        <f t="shared" si="91"/>
        <v>17437.462800000001</v>
      </c>
      <c r="O297" s="97">
        <f t="shared" si="92"/>
        <v>20924.95536</v>
      </c>
      <c r="P297" s="97">
        <f t="shared" si="87"/>
        <v>0</v>
      </c>
      <c r="Q297" s="97">
        <f t="shared" si="93"/>
        <v>0</v>
      </c>
      <c r="R297" s="97">
        <f t="shared" si="94"/>
        <v>0</v>
      </c>
      <c r="S297" s="97">
        <f t="shared" si="95"/>
        <v>17437.462800000001</v>
      </c>
      <c r="T297" s="97">
        <f t="shared" si="96"/>
        <v>20924.95536</v>
      </c>
    </row>
    <row r="298" spans="1:20" ht="27.75" customHeight="1" x14ac:dyDescent="0.25">
      <c r="A298" s="13" t="s">
        <v>326</v>
      </c>
      <c r="B298" s="107" t="s">
        <v>256</v>
      </c>
      <c r="C298" s="13" t="s">
        <v>15</v>
      </c>
      <c r="D298" s="108">
        <f>63*0.08</f>
        <v>5.04</v>
      </c>
      <c r="E298" s="109">
        <v>1140</v>
      </c>
      <c r="F298" s="97">
        <f>ROUND(E298*D298,2)</f>
        <v>5745.6</v>
      </c>
      <c r="G298" s="97">
        <f>ROUND(F298*1.2,2)</f>
        <v>6894.72</v>
      </c>
      <c r="H298" s="110"/>
      <c r="I298" s="98"/>
      <c r="J298" s="98"/>
      <c r="K298" s="98">
        <f t="shared" si="88"/>
        <v>5745.6</v>
      </c>
      <c r="L298" s="97">
        <f t="shared" si="88"/>
        <v>6894.72</v>
      </c>
      <c r="M298" s="97">
        <f t="shared" si="86"/>
        <v>1767</v>
      </c>
      <c r="N298" s="97">
        <f t="shared" si="91"/>
        <v>8905.68</v>
      </c>
      <c r="O298" s="97">
        <f t="shared" si="92"/>
        <v>10686.816000000001</v>
      </c>
      <c r="P298" s="97">
        <f t="shared" si="87"/>
        <v>0</v>
      </c>
      <c r="Q298" s="97">
        <f t="shared" si="93"/>
        <v>0</v>
      </c>
      <c r="R298" s="97">
        <f t="shared" si="94"/>
        <v>0</v>
      </c>
      <c r="S298" s="97">
        <f t="shared" si="95"/>
        <v>8905.68</v>
      </c>
      <c r="T298" s="97">
        <f t="shared" si="96"/>
        <v>10686.816000000001</v>
      </c>
    </row>
    <row r="299" spans="1:20" ht="27.75" customHeight="1" x14ac:dyDescent="0.25">
      <c r="A299" s="145"/>
      <c r="B299" s="146" t="s">
        <v>11</v>
      </c>
      <c r="C299" s="147"/>
      <c r="D299" s="147"/>
      <c r="E299" s="147"/>
      <c r="F299" s="141">
        <f>SUM(F270:F298)</f>
        <v>554628.57999999996</v>
      </c>
      <c r="G299" s="141">
        <f>SUM(G270:G298)</f>
        <v>665554.30999999971</v>
      </c>
      <c r="H299" s="141"/>
      <c r="I299" s="141">
        <f>SUM(I270:I298)</f>
        <v>4432098.2299999995</v>
      </c>
      <c r="J299" s="141">
        <f>SUM(J270:J298)</f>
        <v>5318517.8800000008</v>
      </c>
      <c r="K299" s="141">
        <f>SUM(K270:K298)</f>
        <v>4986726.8099999996</v>
      </c>
      <c r="L299" s="141">
        <f>SUM(L270:L298)</f>
        <v>5984072.1900000013</v>
      </c>
      <c r="M299" s="141"/>
      <c r="N299" s="141">
        <f>SUM(N270:N298)</f>
        <v>859674.28187249997</v>
      </c>
      <c r="O299" s="141">
        <f>SUM(O270:O298)</f>
        <v>1031609.1382470001</v>
      </c>
      <c r="P299" s="141"/>
      <c r="Q299" s="141">
        <f>SUM(Q270:Q298)</f>
        <v>5761727.6963999989</v>
      </c>
      <c r="R299" s="141">
        <f>SUM(R270:R298)</f>
        <v>6914073.2356799999</v>
      </c>
      <c r="S299" s="141">
        <f>SUM(S270:S298)</f>
        <v>6621401.9782724986</v>
      </c>
      <c r="T299" s="141">
        <f>SUM(T270:T298)</f>
        <v>7945682.3739269981</v>
      </c>
    </row>
    <row r="300" spans="1:20" x14ac:dyDescent="0.25">
      <c r="N300" s="144" t="s">
        <v>296</v>
      </c>
      <c r="O300" s="144">
        <f>(O299-G299)/O299</f>
        <v>0.35483868325268281</v>
      </c>
      <c r="Q300" s="144" t="s">
        <v>298</v>
      </c>
      <c r="R300" s="144">
        <f>(R299-J299)/R299</f>
        <v>0.23076922984358236</v>
      </c>
      <c r="S300" s="90" t="s">
        <v>294</v>
      </c>
      <c r="T300" s="144">
        <f>(T299-L299)/T299</f>
        <v>0.24687749794326466</v>
      </c>
    </row>
    <row r="301" spans="1:20" x14ac:dyDescent="0.25">
      <c r="N301" s="142" t="s">
        <v>297</v>
      </c>
      <c r="O301" s="142">
        <f>O299-G299</f>
        <v>366054.82824700035</v>
      </c>
      <c r="Q301" s="142" t="s">
        <v>299</v>
      </c>
      <c r="R301" s="142">
        <f>R299-J299</f>
        <v>1595555.3556799991</v>
      </c>
      <c r="S301" s="90" t="s">
        <v>293</v>
      </c>
      <c r="T301" s="142">
        <f>T299-L299</f>
        <v>1961610.1839269968</v>
      </c>
    </row>
    <row r="302" spans="1:20" x14ac:dyDescent="0.25">
      <c r="O302" s="143"/>
      <c r="R302" s="143"/>
      <c r="S302" s="90" t="s">
        <v>290</v>
      </c>
      <c r="T302" s="143">
        <f>T301/120*20</f>
        <v>326935.03065449948</v>
      </c>
    </row>
    <row r="303" spans="1:20" x14ac:dyDescent="0.25">
      <c r="O303" s="143"/>
      <c r="R303" s="143"/>
      <c r="S303" s="90" t="s">
        <v>295</v>
      </c>
      <c r="T303" s="143">
        <f>(T299*0.5*5%)/12*5</f>
        <v>82767.524728406221</v>
      </c>
    </row>
    <row r="304" spans="1:20" x14ac:dyDescent="0.25">
      <c r="O304" s="142"/>
      <c r="R304" s="142"/>
      <c r="S304" s="90" t="s">
        <v>300</v>
      </c>
      <c r="T304" s="142">
        <v>5000000</v>
      </c>
    </row>
    <row r="305" spans="15:20" x14ac:dyDescent="0.25">
      <c r="O305" s="143"/>
      <c r="R305" s="143"/>
      <c r="S305" s="90" t="s">
        <v>291</v>
      </c>
      <c r="T305" s="143">
        <f>(T301-T302-T303-T304)*25%</f>
        <v>-862023.09286397719</v>
      </c>
    </row>
    <row r="306" spans="15:20" x14ac:dyDescent="0.25">
      <c r="O306" s="143"/>
      <c r="R306" s="143"/>
      <c r="S306" s="90" t="s">
        <v>292</v>
      </c>
      <c r="T306" s="143">
        <f>T301-T302-T305-T303-T304</f>
        <v>-2586069.2785919318</v>
      </c>
    </row>
    <row r="307" spans="15:20" x14ac:dyDescent="0.25">
      <c r="O307" s="144"/>
      <c r="R307" s="144"/>
      <c r="S307" s="90" t="s">
        <v>292</v>
      </c>
      <c r="T307" s="144">
        <f>T306/T299</f>
        <v>-0.3254684943206228</v>
      </c>
    </row>
  </sheetData>
  <mergeCells count="13">
    <mergeCell ref="J1:L1"/>
    <mergeCell ref="A6:A9"/>
    <mergeCell ref="B6:B9"/>
    <mergeCell ref="C6:C9"/>
    <mergeCell ref="D6:D9"/>
    <mergeCell ref="E6:L7"/>
    <mergeCell ref="M6:T7"/>
    <mergeCell ref="E8:G8"/>
    <mergeCell ref="H8:J8"/>
    <mergeCell ref="K8:L8"/>
    <mergeCell ref="M8:O8"/>
    <mergeCell ref="P8:R8"/>
    <mergeCell ref="S8:T8"/>
  </mergeCells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" customWidth="1"/>
    <col min="3" max="3" width="9.28515625" style="63" customWidth="1"/>
    <col min="4" max="4" width="10" style="62" bestFit="1" customWidth="1"/>
    <col min="5" max="5" width="15" customWidth="1"/>
    <col min="6" max="6" width="16" customWidth="1"/>
    <col min="7" max="7" width="17" style="1" customWidth="1"/>
    <col min="8" max="8" width="16" style="1" customWidth="1"/>
    <col min="9" max="12" width="16" customWidth="1"/>
    <col min="13" max="13" width="12.28515625" customWidth="1"/>
  </cols>
  <sheetData>
    <row r="1" spans="1:12" ht="14.65" customHeight="1" x14ac:dyDescent="0.25">
      <c r="A1" s="235" t="s">
        <v>0</v>
      </c>
      <c r="B1" s="238" t="s">
        <v>1</v>
      </c>
      <c r="C1" s="227" t="s">
        <v>2</v>
      </c>
      <c r="D1" s="241" t="s">
        <v>3</v>
      </c>
      <c r="E1" s="228" t="s">
        <v>14</v>
      </c>
      <c r="F1" s="229"/>
      <c r="G1" s="229"/>
      <c r="H1" s="229"/>
      <c r="I1" s="229"/>
      <c r="J1" s="229"/>
      <c r="K1" s="229"/>
      <c r="L1" s="229"/>
    </row>
    <row r="2" spans="1:12" ht="14.65" customHeight="1" x14ac:dyDescent="0.25">
      <c r="A2" s="236"/>
      <c r="B2" s="239"/>
      <c r="C2" s="227"/>
      <c r="D2" s="241"/>
      <c r="E2" s="230"/>
      <c r="F2" s="231"/>
      <c r="G2" s="231"/>
      <c r="H2" s="231"/>
      <c r="I2" s="231"/>
      <c r="J2" s="231"/>
      <c r="K2" s="231"/>
      <c r="L2" s="231"/>
    </row>
    <row r="3" spans="1:12" ht="27.75" customHeight="1" x14ac:dyDescent="0.25">
      <c r="A3" s="236"/>
      <c r="B3" s="239"/>
      <c r="C3" s="227"/>
      <c r="D3" s="241"/>
      <c r="E3" s="227" t="s">
        <v>25</v>
      </c>
      <c r="F3" s="227"/>
      <c r="G3" s="227"/>
      <c r="H3" s="227" t="s">
        <v>26</v>
      </c>
      <c r="I3" s="227"/>
      <c r="J3" s="227"/>
      <c r="K3" s="224" t="s">
        <v>36</v>
      </c>
      <c r="L3" s="224"/>
    </row>
    <row r="4" spans="1:12" ht="56.25" customHeight="1" x14ac:dyDescent="0.25">
      <c r="A4" s="237"/>
      <c r="B4" s="240"/>
      <c r="C4" s="227"/>
      <c r="D4" s="241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42" t="s">
        <v>230</v>
      </c>
      <c r="C6" s="243"/>
      <c r="D6" s="243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42" t="s">
        <v>56</v>
      </c>
      <c r="C75" s="243"/>
      <c r="D75" s="243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32" t="s">
        <v>11</v>
      </c>
      <c r="B123" s="233"/>
      <c r="C123" s="233"/>
      <c r="D123" s="233"/>
      <c r="E123" s="234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2E68-A0A4-4331-BAC5-255CEB4DDEAB}">
  <sheetPr>
    <tabColor rgb="FF00B0F0"/>
    <pageSetUpPr fitToPage="1"/>
  </sheetPr>
  <dimension ref="A1:Y307"/>
  <sheetViews>
    <sheetView tabSelected="1" view="pageBreakPreview" topLeftCell="A2" zoomScaleNormal="100" zoomScaleSheetLayoutView="100" workbookViewId="0">
      <pane ySplit="9" topLeftCell="A11" activePane="bottomLeft" state="frozen"/>
      <selection activeCell="B2" sqref="B2"/>
      <selection pane="bottomLeft" activeCell="D33" sqref="D33"/>
    </sheetView>
  </sheetViews>
  <sheetFormatPr defaultColWidth="8.85546875" defaultRowHeight="15" outlineLevelCol="1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hidden="1" customWidth="1" outlineLevel="1"/>
    <col min="6" max="6" width="15.28515625" style="90" hidden="1" customWidth="1" outlineLevel="1"/>
    <col min="7" max="7" width="15.28515625" style="93" hidden="1" customWidth="1" outlineLevel="1"/>
    <col min="8" max="8" width="14" style="93" hidden="1" customWidth="1" outlineLevel="1"/>
    <col min="9" max="12" width="15.28515625" style="90" hidden="1" customWidth="1" outlineLevel="1"/>
    <col min="13" max="13" width="14" style="90" bestFit="1" customWidth="1" collapsed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21" width="30.85546875" style="294" customWidth="1"/>
    <col min="22" max="22" width="24.5703125" style="90" customWidth="1"/>
    <col min="23" max="24" width="28.85546875" style="296" customWidth="1"/>
    <col min="25" max="25" width="8.85546875" style="296"/>
    <col min="26" max="16384" width="8.85546875" style="90"/>
  </cols>
  <sheetData>
    <row r="1" spans="1:24" hidden="1" x14ac:dyDescent="0.25">
      <c r="J1" s="255" t="s">
        <v>243</v>
      </c>
      <c r="K1" s="255"/>
      <c r="L1" s="255"/>
    </row>
    <row r="2" spans="1:24" hidden="1" x14ac:dyDescent="0.25"/>
    <row r="3" spans="1:24" hidden="1" x14ac:dyDescent="0.25"/>
    <row r="4" spans="1:24" hidden="1" x14ac:dyDescent="0.25">
      <c r="M4" s="90">
        <v>1.55</v>
      </c>
      <c r="O4" s="93"/>
      <c r="P4" s="140">
        <v>1.3</v>
      </c>
    </row>
    <row r="5" spans="1:24" hidden="1" x14ac:dyDescent="0.25"/>
    <row r="6" spans="1:24" ht="40.5" customHeight="1" x14ac:dyDescent="0.25">
      <c r="A6" s="227" t="s">
        <v>0</v>
      </c>
      <c r="B6" s="238" t="s">
        <v>1</v>
      </c>
      <c r="C6" s="227" t="s">
        <v>2</v>
      </c>
      <c r="D6" s="244" t="s">
        <v>3</v>
      </c>
      <c r="E6" s="227" t="s">
        <v>14</v>
      </c>
      <c r="F6" s="227"/>
      <c r="G6" s="227"/>
      <c r="H6" s="227"/>
      <c r="I6" s="227"/>
      <c r="J6" s="227"/>
      <c r="K6" s="227"/>
      <c r="L6" s="227"/>
      <c r="M6" s="245" t="s">
        <v>513</v>
      </c>
      <c r="N6" s="246"/>
      <c r="O6" s="246"/>
      <c r="P6" s="246"/>
      <c r="Q6" s="246"/>
      <c r="R6" s="246"/>
      <c r="S6" s="246"/>
      <c r="T6" s="238"/>
      <c r="U6" s="294">
        <f>T36+T51+T82+T175+T206+T237</f>
        <v>49889022.377668798</v>
      </c>
      <c r="W6" s="302">
        <f>'сводник (2)'!E4-U6</f>
        <v>69561.057248614728</v>
      </c>
    </row>
    <row r="7" spans="1:24" ht="14.65" customHeight="1" x14ac:dyDescent="0.25">
      <c r="A7" s="227"/>
      <c r="B7" s="239"/>
      <c r="C7" s="227"/>
      <c r="D7" s="244"/>
      <c r="E7" s="227"/>
      <c r="F7" s="227"/>
      <c r="G7" s="227"/>
      <c r="H7" s="227"/>
      <c r="I7" s="227"/>
      <c r="J7" s="227"/>
      <c r="K7" s="227"/>
      <c r="L7" s="227"/>
      <c r="M7" s="230"/>
      <c r="N7" s="231"/>
      <c r="O7" s="231"/>
      <c r="P7" s="231"/>
      <c r="Q7" s="231"/>
      <c r="R7" s="231"/>
      <c r="S7" s="231"/>
      <c r="T7" s="240"/>
      <c r="U7" s="294">
        <v>49958583.434917413</v>
      </c>
    </row>
    <row r="8" spans="1:24" ht="27.75" customHeight="1" x14ac:dyDescent="0.25">
      <c r="A8" s="227"/>
      <c r="B8" s="239"/>
      <c r="C8" s="227"/>
      <c r="D8" s="244"/>
      <c r="E8" s="227" t="s">
        <v>25</v>
      </c>
      <c r="F8" s="227"/>
      <c r="G8" s="227"/>
      <c r="H8" s="227" t="s">
        <v>26</v>
      </c>
      <c r="I8" s="227"/>
      <c r="J8" s="227"/>
      <c r="K8" s="254" t="s">
        <v>36</v>
      </c>
      <c r="L8" s="254"/>
      <c r="M8" s="247" t="s">
        <v>25</v>
      </c>
      <c r="N8" s="248"/>
      <c r="O8" s="249"/>
      <c r="P8" s="247" t="s">
        <v>26</v>
      </c>
      <c r="Q8" s="248"/>
      <c r="R8" s="249"/>
      <c r="S8" s="250" t="s">
        <v>36</v>
      </c>
      <c r="T8" s="251"/>
      <c r="U8" s="294">
        <f>U6-U7</f>
        <v>-69561.057248614728</v>
      </c>
    </row>
    <row r="9" spans="1:24" ht="56.25" customHeight="1" x14ac:dyDescent="0.25">
      <c r="A9" s="227"/>
      <c r="B9" s="240"/>
      <c r="C9" s="227"/>
      <c r="D9" s="244"/>
      <c r="E9" s="222" t="s">
        <v>4</v>
      </c>
      <c r="F9" s="222" t="s">
        <v>5</v>
      </c>
      <c r="G9" s="94" t="s">
        <v>6</v>
      </c>
      <c r="H9" s="222" t="s">
        <v>4</v>
      </c>
      <c r="I9" s="222" t="s">
        <v>5</v>
      </c>
      <c r="J9" s="94" t="s">
        <v>6</v>
      </c>
      <c r="K9" s="222" t="s">
        <v>27</v>
      </c>
      <c r="L9" s="222" t="s">
        <v>18</v>
      </c>
      <c r="M9" s="222" t="s">
        <v>4</v>
      </c>
      <c r="N9" s="222" t="s">
        <v>5</v>
      </c>
      <c r="O9" s="222" t="s">
        <v>6</v>
      </c>
      <c r="P9" s="222" t="s">
        <v>4</v>
      </c>
      <c r="Q9" s="222" t="s">
        <v>5</v>
      </c>
      <c r="R9" s="222" t="s">
        <v>6</v>
      </c>
      <c r="S9" s="222" t="s">
        <v>27</v>
      </c>
      <c r="T9" s="222" t="s">
        <v>18</v>
      </c>
      <c r="U9" s="294">
        <f>T36-U8</f>
        <v>17960509.708957415</v>
      </c>
      <c r="W9" s="297">
        <f>T36</f>
        <v>17890948.6517088</v>
      </c>
      <c r="X9" s="296">
        <v>100</v>
      </c>
    </row>
    <row r="10" spans="1:24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  <c r="W10" s="294">
        <f>U9</f>
        <v>17960509.708957415</v>
      </c>
      <c r="X10" s="299">
        <f>W10*X9/W9</f>
        <v>100.38880586268951</v>
      </c>
    </row>
    <row r="11" spans="1:24" ht="20.25" customHeight="1" x14ac:dyDescent="0.25">
      <c r="A11" s="223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4" ht="27.75" customHeight="1" x14ac:dyDescent="0.25">
      <c r="A12" s="13" t="s">
        <v>41</v>
      </c>
      <c r="B12" s="107" t="s">
        <v>244</v>
      </c>
      <c r="C12" s="13" t="s">
        <v>7</v>
      </c>
      <c r="D12" s="300">
        <v>6.15</v>
      </c>
      <c r="E12" s="109">
        <v>1800</v>
      </c>
      <c r="F12" s="97">
        <f>ROUND(E12*D12,2)</f>
        <v>11070</v>
      </c>
      <c r="G12" s="97">
        <f>ROUND(F12*1.2,2)</f>
        <v>13284</v>
      </c>
      <c r="H12" s="110"/>
      <c r="I12" s="98"/>
      <c r="J12" s="98"/>
      <c r="K12" s="98">
        <f t="shared" ref="K12:L16" si="0">F12+I12</f>
        <v>11070</v>
      </c>
      <c r="L12" s="97">
        <f t="shared" si="0"/>
        <v>13284</v>
      </c>
      <c r="M12" s="97">
        <f t="shared" ref="M12:M35" si="1">E12*$M$4</f>
        <v>2790</v>
      </c>
      <c r="N12" s="97">
        <f t="shared" ref="N12:N75" si="2">M12*D12</f>
        <v>17158.5</v>
      </c>
      <c r="O12" s="97">
        <f t="shared" ref="O12:O75" si="3">N12*1.2</f>
        <v>20590.2</v>
      </c>
      <c r="P12" s="97">
        <f t="shared" ref="P12:P35" si="4">H12*$P$4</f>
        <v>0</v>
      </c>
      <c r="Q12" s="97">
        <f t="shared" ref="Q12:Q75" si="5">P12*D12</f>
        <v>0</v>
      </c>
      <c r="R12" s="97">
        <f t="shared" ref="R12:R75" si="6">Q12*1.2</f>
        <v>0</v>
      </c>
      <c r="S12" s="97">
        <f t="shared" ref="S12:S75" si="7">N12+Q12</f>
        <v>17158.5</v>
      </c>
      <c r="T12" s="97">
        <f t="shared" ref="T12:T75" si="8">S12*1.2</f>
        <v>20590.2</v>
      </c>
      <c r="U12" s="294">
        <v>5.6160000000000005</v>
      </c>
      <c r="V12" s="304">
        <f>D12-U12</f>
        <v>0.53399999999999981</v>
      </c>
      <c r="X12" s="296">
        <f>D12*0.323</f>
        <v>1.9864500000000003</v>
      </c>
    </row>
    <row r="13" spans="1:24" ht="27.75" customHeight="1" x14ac:dyDescent="0.25">
      <c r="A13" s="13" t="s">
        <v>59</v>
      </c>
      <c r="B13" s="107" t="s">
        <v>260</v>
      </c>
      <c r="C13" s="13" t="s">
        <v>272</v>
      </c>
      <c r="D13" s="300">
        <v>0.28000000000000003</v>
      </c>
      <c r="E13" s="109">
        <v>1979800</v>
      </c>
      <c r="F13" s="97">
        <f>ROUND(E13*D13,2)</f>
        <v>554344</v>
      </c>
      <c r="G13" s="97">
        <f>ROUND(F13*1.2,2)</f>
        <v>665212.80000000005</v>
      </c>
      <c r="H13" s="110"/>
      <c r="I13" s="98"/>
      <c r="J13" s="98"/>
      <c r="K13" s="98">
        <f t="shared" si="0"/>
        <v>554344</v>
      </c>
      <c r="L13" s="97">
        <f t="shared" si="0"/>
        <v>665212.80000000005</v>
      </c>
      <c r="M13" s="97">
        <f>E13*$M$4</f>
        <v>3068690</v>
      </c>
      <c r="N13" s="97">
        <f t="shared" si="2"/>
        <v>859233.20000000007</v>
      </c>
      <c r="O13" s="97">
        <f t="shared" si="3"/>
        <v>1031079.8400000001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859233.20000000007</v>
      </c>
      <c r="T13" s="97">
        <f t="shared" si="8"/>
        <v>1031079.8400000001</v>
      </c>
      <c r="U13" s="294">
        <v>0.25600000000000001</v>
      </c>
      <c r="V13" s="304">
        <f t="shared" ref="V13:V35" si="9">D13-U13</f>
        <v>2.4000000000000021E-2</v>
      </c>
      <c r="X13" s="296">
        <f t="shared" ref="X13:X35" si="10">D13*0.323</f>
        <v>9.0440000000000006E-2</v>
      </c>
    </row>
    <row r="14" spans="1:24" ht="30.75" customHeight="1" x14ac:dyDescent="0.25">
      <c r="A14" s="13" t="s">
        <v>181</v>
      </c>
      <c r="B14" s="107" t="s">
        <v>246</v>
      </c>
      <c r="C14" s="13" t="s">
        <v>7</v>
      </c>
      <c r="D14" s="124">
        <v>146.1088</v>
      </c>
      <c r="E14" s="109">
        <v>1630</v>
      </c>
      <c r="F14" s="97">
        <f>ROUND(E14*D14,2)</f>
        <v>238157.34</v>
      </c>
      <c r="G14" s="97">
        <f>ROUND(F14*1.2,2)</f>
        <v>285788.81</v>
      </c>
      <c r="H14" s="110"/>
      <c r="I14" s="98"/>
      <c r="J14" s="98"/>
      <c r="K14" s="98">
        <f t="shared" si="0"/>
        <v>238157.34</v>
      </c>
      <c r="L14" s="97">
        <f t="shared" si="0"/>
        <v>285788.81</v>
      </c>
      <c r="M14" s="97">
        <f t="shared" si="1"/>
        <v>2526.5</v>
      </c>
      <c r="N14" s="97">
        <f t="shared" si="2"/>
        <v>369143.88319999998</v>
      </c>
      <c r="O14" s="97">
        <f t="shared" si="3"/>
        <v>442972.65983999998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369143.88319999998</v>
      </c>
      <c r="T14" s="97">
        <f t="shared" si="8"/>
        <v>442972.65983999998</v>
      </c>
      <c r="U14" s="294">
        <v>146.1088</v>
      </c>
      <c r="V14" s="304">
        <f t="shared" si="9"/>
        <v>0</v>
      </c>
      <c r="X14" s="296">
        <f t="shared" si="10"/>
        <v>47.193142399999999</v>
      </c>
    </row>
    <row r="15" spans="1:24" ht="27.75" customHeight="1" x14ac:dyDescent="0.25">
      <c r="A15" s="13" t="s">
        <v>492</v>
      </c>
      <c r="B15" s="107" t="s">
        <v>245</v>
      </c>
      <c r="C15" s="13" t="s">
        <v>8</v>
      </c>
      <c r="D15" s="124">
        <v>665.58720000000005</v>
      </c>
      <c r="E15" s="109">
        <v>101.5</v>
      </c>
      <c r="F15" s="97">
        <f>ROUND(E15*D15,2)</f>
        <v>67557.100000000006</v>
      </c>
      <c r="G15" s="97">
        <f>ROUND(F15*1.2,2)</f>
        <v>81068.52</v>
      </c>
      <c r="H15" s="110"/>
      <c r="I15" s="98"/>
      <c r="J15" s="98"/>
      <c r="K15" s="98">
        <f t="shared" si="0"/>
        <v>67557.100000000006</v>
      </c>
      <c r="L15" s="97">
        <f t="shared" si="0"/>
        <v>81068.52</v>
      </c>
      <c r="M15" s="97">
        <f t="shared" si="1"/>
        <v>157.32500000000002</v>
      </c>
      <c r="N15" s="97">
        <f t="shared" si="2"/>
        <v>104713.50624000002</v>
      </c>
      <c r="O15" s="97">
        <f t="shared" si="3"/>
        <v>125656.20748800001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104713.50624000002</v>
      </c>
      <c r="T15" s="97">
        <f t="shared" si="8"/>
        <v>125656.20748800001</v>
      </c>
      <c r="U15" s="294">
        <v>665.58720000000005</v>
      </c>
      <c r="V15" s="304">
        <f t="shared" si="9"/>
        <v>0</v>
      </c>
      <c r="X15" s="296">
        <f t="shared" si="10"/>
        <v>214.98466560000003</v>
      </c>
    </row>
    <row r="16" spans="1:24" ht="27.75" customHeight="1" x14ac:dyDescent="0.25">
      <c r="A16" s="13" t="s">
        <v>493</v>
      </c>
      <c r="B16" s="107" t="s">
        <v>249</v>
      </c>
      <c r="C16" s="13" t="s">
        <v>7</v>
      </c>
      <c r="D16" s="124">
        <v>66.56</v>
      </c>
      <c r="E16" s="109">
        <v>2573.7399999999998</v>
      </c>
      <c r="F16" s="97">
        <f>ROUND(E16*D16,2)</f>
        <v>171308.13</v>
      </c>
      <c r="G16" s="97">
        <f>ROUND(F16*1.2,2)</f>
        <v>205569.76</v>
      </c>
      <c r="H16" s="110"/>
      <c r="I16" s="98"/>
      <c r="J16" s="98"/>
      <c r="K16" s="98">
        <f t="shared" si="0"/>
        <v>171308.13</v>
      </c>
      <c r="L16" s="97">
        <f t="shared" si="0"/>
        <v>205569.76</v>
      </c>
      <c r="M16" s="97">
        <f t="shared" si="1"/>
        <v>3989.2969999999996</v>
      </c>
      <c r="N16" s="97">
        <f t="shared" si="2"/>
        <v>265527.60832</v>
      </c>
      <c r="O16" s="97">
        <f t="shared" si="3"/>
        <v>318633.129984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265527.60832</v>
      </c>
      <c r="T16" s="97">
        <f t="shared" si="8"/>
        <v>318633.129984</v>
      </c>
      <c r="U16" s="294">
        <v>66.56</v>
      </c>
      <c r="V16" s="304">
        <f t="shared" si="9"/>
        <v>0</v>
      </c>
      <c r="X16" s="296">
        <f t="shared" si="10"/>
        <v>21.49888</v>
      </c>
    </row>
    <row r="17" spans="1:24" ht="27.75" customHeight="1" x14ac:dyDescent="0.25">
      <c r="A17" s="99" t="s">
        <v>494</v>
      </c>
      <c r="B17" s="87" t="s">
        <v>263</v>
      </c>
      <c r="C17" s="99" t="s">
        <v>7</v>
      </c>
      <c r="D17" s="125">
        <v>83.865600000000001</v>
      </c>
      <c r="E17" s="101"/>
      <c r="F17" s="100"/>
      <c r="G17" s="100"/>
      <c r="H17" s="100">
        <v>4800</v>
      </c>
      <c r="I17" s="100">
        <f>ROUND(H17*D17,2)</f>
        <v>402554.88</v>
      </c>
      <c r="J17" s="100">
        <f>ROUND(I17*1.2,2)</f>
        <v>483065.86</v>
      </c>
      <c r="K17" s="100">
        <f>F17+I17</f>
        <v>402554.88</v>
      </c>
      <c r="L17" s="100">
        <f>G17+J17</f>
        <v>483065.86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523321.34399999998</v>
      </c>
      <c r="R17" s="100">
        <f t="shared" si="6"/>
        <v>627985.6128</v>
      </c>
      <c r="S17" s="100">
        <f t="shared" si="7"/>
        <v>523321.34399999998</v>
      </c>
      <c r="T17" s="100">
        <f t="shared" si="8"/>
        <v>627985.6128</v>
      </c>
      <c r="U17" s="294">
        <v>83.865600000000001</v>
      </c>
      <c r="V17" s="304">
        <f t="shared" si="9"/>
        <v>0</v>
      </c>
      <c r="X17" s="296">
        <f t="shared" si="10"/>
        <v>27.0885888</v>
      </c>
    </row>
    <row r="18" spans="1:24" ht="27.75" customHeight="1" x14ac:dyDescent="0.25">
      <c r="A18" s="13" t="s">
        <v>495</v>
      </c>
      <c r="B18" s="107" t="s">
        <v>262</v>
      </c>
      <c r="C18" s="13" t="s">
        <v>10</v>
      </c>
      <c r="D18" s="300">
        <v>273</v>
      </c>
      <c r="E18" s="109">
        <v>2160</v>
      </c>
      <c r="F18" s="97">
        <f>ROUND(E18*D18,2)</f>
        <v>589680</v>
      </c>
      <c r="G18" s="97">
        <f>ROUND(F18*1.2,2)</f>
        <v>707616</v>
      </c>
      <c r="H18" s="110"/>
      <c r="I18" s="98"/>
      <c r="J18" s="98"/>
      <c r="K18" s="98">
        <f t="shared" ref="K18:L33" si="11">F18+I18</f>
        <v>589680</v>
      </c>
      <c r="L18" s="97">
        <f t="shared" si="11"/>
        <v>707616</v>
      </c>
      <c r="M18" s="97">
        <f t="shared" si="1"/>
        <v>3348</v>
      </c>
      <c r="N18" s="97">
        <f t="shared" si="2"/>
        <v>914004</v>
      </c>
      <c r="O18" s="97">
        <f t="shared" si="3"/>
        <v>1096804.8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914004</v>
      </c>
      <c r="T18" s="97">
        <f t="shared" si="8"/>
        <v>1096804.8</v>
      </c>
      <c r="U18" s="294">
        <v>273.60000000000002</v>
      </c>
      <c r="V18" s="304">
        <f t="shared" si="9"/>
        <v>-0.60000000000002274</v>
      </c>
      <c r="X18" s="296">
        <f t="shared" si="10"/>
        <v>88.179000000000002</v>
      </c>
    </row>
    <row r="19" spans="1:24" ht="27.75" customHeight="1" x14ac:dyDescent="0.25">
      <c r="A19" s="99" t="s">
        <v>496</v>
      </c>
      <c r="B19" s="87" t="s">
        <v>259</v>
      </c>
      <c r="C19" s="99" t="s">
        <v>10</v>
      </c>
      <c r="D19" s="301">
        <v>273</v>
      </c>
      <c r="E19" s="101"/>
      <c r="F19" s="100"/>
      <c r="G19" s="100"/>
      <c r="H19" s="100">
        <f>5850+6425</f>
        <v>12275</v>
      </c>
      <c r="I19" s="100">
        <f>ROUND(H19*D19,2)</f>
        <v>3351075</v>
      </c>
      <c r="J19" s="100">
        <f>ROUND(I19*1.2,2)</f>
        <v>4021290</v>
      </c>
      <c r="K19" s="100">
        <f t="shared" si="11"/>
        <v>3351075</v>
      </c>
      <c r="L19" s="100">
        <f t="shared" si="11"/>
        <v>4021290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4356397.5</v>
      </c>
      <c r="R19" s="100">
        <f t="shared" si="6"/>
        <v>5227677</v>
      </c>
      <c r="S19" s="100">
        <f t="shared" si="7"/>
        <v>4356397.5</v>
      </c>
      <c r="T19" s="100">
        <f t="shared" si="8"/>
        <v>5227677</v>
      </c>
      <c r="U19" s="294">
        <v>273.60000000000002</v>
      </c>
      <c r="V19" s="304">
        <f t="shared" si="9"/>
        <v>-0.60000000000002274</v>
      </c>
      <c r="X19" s="296">
        <f t="shared" si="10"/>
        <v>88.179000000000002</v>
      </c>
    </row>
    <row r="20" spans="1:24" ht="27.75" customHeight="1" x14ac:dyDescent="0.25">
      <c r="A20" s="13" t="s">
        <v>497</v>
      </c>
      <c r="B20" s="107" t="s">
        <v>261</v>
      </c>
      <c r="C20" s="13" t="s">
        <v>9</v>
      </c>
      <c r="D20" s="303">
        <v>300</v>
      </c>
      <c r="E20" s="109">
        <v>1920</v>
      </c>
      <c r="F20" s="97">
        <f>ROUND(E20*D20,2)</f>
        <v>576000</v>
      </c>
      <c r="G20" s="97">
        <f>ROUND(F20*1.2,2)</f>
        <v>691200</v>
      </c>
      <c r="H20" s="110"/>
      <c r="I20" s="98"/>
      <c r="J20" s="98"/>
      <c r="K20" s="98">
        <f t="shared" si="11"/>
        <v>576000</v>
      </c>
      <c r="L20" s="97">
        <f t="shared" si="11"/>
        <v>691200</v>
      </c>
      <c r="M20" s="97">
        <f t="shared" si="1"/>
        <v>2976</v>
      </c>
      <c r="N20" s="97">
        <f t="shared" si="2"/>
        <v>892800</v>
      </c>
      <c r="O20" s="97">
        <f t="shared" si="3"/>
        <v>1071360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892800</v>
      </c>
      <c r="T20" s="97">
        <f t="shared" si="8"/>
        <v>1071360</v>
      </c>
      <c r="U20" s="294">
        <v>297.37599999999998</v>
      </c>
      <c r="V20" s="304">
        <f t="shared" si="9"/>
        <v>2.6240000000000236</v>
      </c>
      <c r="X20" s="296">
        <f t="shared" si="10"/>
        <v>96.9</v>
      </c>
    </row>
    <row r="21" spans="1:24" ht="27.75" customHeight="1" x14ac:dyDescent="0.25">
      <c r="A21" s="99" t="s">
        <v>498</v>
      </c>
      <c r="B21" s="87" t="s">
        <v>248</v>
      </c>
      <c r="C21" s="99" t="s">
        <v>10</v>
      </c>
      <c r="D21" s="301">
        <v>24</v>
      </c>
      <c r="E21" s="101"/>
      <c r="F21" s="100"/>
      <c r="G21" s="100"/>
      <c r="H21" s="100">
        <v>143950</v>
      </c>
      <c r="I21" s="100">
        <f>ROUND(H21*D21,2)</f>
        <v>3454800</v>
      </c>
      <c r="J21" s="100">
        <f>ROUND(I21*1.2,2)</f>
        <v>4145760</v>
      </c>
      <c r="K21" s="100">
        <f t="shared" si="11"/>
        <v>3454800</v>
      </c>
      <c r="L21" s="100">
        <f t="shared" si="11"/>
        <v>4145760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4491240</v>
      </c>
      <c r="R21" s="100">
        <f t="shared" si="6"/>
        <v>5389488</v>
      </c>
      <c r="S21" s="100">
        <f t="shared" si="7"/>
        <v>4491240</v>
      </c>
      <c r="T21" s="100">
        <f t="shared" si="8"/>
        <v>5389488</v>
      </c>
      <c r="U21" s="294">
        <v>24</v>
      </c>
      <c r="V21" s="304">
        <f t="shared" si="9"/>
        <v>0</v>
      </c>
      <c r="X21" s="296">
        <f t="shared" si="10"/>
        <v>7.7520000000000007</v>
      </c>
    </row>
    <row r="22" spans="1:24" ht="27.75" customHeight="1" x14ac:dyDescent="0.25">
      <c r="A22" s="123" t="s">
        <v>499</v>
      </c>
      <c r="B22" s="89" t="s">
        <v>270</v>
      </c>
      <c r="C22" s="123" t="s">
        <v>10</v>
      </c>
      <c r="D22" s="300">
        <v>12</v>
      </c>
      <c r="E22" s="109">
        <v>1120</v>
      </c>
      <c r="F22" s="97">
        <f>ROUND(E22*D22,2)</f>
        <v>13440</v>
      </c>
      <c r="G22" s="97">
        <f>ROUND(F22*1.2,2)</f>
        <v>16128</v>
      </c>
      <c r="H22" s="110"/>
      <c r="I22" s="98"/>
      <c r="J22" s="98"/>
      <c r="K22" s="98">
        <f t="shared" si="11"/>
        <v>13440</v>
      </c>
      <c r="L22" s="97">
        <f t="shared" si="11"/>
        <v>16128</v>
      </c>
      <c r="M22" s="97">
        <f t="shared" si="1"/>
        <v>1736</v>
      </c>
      <c r="N22" s="97">
        <f t="shared" si="2"/>
        <v>20832</v>
      </c>
      <c r="O22" s="97">
        <f t="shared" si="3"/>
        <v>24998.399999999998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20832</v>
      </c>
      <c r="T22" s="97">
        <f t="shared" si="8"/>
        <v>24998.399999999998</v>
      </c>
      <c r="U22" s="294">
        <v>12.16</v>
      </c>
      <c r="V22" s="304">
        <f t="shared" si="9"/>
        <v>-0.16000000000000014</v>
      </c>
      <c r="X22" s="296">
        <f t="shared" si="10"/>
        <v>3.8760000000000003</v>
      </c>
    </row>
    <row r="23" spans="1:24" ht="27.75" customHeight="1" x14ac:dyDescent="0.25">
      <c r="A23" s="13" t="s">
        <v>500</v>
      </c>
      <c r="B23" s="107" t="s">
        <v>237</v>
      </c>
      <c r="C23" s="13" t="s">
        <v>24</v>
      </c>
      <c r="D23" s="300">
        <v>39</v>
      </c>
      <c r="E23" s="109">
        <v>1324</v>
      </c>
      <c r="F23" s="97">
        <f>ROUND(E23*D23,2)</f>
        <v>51636</v>
      </c>
      <c r="G23" s="97">
        <f>ROUND(F23*1.2,2)</f>
        <v>61963.199999999997</v>
      </c>
      <c r="H23" s="110"/>
      <c r="I23" s="98"/>
      <c r="J23" s="98"/>
      <c r="K23" s="98">
        <f t="shared" si="11"/>
        <v>51636</v>
      </c>
      <c r="L23" s="97">
        <f t="shared" si="11"/>
        <v>61963.199999999997</v>
      </c>
      <c r="M23" s="97">
        <f t="shared" si="1"/>
        <v>2052.2000000000003</v>
      </c>
      <c r="N23" s="97">
        <f t="shared" si="2"/>
        <v>80035.800000000017</v>
      </c>
      <c r="O23" s="97">
        <f t="shared" si="3"/>
        <v>96042.960000000021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80035.800000000017</v>
      </c>
      <c r="T23" s="97">
        <f t="shared" si="8"/>
        <v>96042.960000000021</v>
      </c>
      <c r="U23" s="294">
        <v>39.04</v>
      </c>
      <c r="V23" s="304">
        <f t="shared" si="9"/>
        <v>-3.9999999999999147E-2</v>
      </c>
      <c r="X23" s="296">
        <f t="shared" si="10"/>
        <v>12.597</v>
      </c>
    </row>
    <row r="24" spans="1:24" ht="27.75" customHeight="1" x14ac:dyDescent="0.25">
      <c r="A24" s="86" t="s">
        <v>501</v>
      </c>
      <c r="B24" s="112" t="s">
        <v>257</v>
      </c>
      <c r="C24" s="86" t="s">
        <v>149</v>
      </c>
      <c r="D24" s="301">
        <v>33</v>
      </c>
      <c r="E24" s="101"/>
      <c r="F24" s="100"/>
      <c r="G24" s="100"/>
      <c r="H24" s="100">
        <v>8050</v>
      </c>
      <c r="I24" s="101">
        <f>ROUND(H24*D24,2)</f>
        <v>265650</v>
      </c>
      <c r="J24" s="101">
        <f>ROUND(I24*1.2,2)</f>
        <v>318780</v>
      </c>
      <c r="K24" s="100">
        <f t="shared" si="11"/>
        <v>265650</v>
      </c>
      <c r="L24" s="100">
        <f t="shared" si="11"/>
        <v>318780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345345</v>
      </c>
      <c r="R24" s="100">
        <f t="shared" si="6"/>
        <v>414414</v>
      </c>
      <c r="S24" s="100">
        <f t="shared" si="7"/>
        <v>345345</v>
      </c>
      <c r="T24" s="100">
        <f t="shared" si="8"/>
        <v>414414</v>
      </c>
      <c r="U24" s="294">
        <v>33.92</v>
      </c>
      <c r="V24" s="304">
        <f t="shared" si="9"/>
        <v>-0.92000000000000171</v>
      </c>
      <c r="X24" s="296">
        <f t="shared" si="10"/>
        <v>10.659000000000001</v>
      </c>
    </row>
    <row r="25" spans="1:24" ht="27.75" customHeight="1" x14ac:dyDescent="0.25">
      <c r="A25" s="86" t="s">
        <v>502</v>
      </c>
      <c r="B25" s="112" t="s">
        <v>269</v>
      </c>
      <c r="C25" s="86" t="s">
        <v>149</v>
      </c>
      <c r="D25" s="301">
        <v>6</v>
      </c>
      <c r="E25" s="101"/>
      <c r="F25" s="100"/>
      <c r="G25" s="100"/>
      <c r="H25" s="100">
        <v>12100</v>
      </c>
      <c r="I25" s="101">
        <f>ROUND(H25*D25,2)</f>
        <v>72600</v>
      </c>
      <c r="J25" s="101">
        <f>ROUND(I25*1.2,2)</f>
        <v>87120</v>
      </c>
      <c r="K25" s="100">
        <f t="shared" si="11"/>
        <v>72600</v>
      </c>
      <c r="L25" s="100">
        <f t="shared" si="11"/>
        <v>87120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94380</v>
      </c>
      <c r="R25" s="100">
        <f t="shared" si="6"/>
        <v>113256</v>
      </c>
      <c r="S25" s="100">
        <f t="shared" si="7"/>
        <v>94380</v>
      </c>
      <c r="T25" s="100">
        <f t="shared" si="8"/>
        <v>113256</v>
      </c>
      <c r="U25" s="294">
        <v>5.12</v>
      </c>
      <c r="V25" s="304">
        <f t="shared" si="9"/>
        <v>0.87999999999999989</v>
      </c>
      <c r="X25" s="296">
        <f t="shared" si="10"/>
        <v>1.9380000000000002</v>
      </c>
    </row>
    <row r="26" spans="1:24" ht="27.75" customHeight="1" x14ac:dyDescent="0.25">
      <c r="A26" s="99" t="s">
        <v>503</v>
      </c>
      <c r="B26" s="88" t="s">
        <v>236</v>
      </c>
      <c r="C26" s="99" t="s">
        <v>10</v>
      </c>
      <c r="D26" s="301">
        <v>228</v>
      </c>
      <c r="E26" s="101"/>
      <c r="F26" s="100"/>
      <c r="G26" s="100"/>
      <c r="H26" s="100">
        <v>235</v>
      </c>
      <c r="I26" s="100">
        <f>ROUND(H26*D26,2)</f>
        <v>53580</v>
      </c>
      <c r="J26" s="100">
        <f>ROUND(I26*1.2,2)</f>
        <v>64296</v>
      </c>
      <c r="K26" s="100">
        <f t="shared" si="11"/>
        <v>53580</v>
      </c>
      <c r="L26" s="100">
        <f t="shared" si="11"/>
        <v>64296</v>
      </c>
      <c r="M26" s="100">
        <f t="shared" si="1"/>
        <v>0</v>
      </c>
      <c r="N26" s="100">
        <f t="shared" si="2"/>
        <v>0</v>
      </c>
      <c r="O26" s="100">
        <f t="shared" si="3"/>
        <v>0</v>
      </c>
      <c r="P26" s="100">
        <f t="shared" si="4"/>
        <v>305.5</v>
      </c>
      <c r="Q26" s="100">
        <f t="shared" si="5"/>
        <v>69654</v>
      </c>
      <c r="R26" s="100">
        <f t="shared" si="6"/>
        <v>83584.800000000003</v>
      </c>
      <c r="S26" s="100">
        <f t="shared" si="7"/>
        <v>69654</v>
      </c>
      <c r="T26" s="100">
        <f t="shared" si="8"/>
        <v>83584.800000000003</v>
      </c>
      <c r="U26" s="294">
        <v>229.12</v>
      </c>
      <c r="V26" s="304">
        <f t="shared" si="9"/>
        <v>-1.1200000000000045</v>
      </c>
      <c r="X26" s="296">
        <f t="shared" si="10"/>
        <v>73.644000000000005</v>
      </c>
    </row>
    <row r="27" spans="1:24" ht="27.75" customHeight="1" x14ac:dyDescent="0.25">
      <c r="A27" s="13" t="s">
        <v>504</v>
      </c>
      <c r="B27" s="107" t="s">
        <v>242</v>
      </c>
      <c r="C27" s="13" t="s">
        <v>7</v>
      </c>
      <c r="D27" s="124">
        <v>59.663999999999994</v>
      </c>
      <c r="E27" s="109">
        <v>1933.2</v>
      </c>
      <c r="F27" s="97">
        <f>ROUND(E27*D27,2)</f>
        <v>115342.44</v>
      </c>
      <c r="G27" s="97">
        <f>ROUND(F27*1.2,2)</f>
        <v>138410.93</v>
      </c>
      <c r="H27" s="110"/>
      <c r="I27" s="98"/>
      <c r="J27" s="98"/>
      <c r="K27" s="98">
        <f t="shared" si="11"/>
        <v>115342.44</v>
      </c>
      <c r="L27" s="97">
        <f t="shared" si="11"/>
        <v>138410.93</v>
      </c>
      <c r="M27" s="97">
        <f t="shared" si="1"/>
        <v>2996.46</v>
      </c>
      <c r="N27" s="97">
        <f t="shared" si="2"/>
        <v>178780.78943999999</v>
      </c>
      <c r="O27" s="97">
        <f t="shared" si="3"/>
        <v>214536.94732799998</v>
      </c>
      <c r="P27" s="97">
        <f t="shared" si="4"/>
        <v>0</v>
      </c>
      <c r="Q27" s="97">
        <f t="shared" si="5"/>
        <v>0</v>
      </c>
      <c r="R27" s="97">
        <f t="shared" si="6"/>
        <v>0</v>
      </c>
      <c r="S27" s="97">
        <f t="shared" si="7"/>
        <v>178780.78943999999</v>
      </c>
      <c r="T27" s="97">
        <f t="shared" si="8"/>
        <v>214536.94732799998</v>
      </c>
      <c r="U27" s="294">
        <v>59.663999999999994</v>
      </c>
      <c r="V27" s="304">
        <f t="shared" si="9"/>
        <v>0</v>
      </c>
      <c r="X27" s="296">
        <f t="shared" si="10"/>
        <v>19.271471999999999</v>
      </c>
    </row>
    <row r="28" spans="1:24" ht="27.75" customHeight="1" x14ac:dyDescent="0.25">
      <c r="A28" s="99" t="s">
        <v>505</v>
      </c>
      <c r="B28" s="88" t="s">
        <v>263</v>
      </c>
      <c r="C28" s="99" t="s">
        <v>7</v>
      </c>
      <c r="D28" s="126">
        <v>75.176640000000006</v>
      </c>
      <c r="E28" s="101"/>
      <c r="F28" s="100"/>
      <c r="G28" s="100"/>
      <c r="H28" s="100">
        <v>4800</v>
      </c>
      <c r="I28" s="100">
        <f>ROUND(H28*D28,2)</f>
        <v>360847.87</v>
      </c>
      <c r="J28" s="100">
        <f>ROUND(I28*1.2,2)</f>
        <v>433017.44</v>
      </c>
      <c r="K28" s="100">
        <f t="shared" si="11"/>
        <v>360847.87</v>
      </c>
      <c r="L28" s="100">
        <f t="shared" si="11"/>
        <v>433017.44</v>
      </c>
      <c r="M28" s="100">
        <f t="shared" si="1"/>
        <v>0</v>
      </c>
      <c r="N28" s="100">
        <f t="shared" si="2"/>
        <v>0</v>
      </c>
      <c r="O28" s="100">
        <f t="shared" si="3"/>
        <v>0</v>
      </c>
      <c r="P28" s="100">
        <f t="shared" si="4"/>
        <v>6240</v>
      </c>
      <c r="Q28" s="100">
        <f t="shared" si="5"/>
        <v>469102.23360000004</v>
      </c>
      <c r="R28" s="100">
        <f t="shared" si="6"/>
        <v>562922.68032000004</v>
      </c>
      <c r="S28" s="100">
        <f t="shared" si="7"/>
        <v>469102.23360000004</v>
      </c>
      <c r="T28" s="100">
        <f t="shared" si="8"/>
        <v>562922.68032000004</v>
      </c>
      <c r="U28" s="294">
        <v>75.176640000000006</v>
      </c>
      <c r="V28" s="304">
        <f t="shared" si="9"/>
        <v>0</v>
      </c>
      <c r="X28" s="296">
        <f t="shared" si="10"/>
        <v>24.282054720000001</v>
      </c>
    </row>
    <row r="29" spans="1:24" ht="27.75" customHeight="1" x14ac:dyDescent="0.25">
      <c r="A29" s="13" t="s">
        <v>506</v>
      </c>
      <c r="B29" s="107" t="s">
        <v>231</v>
      </c>
      <c r="C29" s="13" t="s">
        <v>7</v>
      </c>
      <c r="D29" s="127">
        <v>5.9664000000000001</v>
      </c>
      <c r="E29" s="109">
        <v>1449.9</v>
      </c>
      <c r="F29" s="97">
        <f>ROUND(E29*D29,2)</f>
        <v>8650.68</v>
      </c>
      <c r="G29" s="97">
        <f>ROUND(F29*1.2,2)</f>
        <v>10380.82</v>
      </c>
      <c r="H29" s="110"/>
      <c r="I29" s="98"/>
      <c r="J29" s="98"/>
      <c r="K29" s="98">
        <f t="shared" si="11"/>
        <v>8650.68</v>
      </c>
      <c r="L29" s="97">
        <f t="shared" si="11"/>
        <v>10380.82</v>
      </c>
      <c r="M29" s="97">
        <f t="shared" si="1"/>
        <v>2247.3450000000003</v>
      </c>
      <c r="N29" s="97">
        <f t="shared" si="2"/>
        <v>13408.559208000002</v>
      </c>
      <c r="O29" s="97">
        <f t="shared" si="3"/>
        <v>16090.271049600002</v>
      </c>
      <c r="P29" s="97">
        <f t="shared" si="4"/>
        <v>0</v>
      </c>
      <c r="Q29" s="97">
        <f t="shared" si="5"/>
        <v>0</v>
      </c>
      <c r="R29" s="97">
        <f t="shared" si="6"/>
        <v>0</v>
      </c>
      <c r="S29" s="97">
        <f t="shared" si="7"/>
        <v>13408.559208000002</v>
      </c>
      <c r="T29" s="97">
        <f t="shared" si="8"/>
        <v>16090.271049600002</v>
      </c>
      <c r="U29" s="294">
        <v>5.9664000000000001</v>
      </c>
      <c r="V29" s="304">
        <f t="shared" si="9"/>
        <v>0</v>
      </c>
      <c r="X29" s="296">
        <f t="shared" si="10"/>
        <v>1.9271472000000001</v>
      </c>
    </row>
    <row r="30" spans="1:24" ht="27.75" customHeight="1" x14ac:dyDescent="0.25">
      <c r="A30" s="99" t="s">
        <v>507</v>
      </c>
      <c r="B30" s="87" t="s">
        <v>263</v>
      </c>
      <c r="C30" s="99" t="s">
        <v>7</v>
      </c>
      <c r="D30" s="126">
        <v>7.5176639999999999</v>
      </c>
      <c r="E30" s="101"/>
      <c r="F30" s="100"/>
      <c r="G30" s="100"/>
      <c r="H30" s="100">
        <v>4800</v>
      </c>
      <c r="I30" s="100">
        <f>ROUND(H30*D30,2)</f>
        <v>36084.79</v>
      </c>
      <c r="J30" s="100">
        <f>ROUND(I30*1.2,2)</f>
        <v>43301.75</v>
      </c>
      <c r="K30" s="100">
        <f t="shared" si="11"/>
        <v>36084.79</v>
      </c>
      <c r="L30" s="100">
        <f t="shared" si="11"/>
        <v>43301.75</v>
      </c>
      <c r="M30" s="100">
        <f t="shared" si="1"/>
        <v>0</v>
      </c>
      <c r="N30" s="100">
        <f t="shared" si="2"/>
        <v>0</v>
      </c>
      <c r="O30" s="100">
        <f t="shared" si="3"/>
        <v>0</v>
      </c>
      <c r="P30" s="100">
        <f t="shared" si="4"/>
        <v>6240</v>
      </c>
      <c r="Q30" s="100">
        <f t="shared" si="5"/>
        <v>46910.223359999996</v>
      </c>
      <c r="R30" s="100">
        <f t="shared" si="6"/>
        <v>56292.268031999993</v>
      </c>
      <c r="S30" s="100">
        <f t="shared" si="7"/>
        <v>46910.223359999996</v>
      </c>
      <c r="T30" s="100">
        <f t="shared" si="8"/>
        <v>56292.268031999993</v>
      </c>
      <c r="U30" s="294">
        <v>7.5176639999999999</v>
      </c>
      <c r="V30" s="304">
        <f t="shared" si="9"/>
        <v>0</v>
      </c>
      <c r="X30" s="296">
        <f t="shared" si="10"/>
        <v>2.4282054720000001</v>
      </c>
    </row>
    <row r="31" spans="1:24" ht="27.75" customHeight="1" x14ac:dyDescent="0.25">
      <c r="A31" s="13" t="s">
        <v>508</v>
      </c>
      <c r="B31" s="107" t="s">
        <v>232</v>
      </c>
      <c r="C31" s="13" t="s">
        <v>272</v>
      </c>
      <c r="D31" s="300">
        <v>0.15</v>
      </c>
      <c r="E31" s="109">
        <v>945300</v>
      </c>
      <c r="F31" s="97">
        <f>ROUND(E31*D31,2)</f>
        <v>141795</v>
      </c>
      <c r="G31" s="97">
        <f>ROUND(F31*1.2,2)</f>
        <v>170154</v>
      </c>
      <c r="H31" s="110"/>
      <c r="I31" s="98"/>
      <c r="J31" s="98"/>
      <c r="K31" s="98">
        <f t="shared" si="11"/>
        <v>141795</v>
      </c>
      <c r="L31" s="97">
        <f t="shared" si="11"/>
        <v>170154</v>
      </c>
      <c r="M31" s="97">
        <f t="shared" si="1"/>
        <v>1465215</v>
      </c>
      <c r="N31" s="97">
        <f t="shared" si="2"/>
        <v>219782.25</v>
      </c>
      <c r="O31" s="97">
        <f t="shared" si="3"/>
        <v>263738.7</v>
      </c>
      <c r="P31" s="97">
        <f t="shared" si="4"/>
        <v>0</v>
      </c>
      <c r="Q31" s="97">
        <f t="shared" si="5"/>
        <v>0</v>
      </c>
      <c r="R31" s="97">
        <f t="shared" si="6"/>
        <v>0</v>
      </c>
      <c r="S31" s="97">
        <f t="shared" si="7"/>
        <v>219782.25</v>
      </c>
      <c r="T31" s="97">
        <f t="shared" si="8"/>
        <v>263738.7</v>
      </c>
      <c r="U31" s="294">
        <v>0.14848</v>
      </c>
      <c r="V31" s="304">
        <f t="shared" si="9"/>
        <v>1.5199999999999936E-3</v>
      </c>
      <c r="X31" s="296">
        <f t="shared" si="10"/>
        <v>4.845E-2</v>
      </c>
    </row>
    <row r="32" spans="1:24" ht="27.75" customHeight="1" x14ac:dyDescent="0.25">
      <c r="A32" s="131" t="s">
        <v>509</v>
      </c>
      <c r="B32" s="130" t="s">
        <v>273</v>
      </c>
      <c r="C32" s="131" t="s">
        <v>272</v>
      </c>
      <c r="D32" s="305">
        <v>0.15</v>
      </c>
      <c r="E32" s="109">
        <v>708980</v>
      </c>
      <c r="F32" s="97">
        <f>ROUND(E32*D32,2)</f>
        <v>106347</v>
      </c>
      <c r="G32" s="97">
        <f>ROUND(F32*1.2,2)</f>
        <v>127616.4</v>
      </c>
      <c r="H32" s="110"/>
      <c r="I32" s="98"/>
      <c r="J32" s="98"/>
      <c r="K32" s="98">
        <f t="shared" si="11"/>
        <v>106347</v>
      </c>
      <c r="L32" s="97">
        <f t="shared" si="11"/>
        <v>127616.4</v>
      </c>
      <c r="M32" s="97">
        <f t="shared" si="1"/>
        <v>1098919</v>
      </c>
      <c r="N32" s="97">
        <f t="shared" si="2"/>
        <v>164837.85</v>
      </c>
      <c r="O32" s="97">
        <f t="shared" si="3"/>
        <v>197805.42</v>
      </c>
      <c r="P32" s="97">
        <f t="shared" si="4"/>
        <v>0</v>
      </c>
      <c r="Q32" s="97">
        <f t="shared" si="5"/>
        <v>0</v>
      </c>
      <c r="R32" s="97">
        <f t="shared" si="6"/>
        <v>0</v>
      </c>
      <c r="S32" s="97">
        <f t="shared" si="7"/>
        <v>164837.85</v>
      </c>
      <c r="T32" s="97">
        <f t="shared" si="8"/>
        <v>197805.42</v>
      </c>
      <c r="U32" s="294">
        <v>0.14848</v>
      </c>
      <c r="V32" s="304">
        <f t="shared" si="9"/>
        <v>1.5199999999999936E-3</v>
      </c>
      <c r="X32" s="296">
        <f t="shared" si="10"/>
        <v>4.845E-2</v>
      </c>
    </row>
    <row r="33" spans="1:25" ht="27.75" customHeight="1" x14ac:dyDescent="0.25">
      <c r="A33" s="13" t="s">
        <v>510</v>
      </c>
      <c r="B33" s="107" t="s">
        <v>251</v>
      </c>
      <c r="C33" s="13" t="s">
        <v>15</v>
      </c>
      <c r="D33" s="124">
        <v>265.52</v>
      </c>
      <c r="E33" s="109">
        <v>700</v>
      </c>
      <c r="F33" s="97">
        <f>ROUND(E33*D33,2)</f>
        <v>185864</v>
      </c>
      <c r="G33" s="97">
        <f>ROUND(F33*1.2,2)</f>
        <v>223036.79999999999</v>
      </c>
      <c r="H33" s="110"/>
      <c r="I33" s="98"/>
      <c r="J33" s="98"/>
      <c r="K33" s="98">
        <f t="shared" si="11"/>
        <v>185864</v>
      </c>
      <c r="L33" s="97">
        <f t="shared" si="11"/>
        <v>223036.79999999999</v>
      </c>
      <c r="M33" s="97">
        <f t="shared" si="1"/>
        <v>1085</v>
      </c>
      <c r="N33" s="97">
        <f t="shared" si="2"/>
        <v>288089.19999999995</v>
      </c>
      <c r="O33" s="97">
        <f t="shared" si="3"/>
        <v>345707.03999999992</v>
      </c>
      <c r="P33" s="97">
        <f t="shared" si="4"/>
        <v>0</v>
      </c>
      <c r="Q33" s="97">
        <f t="shared" si="5"/>
        <v>0</v>
      </c>
      <c r="R33" s="97">
        <f t="shared" si="6"/>
        <v>0</v>
      </c>
      <c r="S33" s="97">
        <f t="shared" si="7"/>
        <v>288089.19999999995</v>
      </c>
      <c r="T33" s="97">
        <f t="shared" si="8"/>
        <v>345707.03999999992</v>
      </c>
      <c r="U33" s="294">
        <v>265.52</v>
      </c>
      <c r="V33" s="304">
        <f t="shared" si="9"/>
        <v>0</v>
      </c>
      <c r="X33" s="296">
        <f t="shared" si="10"/>
        <v>85.762959999999993</v>
      </c>
    </row>
    <row r="34" spans="1:25" ht="41.25" customHeight="1" x14ac:dyDescent="0.25">
      <c r="A34" s="13" t="s">
        <v>511</v>
      </c>
      <c r="B34" s="107" t="s">
        <v>252</v>
      </c>
      <c r="C34" s="13" t="s">
        <v>15</v>
      </c>
      <c r="D34" s="127">
        <v>27.639167999999994</v>
      </c>
      <c r="E34" s="109">
        <v>1140</v>
      </c>
      <c r="F34" s="97">
        <f>ROUND(E34*D34,2)</f>
        <v>31508.65</v>
      </c>
      <c r="G34" s="97">
        <f>ROUND(F34*1.2,2)</f>
        <v>37810.379999999997</v>
      </c>
      <c r="H34" s="110"/>
      <c r="I34" s="98"/>
      <c r="J34" s="98"/>
      <c r="K34" s="98">
        <f t="shared" ref="K34:L38" si="12">F34+I34</f>
        <v>31508.65</v>
      </c>
      <c r="L34" s="97">
        <f t="shared" si="12"/>
        <v>37810.379999999997</v>
      </c>
      <c r="M34" s="97">
        <f t="shared" si="1"/>
        <v>1767</v>
      </c>
      <c r="N34" s="97">
        <f t="shared" si="2"/>
        <v>48838.409855999991</v>
      </c>
      <c r="O34" s="97">
        <f t="shared" si="3"/>
        <v>58606.091827199991</v>
      </c>
      <c r="P34" s="97">
        <f t="shared" si="4"/>
        <v>0</v>
      </c>
      <c r="Q34" s="97">
        <f t="shared" si="5"/>
        <v>0</v>
      </c>
      <c r="R34" s="97">
        <f t="shared" si="6"/>
        <v>0</v>
      </c>
      <c r="S34" s="97">
        <f t="shared" si="7"/>
        <v>48838.409855999991</v>
      </c>
      <c r="T34" s="97">
        <f t="shared" si="8"/>
        <v>58606.091827199991</v>
      </c>
      <c r="U34" s="294">
        <v>27.639167999999994</v>
      </c>
      <c r="V34" s="304">
        <f t="shared" si="9"/>
        <v>0</v>
      </c>
      <c r="X34" s="296">
        <f t="shared" si="10"/>
        <v>8.9274512639999983</v>
      </c>
    </row>
    <row r="35" spans="1:25" ht="27.75" customHeight="1" x14ac:dyDescent="0.25">
      <c r="A35" s="13" t="s">
        <v>512</v>
      </c>
      <c r="B35" s="107" t="s">
        <v>253</v>
      </c>
      <c r="C35" s="13" t="s">
        <v>15</v>
      </c>
      <c r="D35" s="124">
        <v>42.7776</v>
      </c>
      <c r="E35" s="109">
        <v>1140</v>
      </c>
      <c r="F35" s="97">
        <f>ROUND(E35*D35,2)</f>
        <v>48766.46</v>
      </c>
      <c r="G35" s="97">
        <f>ROUND(F35*1.2,2)</f>
        <v>58519.75</v>
      </c>
      <c r="H35" s="110"/>
      <c r="I35" s="98"/>
      <c r="J35" s="98"/>
      <c r="K35" s="98">
        <f t="shared" si="12"/>
        <v>48766.46</v>
      </c>
      <c r="L35" s="97">
        <f t="shared" si="12"/>
        <v>58519.75</v>
      </c>
      <c r="M35" s="97">
        <f t="shared" si="1"/>
        <v>1767</v>
      </c>
      <c r="N35" s="97">
        <f t="shared" si="2"/>
        <v>75588.019199999995</v>
      </c>
      <c r="O35" s="97">
        <f t="shared" si="3"/>
        <v>90705.623039999991</v>
      </c>
      <c r="P35" s="97">
        <f t="shared" si="4"/>
        <v>0</v>
      </c>
      <c r="Q35" s="97">
        <f t="shared" si="5"/>
        <v>0</v>
      </c>
      <c r="R35" s="97">
        <f t="shared" si="6"/>
        <v>0</v>
      </c>
      <c r="S35" s="97">
        <f t="shared" si="7"/>
        <v>75588.019199999995</v>
      </c>
      <c r="T35" s="97">
        <f t="shared" si="8"/>
        <v>90705.623039999991</v>
      </c>
      <c r="U35" s="294">
        <v>42.7776</v>
      </c>
      <c r="V35" s="304">
        <f t="shared" si="9"/>
        <v>0</v>
      </c>
      <c r="X35" s="296">
        <f t="shared" si="10"/>
        <v>13.8171648</v>
      </c>
    </row>
    <row r="36" spans="1:25" ht="27.75" customHeight="1" x14ac:dyDescent="0.25">
      <c r="A36" s="151"/>
      <c r="B36" s="152"/>
      <c r="C36" s="151"/>
      <c r="D36" s="153"/>
      <c r="E36" s="154"/>
      <c r="F36" s="141">
        <f>SUM(F12:F35)</f>
        <v>2911466.8</v>
      </c>
      <c r="G36" s="141">
        <f t="shared" ref="G36:T36" si="13">SUM(G12:G35)</f>
        <v>3493760.17</v>
      </c>
      <c r="H36" s="141">
        <f t="shared" si="13"/>
        <v>191010</v>
      </c>
      <c r="I36" s="141">
        <f t="shared" si="13"/>
        <v>7997192.54</v>
      </c>
      <c r="J36" s="141">
        <f t="shared" si="13"/>
        <v>9596631.0499999989</v>
      </c>
      <c r="K36" s="141">
        <f t="shared" si="13"/>
        <v>10908659.339999998</v>
      </c>
      <c r="L36" s="141">
        <f t="shared" si="13"/>
        <v>13090391.220000001</v>
      </c>
      <c r="M36" s="141">
        <f t="shared" si="13"/>
        <v>5662262.1270000003</v>
      </c>
      <c r="N36" s="141">
        <f t="shared" si="13"/>
        <v>4512773.575464</v>
      </c>
      <c r="O36" s="141">
        <f t="shared" si="13"/>
        <v>5415328.2905568006</v>
      </c>
      <c r="P36" s="141">
        <f t="shared" si="13"/>
        <v>248313</v>
      </c>
      <c r="Q36" s="141">
        <f t="shared" si="13"/>
        <v>10396350.300960001</v>
      </c>
      <c r="R36" s="141">
        <f t="shared" si="13"/>
        <v>12475620.361152001</v>
      </c>
      <c r="S36" s="141">
        <f t="shared" si="13"/>
        <v>14909123.876424002</v>
      </c>
      <c r="T36" s="141">
        <f t="shared" si="13"/>
        <v>17890948.6517088</v>
      </c>
    </row>
    <row r="37" spans="1:25" s="263" customFormat="1" ht="27.75" customHeight="1" x14ac:dyDescent="0.25">
      <c r="A37" s="258">
        <v>2</v>
      </c>
      <c r="B37" s="260" t="s">
        <v>274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2"/>
      <c r="M37" s="262"/>
      <c r="N37" s="262"/>
      <c r="O37" s="262"/>
      <c r="P37" s="262"/>
      <c r="Q37" s="262"/>
      <c r="R37" s="262"/>
      <c r="S37" s="262"/>
      <c r="T37" s="262"/>
      <c r="U37" s="295"/>
      <c r="W37" s="298"/>
      <c r="X37" s="298"/>
      <c r="Y37" s="298"/>
    </row>
    <row r="38" spans="1:25" s="263" customFormat="1" ht="27.75" customHeight="1" x14ac:dyDescent="0.25">
      <c r="A38" s="264" t="s">
        <v>44</v>
      </c>
      <c r="B38" s="265" t="s">
        <v>250</v>
      </c>
      <c r="C38" s="264" t="s">
        <v>15</v>
      </c>
      <c r="D38" s="266">
        <v>8.6199999999999992</v>
      </c>
      <c r="E38" s="267">
        <v>8737</v>
      </c>
      <c r="F38" s="268">
        <f>ROUND(E38*D38,2)</f>
        <v>75312.94</v>
      </c>
      <c r="G38" s="268">
        <f>ROUND(F38*1.2,2)</f>
        <v>90375.53</v>
      </c>
      <c r="H38" s="269"/>
      <c r="I38" s="268"/>
      <c r="J38" s="268"/>
      <c r="K38" s="268">
        <f t="shared" ref="K38:L40" si="14">F38+I38</f>
        <v>75312.94</v>
      </c>
      <c r="L38" s="268">
        <f t="shared" si="14"/>
        <v>90375.53</v>
      </c>
      <c r="M38" s="268">
        <f>E38*$M$4</f>
        <v>13542.35</v>
      </c>
      <c r="N38" s="268">
        <f t="shared" si="2"/>
        <v>116735.05699999999</v>
      </c>
      <c r="O38" s="268">
        <f t="shared" si="3"/>
        <v>140082.06839999999</v>
      </c>
      <c r="P38" s="268">
        <f>H38*$P$4</f>
        <v>0</v>
      </c>
      <c r="Q38" s="268">
        <f t="shared" si="5"/>
        <v>0</v>
      </c>
      <c r="R38" s="268">
        <f t="shared" si="6"/>
        <v>0</v>
      </c>
      <c r="S38" s="268">
        <f t="shared" si="7"/>
        <v>116735.05699999999</v>
      </c>
      <c r="T38" s="268">
        <f t="shared" si="8"/>
        <v>140082.06839999999</v>
      </c>
      <c r="U38" s="295"/>
      <c r="W38" s="298"/>
      <c r="X38" s="298"/>
      <c r="Y38" s="298"/>
    </row>
    <row r="39" spans="1:25" s="263" customFormat="1" ht="45" customHeight="1" x14ac:dyDescent="0.25">
      <c r="A39" s="264" t="s">
        <v>45</v>
      </c>
      <c r="B39" s="265" t="s">
        <v>255</v>
      </c>
      <c r="C39" s="264" t="s">
        <v>15</v>
      </c>
      <c r="D39" s="270">
        <v>8.6199999999999992</v>
      </c>
      <c r="E39" s="271">
        <v>1140</v>
      </c>
      <c r="F39" s="268">
        <f>ROUND(E39*D39,2)</f>
        <v>9826.7999999999993</v>
      </c>
      <c r="G39" s="268">
        <f>ROUND(F39*1.2,2)</f>
        <v>11792.16</v>
      </c>
      <c r="H39" s="269"/>
      <c r="I39" s="268"/>
      <c r="J39" s="268"/>
      <c r="K39" s="268">
        <f t="shared" si="14"/>
        <v>9826.7999999999993</v>
      </c>
      <c r="L39" s="268">
        <f t="shared" si="14"/>
        <v>11792.16</v>
      </c>
      <c r="M39" s="268">
        <f>E39*$M$4</f>
        <v>1767</v>
      </c>
      <c r="N39" s="268">
        <f t="shared" si="2"/>
        <v>15231.539999999999</v>
      </c>
      <c r="O39" s="268">
        <f t="shared" si="3"/>
        <v>18277.847999999998</v>
      </c>
      <c r="P39" s="268">
        <f>H39*$P$4</f>
        <v>0</v>
      </c>
      <c r="Q39" s="268">
        <f t="shared" si="5"/>
        <v>0</v>
      </c>
      <c r="R39" s="268">
        <f t="shared" si="6"/>
        <v>0</v>
      </c>
      <c r="S39" s="268">
        <f t="shared" si="7"/>
        <v>15231.539999999999</v>
      </c>
      <c r="T39" s="268">
        <f t="shared" si="8"/>
        <v>18277.847999999998</v>
      </c>
      <c r="U39" s="295"/>
      <c r="W39" s="298"/>
      <c r="X39" s="298"/>
      <c r="Y39" s="298"/>
    </row>
    <row r="40" spans="1:25" s="263" customFormat="1" ht="27.75" customHeight="1" x14ac:dyDescent="0.25">
      <c r="A40" s="264" t="s">
        <v>184</v>
      </c>
      <c r="B40" s="265" t="s">
        <v>256</v>
      </c>
      <c r="C40" s="264" t="s">
        <v>15</v>
      </c>
      <c r="D40" s="270">
        <v>5.04</v>
      </c>
      <c r="E40" s="271">
        <v>1140</v>
      </c>
      <c r="F40" s="268">
        <f>ROUND(E40*D40,2)</f>
        <v>5745.6</v>
      </c>
      <c r="G40" s="268">
        <f>ROUND(F40*1.2,2)</f>
        <v>6894.72</v>
      </c>
      <c r="H40" s="269"/>
      <c r="I40" s="268"/>
      <c r="J40" s="268"/>
      <c r="K40" s="268">
        <f t="shared" si="14"/>
        <v>5745.6</v>
      </c>
      <c r="L40" s="268">
        <f t="shared" si="14"/>
        <v>6894.72</v>
      </c>
      <c r="M40" s="268">
        <f>E40*$M$4</f>
        <v>1767</v>
      </c>
      <c r="N40" s="268">
        <f t="shared" si="2"/>
        <v>8905.68</v>
      </c>
      <c r="O40" s="268">
        <f t="shared" si="3"/>
        <v>10686.816000000001</v>
      </c>
      <c r="P40" s="268">
        <f>H40*$P$4</f>
        <v>0</v>
      </c>
      <c r="Q40" s="268">
        <f t="shared" si="5"/>
        <v>0</v>
      </c>
      <c r="R40" s="268">
        <f t="shared" si="6"/>
        <v>0</v>
      </c>
      <c r="S40" s="268">
        <f t="shared" si="7"/>
        <v>8905.68</v>
      </c>
      <c r="T40" s="268">
        <f t="shared" si="8"/>
        <v>10686.816000000001</v>
      </c>
      <c r="U40" s="295"/>
      <c r="W40" s="298"/>
      <c r="X40" s="298"/>
      <c r="Y40" s="298"/>
    </row>
    <row r="41" spans="1:25" s="263" customFormat="1" ht="27.75" customHeight="1" x14ac:dyDescent="0.25">
      <c r="A41" s="272"/>
      <c r="B41" s="273"/>
      <c r="C41" s="272"/>
      <c r="D41" s="274"/>
      <c r="E41" s="275"/>
      <c r="F41" s="276">
        <f>SUM(F38:F40)</f>
        <v>90885.340000000011</v>
      </c>
      <c r="G41" s="276">
        <f t="shared" ref="G41:T41" si="15">SUM(G38:G40)</f>
        <v>109062.41</v>
      </c>
      <c r="H41" s="276">
        <f t="shared" si="15"/>
        <v>0</v>
      </c>
      <c r="I41" s="276">
        <f t="shared" si="15"/>
        <v>0</v>
      </c>
      <c r="J41" s="276">
        <f t="shared" si="15"/>
        <v>0</v>
      </c>
      <c r="K41" s="276">
        <f t="shared" si="15"/>
        <v>90885.340000000011</v>
      </c>
      <c r="L41" s="276">
        <f t="shared" si="15"/>
        <v>109062.41</v>
      </c>
      <c r="M41" s="276">
        <f t="shared" si="15"/>
        <v>17076.349999999999</v>
      </c>
      <c r="N41" s="276">
        <f t="shared" si="15"/>
        <v>140872.27699999997</v>
      </c>
      <c r="O41" s="276">
        <f t="shared" si="15"/>
        <v>169046.73239999998</v>
      </c>
      <c r="P41" s="276">
        <f t="shared" si="15"/>
        <v>0</v>
      </c>
      <c r="Q41" s="276">
        <f t="shared" si="15"/>
        <v>0</v>
      </c>
      <c r="R41" s="276">
        <f t="shared" si="15"/>
        <v>0</v>
      </c>
      <c r="S41" s="276">
        <f t="shared" si="15"/>
        <v>140872.27699999997</v>
      </c>
      <c r="T41" s="276">
        <f t="shared" si="15"/>
        <v>169046.73239999998</v>
      </c>
      <c r="U41" s="295"/>
      <c r="W41" s="298"/>
      <c r="X41" s="298"/>
      <c r="Y41" s="298"/>
    </row>
    <row r="42" spans="1:25" s="263" customFormat="1" ht="27.75" customHeight="1" x14ac:dyDescent="0.25">
      <c r="A42" s="258">
        <v>3</v>
      </c>
      <c r="B42" s="260" t="s">
        <v>275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2"/>
      <c r="M42" s="262"/>
      <c r="N42" s="262"/>
      <c r="O42" s="262"/>
      <c r="P42" s="262"/>
      <c r="Q42" s="262"/>
      <c r="R42" s="262"/>
      <c r="S42" s="262"/>
      <c r="T42" s="262"/>
      <c r="U42" s="295"/>
      <c r="W42" s="298"/>
      <c r="X42" s="298"/>
      <c r="Y42" s="298"/>
    </row>
    <row r="43" spans="1:25" s="263" customFormat="1" ht="27.75" customHeight="1" x14ac:dyDescent="0.25">
      <c r="A43" s="264" t="s">
        <v>43</v>
      </c>
      <c r="B43" s="265" t="s">
        <v>250</v>
      </c>
      <c r="C43" s="264" t="s">
        <v>15</v>
      </c>
      <c r="D43" s="266">
        <v>8.6199999999999992</v>
      </c>
      <c r="E43" s="267">
        <v>8737</v>
      </c>
      <c r="F43" s="268">
        <f>ROUND(E43*D43,2)</f>
        <v>75312.94</v>
      </c>
      <c r="G43" s="268">
        <f>ROUND(F43*1.2,2)</f>
        <v>90375.53</v>
      </c>
      <c r="H43" s="269"/>
      <c r="I43" s="268"/>
      <c r="J43" s="268"/>
      <c r="K43" s="268">
        <f t="shared" ref="K43:L45" si="16">F43+I43</f>
        <v>75312.94</v>
      </c>
      <c r="L43" s="268">
        <f t="shared" si="16"/>
        <v>90375.53</v>
      </c>
      <c r="M43" s="268">
        <f>E43*$M$4</f>
        <v>13542.35</v>
      </c>
      <c r="N43" s="268">
        <f t="shared" si="2"/>
        <v>116735.05699999999</v>
      </c>
      <c r="O43" s="268">
        <f t="shared" si="3"/>
        <v>140082.06839999999</v>
      </c>
      <c r="P43" s="268">
        <f>H43*$P$4</f>
        <v>0</v>
      </c>
      <c r="Q43" s="268">
        <f t="shared" si="5"/>
        <v>0</v>
      </c>
      <c r="R43" s="268">
        <f t="shared" si="6"/>
        <v>0</v>
      </c>
      <c r="S43" s="268">
        <f t="shared" si="7"/>
        <v>116735.05699999999</v>
      </c>
      <c r="T43" s="268">
        <f t="shared" si="8"/>
        <v>140082.06839999999</v>
      </c>
      <c r="U43" s="295"/>
      <c r="W43" s="298"/>
      <c r="X43" s="298"/>
      <c r="Y43" s="298"/>
    </row>
    <row r="44" spans="1:25" s="263" customFormat="1" ht="30" x14ac:dyDescent="0.25">
      <c r="A44" s="264" t="s">
        <v>89</v>
      </c>
      <c r="B44" s="265" t="s">
        <v>255</v>
      </c>
      <c r="C44" s="264" t="s">
        <v>15</v>
      </c>
      <c r="D44" s="270">
        <v>8.6199999999999992</v>
      </c>
      <c r="E44" s="271">
        <v>1140</v>
      </c>
      <c r="F44" s="268">
        <f>ROUND(E44*D44,2)</f>
        <v>9826.7999999999993</v>
      </c>
      <c r="G44" s="268">
        <f>ROUND(F44*1.2,2)</f>
        <v>11792.16</v>
      </c>
      <c r="H44" s="269"/>
      <c r="I44" s="268"/>
      <c r="J44" s="268"/>
      <c r="K44" s="268">
        <f t="shared" si="16"/>
        <v>9826.7999999999993</v>
      </c>
      <c r="L44" s="268">
        <f t="shared" si="16"/>
        <v>11792.16</v>
      </c>
      <c r="M44" s="268">
        <f>E44*$M$4</f>
        <v>1767</v>
      </c>
      <c r="N44" s="268">
        <f t="shared" si="2"/>
        <v>15231.539999999999</v>
      </c>
      <c r="O44" s="268">
        <f t="shared" si="3"/>
        <v>18277.847999999998</v>
      </c>
      <c r="P44" s="268">
        <f>H44*$P$4</f>
        <v>0</v>
      </c>
      <c r="Q44" s="268">
        <f t="shared" si="5"/>
        <v>0</v>
      </c>
      <c r="R44" s="268">
        <f t="shared" si="6"/>
        <v>0</v>
      </c>
      <c r="S44" s="268">
        <f t="shared" si="7"/>
        <v>15231.539999999999</v>
      </c>
      <c r="T44" s="268">
        <f t="shared" si="8"/>
        <v>18277.847999999998</v>
      </c>
      <c r="U44" s="295"/>
      <c r="W44" s="298"/>
      <c r="X44" s="298"/>
      <c r="Y44" s="298"/>
    </row>
    <row r="45" spans="1:25" s="263" customFormat="1" ht="27.75" customHeight="1" x14ac:dyDescent="0.25">
      <c r="A45" s="264" t="s">
        <v>186</v>
      </c>
      <c r="B45" s="265" t="s">
        <v>256</v>
      </c>
      <c r="C45" s="264" t="s">
        <v>15</v>
      </c>
      <c r="D45" s="270">
        <v>5.04</v>
      </c>
      <c r="E45" s="271">
        <v>1140</v>
      </c>
      <c r="F45" s="268">
        <f>ROUND(E45*D45,2)</f>
        <v>5745.6</v>
      </c>
      <c r="G45" s="268">
        <f>ROUND(F45*1.2,2)</f>
        <v>6894.72</v>
      </c>
      <c r="H45" s="269"/>
      <c r="I45" s="268"/>
      <c r="J45" s="268"/>
      <c r="K45" s="268">
        <f t="shared" si="16"/>
        <v>5745.6</v>
      </c>
      <c r="L45" s="268">
        <f t="shared" si="16"/>
        <v>6894.72</v>
      </c>
      <c r="M45" s="268">
        <f>E45*$M$4</f>
        <v>1767</v>
      </c>
      <c r="N45" s="268">
        <f t="shared" si="2"/>
        <v>8905.68</v>
      </c>
      <c r="O45" s="268">
        <f t="shared" si="3"/>
        <v>10686.816000000001</v>
      </c>
      <c r="P45" s="268">
        <f>H45*$P$4</f>
        <v>0</v>
      </c>
      <c r="Q45" s="268">
        <f t="shared" si="5"/>
        <v>0</v>
      </c>
      <c r="R45" s="268">
        <f t="shared" si="6"/>
        <v>0</v>
      </c>
      <c r="S45" s="268">
        <f t="shared" si="7"/>
        <v>8905.68</v>
      </c>
      <c r="T45" s="268">
        <f t="shared" si="8"/>
        <v>10686.816000000001</v>
      </c>
      <c r="U45" s="295"/>
      <c r="W45" s="298"/>
      <c r="X45" s="298"/>
      <c r="Y45" s="298"/>
    </row>
    <row r="46" spans="1:25" s="263" customFormat="1" ht="27.75" customHeight="1" x14ac:dyDescent="0.25">
      <c r="A46" s="272"/>
      <c r="B46" s="273"/>
      <c r="C46" s="272"/>
      <c r="D46" s="274"/>
      <c r="E46" s="275"/>
      <c r="F46" s="276">
        <f t="shared" ref="F46:T46" si="17">SUM(F43:F45)</f>
        <v>90885.340000000011</v>
      </c>
      <c r="G46" s="276">
        <f t="shared" si="17"/>
        <v>109062.41</v>
      </c>
      <c r="H46" s="276">
        <f t="shared" si="17"/>
        <v>0</v>
      </c>
      <c r="I46" s="276">
        <f t="shared" si="17"/>
        <v>0</v>
      </c>
      <c r="J46" s="276">
        <f t="shared" si="17"/>
        <v>0</v>
      </c>
      <c r="K46" s="276">
        <f t="shared" si="17"/>
        <v>90885.340000000011</v>
      </c>
      <c r="L46" s="276">
        <f t="shared" si="17"/>
        <v>109062.41</v>
      </c>
      <c r="M46" s="276">
        <f t="shared" si="17"/>
        <v>17076.349999999999</v>
      </c>
      <c r="N46" s="276">
        <f t="shared" si="17"/>
        <v>140872.27699999997</v>
      </c>
      <c r="O46" s="276">
        <f t="shared" si="17"/>
        <v>169046.73239999998</v>
      </c>
      <c r="P46" s="276">
        <f t="shared" si="17"/>
        <v>0</v>
      </c>
      <c r="Q46" s="276">
        <f t="shared" si="17"/>
        <v>0</v>
      </c>
      <c r="R46" s="276">
        <f t="shared" si="17"/>
        <v>0</v>
      </c>
      <c r="S46" s="276">
        <f t="shared" si="17"/>
        <v>140872.27699999997</v>
      </c>
      <c r="T46" s="276">
        <f t="shared" si="17"/>
        <v>169046.73239999998</v>
      </c>
      <c r="U46" s="295"/>
      <c r="W46" s="298"/>
      <c r="X46" s="298"/>
      <c r="Y46" s="298"/>
    </row>
    <row r="47" spans="1:25" ht="27.75" customHeight="1" x14ac:dyDescent="0.25">
      <c r="A47" s="256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5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18">F48+I48</f>
        <v>102310.27</v>
      </c>
      <c r="L48" s="97">
        <f t="shared" si="18"/>
        <v>122772.32</v>
      </c>
      <c r="M48" s="97">
        <f>E48*$M$4</f>
        <v>13542.35</v>
      </c>
      <c r="N48" s="97">
        <f t="shared" si="2"/>
        <v>158580.91850000003</v>
      </c>
      <c r="O48" s="97">
        <f t="shared" si="3"/>
        <v>190297.10220000002</v>
      </c>
      <c r="P48" s="97">
        <f>H48*$P$4</f>
        <v>0</v>
      </c>
      <c r="Q48" s="97">
        <f t="shared" si="5"/>
        <v>0</v>
      </c>
      <c r="R48" s="97">
        <f t="shared" si="6"/>
        <v>0</v>
      </c>
      <c r="S48" s="97">
        <f t="shared" si="7"/>
        <v>158580.91850000003</v>
      </c>
      <c r="T48" s="97">
        <f t="shared" si="8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18"/>
        <v>13349.4</v>
      </c>
      <c r="L49" s="97">
        <f t="shared" si="18"/>
        <v>16019.28</v>
      </c>
      <c r="M49" s="97">
        <f>E49*$M$4</f>
        <v>1767</v>
      </c>
      <c r="N49" s="97">
        <f t="shared" si="2"/>
        <v>20691.57</v>
      </c>
      <c r="O49" s="97">
        <f t="shared" si="3"/>
        <v>24829.883999999998</v>
      </c>
      <c r="P49" s="97">
        <f>H49*$P$4</f>
        <v>0</v>
      </c>
      <c r="Q49" s="97">
        <f t="shared" si="5"/>
        <v>0</v>
      </c>
      <c r="R49" s="97">
        <f t="shared" si="6"/>
        <v>0</v>
      </c>
      <c r="S49" s="97">
        <f t="shared" si="7"/>
        <v>20691.57</v>
      </c>
      <c r="T49" s="97">
        <f t="shared" si="8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18"/>
        <v>5745.6</v>
      </c>
      <c r="L50" s="97">
        <f t="shared" si="18"/>
        <v>6894.72</v>
      </c>
      <c r="M50" s="97">
        <f>E50*$M$4</f>
        <v>1767</v>
      </c>
      <c r="N50" s="97">
        <f t="shared" si="2"/>
        <v>8905.68</v>
      </c>
      <c r="O50" s="97">
        <f t="shared" si="3"/>
        <v>10686.816000000001</v>
      </c>
      <c r="P50" s="97">
        <f>H50*$P$4</f>
        <v>0</v>
      </c>
      <c r="Q50" s="97">
        <f t="shared" si="5"/>
        <v>0</v>
      </c>
      <c r="R50" s="97">
        <f t="shared" si="6"/>
        <v>0</v>
      </c>
      <c r="S50" s="97">
        <f t="shared" si="7"/>
        <v>8905.68</v>
      </c>
      <c r="T50" s="97">
        <f t="shared" si="8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19">SUM(F48:F50)</f>
        <v>121405.27</v>
      </c>
      <c r="G51" s="141">
        <f t="shared" si="19"/>
        <v>145686.32</v>
      </c>
      <c r="H51" s="141">
        <f t="shared" si="19"/>
        <v>0</v>
      </c>
      <c r="I51" s="141">
        <f t="shared" si="19"/>
        <v>0</v>
      </c>
      <c r="J51" s="141">
        <f t="shared" si="19"/>
        <v>0</v>
      </c>
      <c r="K51" s="141">
        <f t="shared" si="19"/>
        <v>121405.27</v>
      </c>
      <c r="L51" s="141">
        <f t="shared" si="19"/>
        <v>145686.32</v>
      </c>
      <c r="M51" s="141">
        <f t="shared" si="19"/>
        <v>17076.349999999999</v>
      </c>
      <c r="N51" s="141">
        <f t="shared" si="19"/>
        <v>188178.16850000003</v>
      </c>
      <c r="O51" s="141">
        <f t="shared" si="19"/>
        <v>225813.80220000001</v>
      </c>
      <c r="P51" s="141">
        <f t="shared" si="19"/>
        <v>0</v>
      </c>
      <c r="Q51" s="141">
        <f t="shared" si="19"/>
        <v>0</v>
      </c>
      <c r="R51" s="141">
        <f t="shared" si="19"/>
        <v>0</v>
      </c>
      <c r="S51" s="141">
        <f t="shared" si="19"/>
        <v>188178.16850000003</v>
      </c>
      <c r="T51" s="141">
        <f t="shared" si="19"/>
        <v>225813.80220000001</v>
      </c>
    </row>
    <row r="52" spans="1:20" ht="27.75" customHeight="1" x14ac:dyDescent="0.25">
      <c r="A52" s="256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0">F53+I53</f>
        <v>82739.39</v>
      </c>
      <c r="L53" s="97">
        <f t="shared" si="20"/>
        <v>99287.27</v>
      </c>
      <c r="M53" s="97">
        <f t="shared" ref="M53:M81" si="21">E53*$M$4</f>
        <v>13542.35</v>
      </c>
      <c r="N53" s="97">
        <f t="shared" si="2"/>
        <v>128246.05450000001</v>
      </c>
      <c r="O53" s="97">
        <f t="shared" si="3"/>
        <v>153895.2654</v>
      </c>
      <c r="P53" s="97">
        <f t="shared" ref="P53:P81" si="22">H53*$P$4</f>
        <v>0</v>
      </c>
      <c r="Q53" s="97">
        <f t="shared" si="5"/>
        <v>0</v>
      </c>
      <c r="R53" s="97">
        <f t="shared" si="6"/>
        <v>0</v>
      </c>
      <c r="S53" s="97">
        <f t="shared" si="7"/>
        <v>128246.05450000001</v>
      </c>
      <c r="T53" s="97">
        <f t="shared" si="8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0"/>
        <v>55468.9</v>
      </c>
      <c r="L54" s="97">
        <f t="shared" si="20"/>
        <v>66562.679999999993</v>
      </c>
      <c r="M54" s="97">
        <f t="shared" si="21"/>
        <v>2526.5</v>
      </c>
      <c r="N54" s="97">
        <f t="shared" si="2"/>
        <v>85976.794999999998</v>
      </c>
      <c r="O54" s="97">
        <f t="shared" si="3"/>
        <v>103172.15399999999</v>
      </c>
      <c r="P54" s="97">
        <f t="shared" si="22"/>
        <v>0</v>
      </c>
      <c r="Q54" s="97">
        <f t="shared" si="5"/>
        <v>0</v>
      </c>
      <c r="R54" s="97">
        <f t="shared" si="6"/>
        <v>0</v>
      </c>
      <c r="S54" s="97">
        <f t="shared" si="7"/>
        <v>85976.794999999998</v>
      </c>
      <c r="T54" s="97">
        <f t="shared" si="8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0"/>
        <v>15772.09</v>
      </c>
      <c r="L55" s="97">
        <f t="shared" si="20"/>
        <v>18926.509999999998</v>
      </c>
      <c r="M55" s="97">
        <f t="shared" si="21"/>
        <v>157.32500000000002</v>
      </c>
      <c r="N55" s="97">
        <f t="shared" si="2"/>
        <v>24446.731749999999</v>
      </c>
      <c r="O55" s="97">
        <f t="shared" si="3"/>
        <v>29336.078099999999</v>
      </c>
      <c r="P55" s="97">
        <f t="shared" si="22"/>
        <v>0</v>
      </c>
      <c r="Q55" s="97">
        <f t="shared" si="5"/>
        <v>0</v>
      </c>
      <c r="R55" s="97">
        <f t="shared" si="6"/>
        <v>0</v>
      </c>
      <c r="S55" s="97">
        <f t="shared" si="7"/>
        <v>24446.731749999999</v>
      </c>
      <c r="T55" s="97">
        <f t="shared" si="8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0"/>
        <v>39995.919999999998</v>
      </c>
      <c r="L56" s="97">
        <f t="shared" si="20"/>
        <v>47995.1</v>
      </c>
      <c r="M56" s="97">
        <f t="shared" si="21"/>
        <v>3989.2969999999996</v>
      </c>
      <c r="N56" s="97">
        <f t="shared" si="2"/>
        <v>61993.675379999993</v>
      </c>
      <c r="O56" s="97">
        <f t="shared" si="3"/>
        <v>74392.410455999983</v>
      </c>
      <c r="P56" s="97">
        <f t="shared" si="22"/>
        <v>0</v>
      </c>
      <c r="Q56" s="97">
        <f t="shared" si="5"/>
        <v>0</v>
      </c>
      <c r="R56" s="97">
        <f t="shared" si="6"/>
        <v>0</v>
      </c>
      <c r="S56" s="97">
        <f t="shared" si="7"/>
        <v>61993.675379999993</v>
      </c>
      <c r="T56" s="97">
        <f t="shared" si="8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0"/>
        <v>93985.919999999998</v>
      </c>
      <c r="L57" s="100">
        <f t="shared" si="20"/>
        <v>112783.1</v>
      </c>
      <c r="M57" s="100">
        <f t="shared" si="21"/>
        <v>0</v>
      </c>
      <c r="N57" s="100">
        <f t="shared" si="2"/>
        <v>0</v>
      </c>
      <c r="O57" s="100">
        <f t="shared" si="3"/>
        <v>0</v>
      </c>
      <c r="P57" s="100">
        <f t="shared" si="22"/>
        <v>6240</v>
      </c>
      <c r="Q57" s="100">
        <f t="shared" si="5"/>
        <v>122181.69599999998</v>
      </c>
      <c r="R57" s="100">
        <f t="shared" si="6"/>
        <v>146618.03519999998</v>
      </c>
      <c r="S57" s="100">
        <f t="shared" si="7"/>
        <v>122181.69599999998</v>
      </c>
      <c r="T57" s="100">
        <f t="shared" si="8"/>
        <v>146618.03519999998</v>
      </c>
    </row>
    <row r="58" spans="1:20" ht="27.75" customHeight="1" x14ac:dyDescent="0.2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0"/>
        <v>138789.12</v>
      </c>
      <c r="L58" s="97">
        <f t="shared" si="20"/>
        <v>166546.94</v>
      </c>
      <c r="M58" s="97">
        <f t="shared" si="21"/>
        <v>4577.0879999999997</v>
      </c>
      <c r="N58" s="97">
        <f t="shared" si="2"/>
        <v>215123.136</v>
      </c>
      <c r="O58" s="97">
        <f t="shared" si="3"/>
        <v>258147.76319999999</v>
      </c>
      <c r="P58" s="97">
        <f t="shared" si="22"/>
        <v>0</v>
      </c>
      <c r="Q58" s="97">
        <f t="shared" si="5"/>
        <v>0</v>
      </c>
      <c r="R58" s="97">
        <f t="shared" si="6"/>
        <v>0</v>
      </c>
      <c r="S58" s="97">
        <f t="shared" si="7"/>
        <v>215123.136</v>
      </c>
      <c r="T58" s="97">
        <f t="shared" si="8"/>
        <v>258147.76319999999</v>
      </c>
    </row>
    <row r="59" spans="1:20" ht="27.75" customHeight="1" x14ac:dyDescent="0.2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0"/>
        <v>1250000</v>
      </c>
      <c r="L59" s="100">
        <f t="shared" si="20"/>
        <v>1500000</v>
      </c>
      <c r="M59" s="100">
        <f t="shared" si="21"/>
        <v>0</v>
      </c>
      <c r="N59" s="100">
        <f t="shared" si="2"/>
        <v>0</v>
      </c>
      <c r="O59" s="100">
        <f t="shared" si="3"/>
        <v>0</v>
      </c>
      <c r="P59" s="100">
        <f t="shared" si="22"/>
        <v>1625000</v>
      </c>
      <c r="Q59" s="100">
        <f t="shared" si="5"/>
        <v>1625000</v>
      </c>
      <c r="R59" s="100">
        <f t="shared" si="6"/>
        <v>1950000</v>
      </c>
      <c r="S59" s="100">
        <f t="shared" si="7"/>
        <v>1625000</v>
      </c>
      <c r="T59" s="100">
        <f t="shared" si="8"/>
        <v>1950000</v>
      </c>
    </row>
    <row r="60" spans="1:20" ht="27.75" customHeight="1" x14ac:dyDescent="0.2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0"/>
        <v>103424.24</v>
      </c>
      <c r="L60" s="97">
        <f t="shared" si="20"/>
        <v>124109.09</v>
      </c>
      <c r="M60" s="97">
        <f t="shared" si="21"/>
        <v>16927.9375</v>
      </c>
      <c r="N60" s="97">
        <f t="shared" si="2"/>
        <v>160307.56812500002</v>
      </c>
      <c r="O60" s="97">
        <f t="shared" si="3"/>
        <v>192369.08175000001</v>
      </c>
      <c r="P60" s="97">
        <f t="shared" si="22"/>
        <v>0</v>
      </c>
      <c r="Q60" s="97">
        <f t="shared" si="5"/>
        <v>0</v>
      </c>
      <c r="R60" s="97">
        <f t="shared" si="6"/>
        <v>0</v>
      </c>
      <c r="S60" s="97">
        <f t="shared" si="7"/>
        <v>160307.56812500002</v>
      </c>
      <c r="T60" s="97">
        <f t="shared" si="8"/>
        <v>192369.08175000001</v>
      </c>
    </row>
    <row r="61" spans="1:20" ht="27.75" customHeight="1" x14ac:dyDescent="0.2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0"/>
        <v>2730000</v>
      </c>
      <c r="L61" s="100">
        <f t="shared" si="20"/>
        <v>3276000</v>
      </c>
      <c r="M61" s="100">
        <f t="shared" si="21"/>
        <v>0</v>
      </c>
      <c r="N61" s="100">
        <f t="shared" si="2"/>
        <v>0</v>
      </c>
      <c r="O61" s="100">
        <f t="shared" si="3"/>
        <v>0</v>
      </c>
      <c r="P61" s="100">
        <f t="shared" si="22"/>
        <v>3549000</v>
      </c>
      <c r="Q61" s="100">
        <f t="shared" si="5"/>
        <v>3549000</v>
      </c>
      <c r="R61" s="100">
        <f t="shared" si="6"/>
        <v>4258800</v>
      </c>
      <c r="S61" s="100">
        <f t="shared" si="7"/>
        <v>3549000</v>
      </c>
      <c r="T61" s="100">
        <f t="shared" si="8"/>
        <v>4258800</v>
      </c>
    </row>
    <row r="62" spans="1:20" ht="27.75" customHeight="1" x14ac:dyDescent="0.2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0"/>
        <v>5020.03</v>
      </c>
      <c r="L62" s="97">
        <f t="shared" si="20"/>
        <v>6024.04</v>
      </c>
      <c r="M62" s="97">
        <f t="shared" si="21"/>
        <v>3890.5248000000001</v>
      </c>
      <c r="N62" s="97">
        <f t="shared" si="2"/>
        <v>7781.0496000000003</v>
      </c>
      <c r="O62" s="97">
        <f t="shared" si="3"/>
        <v>9337.2595199999996</v>
      </c>
      <c r="P62" s="97">
        <f t="shared" si="22"/>
        <v>0</v>
      </c>
      <c r="Q62" s="97">
        <f t="shared" si="5"/>
        <v>0</v>
      </c>
      <c r="R62" s="97">
        <f t="shared" si="6"/>
        <v>0</v>
      </c>
      <c r="S62" s="97">
        <f t="shared" si="7"/>
        <v>7781.0496000000003</v>
      </c>
      <c r="T62" s="97">
        <f t="shared" si="8"/>
        <v>9337.2595199999996</v>
      </c>
    </row>
    <row r="63" spans="1:20" ht="27.75" customHeight="1" x14ac:dyDescent="0.2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1"/>
        <v>0</v>
      </c>
      <c r="N63" s="105">
        <f t="shared" si="2"/>
        <v>0</v>
      </c>
      <c r="O63" s="105">
        <f t="shared" si="3"/>
        <v>0</v>
      </c>
      <c r="P63" s="105">
        <f t="shared" si="22"/>
        <v>42081</v>
      </c>
      <c r="Q63" s="105">
        <f t="shared" si="5"/>
        <v>84162</v>
      </c>
      <c r="R63" s="105">
        <f t="shared" si="6"/>
        <v>100994.4</v>
      </c>
      <c r="S63" s="105">
        <f t="shared" si="7"/>
        <v>84162</v>
      </c>
      <c r="T63" s="105">
        <f t="shared" si="8"/>
        <v>100994.4</v>
      </c>
    </row>
    <row r="64" spans="1:20" ht="27.75" customHeight="1" x14ac:dyDescent="0.2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3">F64+I64</f>
        <v>12480</v>
      </c>
      <c r="L64" s="97">
        <f t="shared" si="23"/>
        <v>14976</v>
      </c>
      <c r="M64" s="97">
        <f t="shared" si="21"/>
        <v>19344</v>
      </c>
      <c r="N64" s="97">
        <f t="shared" si="2"/>
        <v>19344</v>
      </c>
      <c r="O64" s="97">
        <f t="shared" si="3"/>
        <v>23212.799999999999</v>
      </c>
      <c r="P64" s="97">
        <f t="shared" si="22"/>
        <v>0</v>
      </c>
      <c r="Q64" s="97">
        <f t="shared" si="5"/>
        <v>0</v>
      </c>
      <c r="R64" s="97">
        <f t="shared" si="6"/>
        <v>0</v>
      </c>
      <c r="S64" s="97">
        <f t="shared" si="7"/>
        <v>19344</v>
      </c>
      <c r="T64" s="97">
        <f t="shared" si="8"/>
        <v>23212.799999999999</v>
      </c>
    </row>
    <row r="65" spans="1:20" ht="27.75" customHeight="1" x14ac:dyDescent="0.2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4">ROUND(H65*D65,2)</f>
        <v>112000</v>
      </c>
      <c r="J65" s="101">
        <f t="shared" ref="J65:J70" si="25">ROUND(I65*1.2,2)</f>
        <v>134400</v>
      </c>
      <c r="K65" s="100">
        <f t="shared" si="23"/>
        <v>112000</v>
      </c>
      <c r="L65" s="100">
        <f t="shared" si="23"/>
        <v>134400</v>
      </c>
      <c r="M65" s="100">
        <f t="shared" si="21"/>
        <v>0</v>
      </c>
      <c r="N65" s="100">
        <f t="shared" si="2"/>
        <v>0</v>
      </c>
      <c r="O65" s="100">
        <f t="shared" si="3"/>
        <v>0</v>
      </c>
      <c r="P65" s="100">
        <f t="shared" si="22"/>
        <v>145600</v>
      </c>
      <c r="Q65" s="100">
        <f t="shared" si="5"/>
        <v>145600</v>
      </c>
      <c r="R65" s="100">
        <f t="shared" si="6"/>
        <v>174720</v>
      </c>
      <c r="S65" s="100">
        <f t="shared" si="7"/>
        <v>145600</v>
      </c>
      <c r="T65" s="100">
        <f t="shared" si="8"/>
        <v>174720</v>
      </c>
    </row>
    <row r="66" spans="1:20" ht="27.75" customHeight="1" x14ac:dyDescent="0.2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4"/>
        <v>3700</v>
      </c>
      <c r="J66" s="101">
        <f t="shared" si="25"/>
        <v>4440</v>
      </c>
      <c r="K66" s="100">
        <f t="shared" si="23"/>
        <v>3700</v>
      </c>
      <c r="L66" s="100">
        <f t="shared" si="23"/>
        <v>4440</v>
      </c>
      <c r="M66" s="100">
        <f t="shared" si="21"/>
        <v>0</v>
      </c>
      <c r="N66" s="100">
        <f t="shared" si="2"/>
        <v>0</v>
      </c>
      <c r="O66" s="100">
        <f t="shared" si="3"/>
        <v>0</v>
      </c>
      <c r="P66" s="100">
        <f t="shared" si="22"/>
        <v>4810</v>
      </c>
      <c r="Q66" s="100">
        <f t="shared" si="5"/>
        <v>4810</v>
      </c>
      <c r="R66" s="100">
        <f t="shared" si="6"/>
        <v>5772</v>
      </c>
      <c r="S66" s="100">
        <f t="shared" si="7"/>
        <v>4810</v>
      </c>
      <c r="T66" s="100">
        <f t="shared" si="8"/>
        <v>5772</v>
      </c>
    </row>
    <row r="67" spans="1:20" ht="27.75" customHeight="1" x14ac:dyDescent="0.2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4"/>
        <v>3700</v>
      </c>
      <c r="J67" s="101">
        <f t="shared" si="25"/>
        <v>4440</v>
      </c>
      <c r="K67" s="100">
        <f t="shared" si="23"/>
        <v>3700</v>
      </c>
      <c r="L67" s="100">
        <f t="shared" si="23"/>
        <v>4440</v>
      </c>
      <c r="M67" s="100">
        <f t="shared" si="21"/>
        <v>0</v>
      </c>
      <c r="N67" s="100">
        <f t="shared" si="2"/>
        <v>0</v>
      </c>
      <c r="O67" s="100">
        <f t="shared" si="3"/>
        <v>0</v>
      </c>
      <c r="P67" s="100">
        <f t="shared" si="22"/>
        <v>4810</v>
      </c>
      <c r="Q67" s="100">
        <f t="shared" si="5"/>
        <v>4810</v>
      </c>
      <c r="R67" s="100">
        <f t="shared" si="6"/>
        <v>5772</v>
      </c>
      <c r="S67" s="100">
        <f t="shared" si="7"/>
        <v>4810</v>
      </c>
      <c r="T67" s="100">
        <f t="shared" si="8"/>
        <v>5772</v>
      </c>
    </row>
    <row r="68" spans="1:20" ht="27.75" customHeight="1" x14ac:dyDescent="0.2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4"/>
        <v>942.6</v>
      </c>
      <c r="J68" s="101">
        <f t="shared" si="25"/>
        <v>1131.1199999999999</v>
      </c>
      <c r="K68" s="100">
        <f t="shared" si="23"/>
        <v>942.6</v>
      </c>
      <c r="L68" s="100">
        <f t="shared" si="23"/>
        <v>1131.1199999999999</v>
      </c>
      <c r="M68" s="100">
        <f t="shared" si="21"/>
        <v>0</v>
      </c>
      <c r="N68" s="100">
        <f t="shared" si="2"/>
        <v>0</v>
      </c>
      <c r="O68" s="100">
        <f t="shared" si="3"/>
        <v>0</v>
      </c>
      <c r="P68" s="100">
        <f t="shared" si="22"/>
        <v>306.34500000000003</v>
      </c>
      <c r="Q68" s="100">
        <f t="shared" si="5"/>
        <v>1225.3800000000001</v>
      </c>
      <c r="R68" s="100">
        <f t="shared" si="6"/>
        <v>1470.4560000000001</v>
      </c>
      <c r="S68" s="100">
        <f t="shared" si="7"/>
        <v>1225.3800000000001</v>
      </c>
      <c r="T68" s="100">
        <f t="shared" si="8"/>
        <v>1470.4560000000001</v>
      </c>
    </row>
    <row r="69" spans="1:20" ht="27.75" customHeight="1" x14ac:dyDescent="0.2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4"/>
        <v>279.24</v>
      </c>
      <c r="J69" s="101">
        <f t="shared" si="25"/>
        <v>335.09</v>
      </c>
      <c r="K69" s="100">
        <f t="shared" si="23"/>
        <v>279.24</v>
      </c>
      <c r="L69" s="100">
        <f t="shared" si="23"/>
        <v>335.09</v>
      </c>
      <c r="M69" s="100">
        <f t="shared" si="21"/>
        <v>0</v>
      </c>
      <c r="N69" s="100">
        <f t="shared" si="2"/>
        <v>0</v>
      </c>
      <c r="O69" s="100">
        <f t="shared" si="3"/>
        <v>0</v>
      </c>
      <c r="P69" s="100">
        <f t="shared" si="22"/>
        <v>477.65250000000003</v>
      </c>
      <c r="Q69" s="100">
        <f t="shared" si="5"/>
        <v>363.01590000000004</v>
      </c>
      <c r="R69" s="100">
        <f t="shared" si="6"/>
        <v>435.61908000000005</v>
      </c>
      <c r="S69" s="100">
        <f t="shared" si="7"/>
        <v>363.01590000000004</v>
      </c>
      <c r="T69" s="100">
        <f t="shared" si="8"/>
        <v>435.61908000000005</v>
      </c>
    </row>
    <row r="70" spans="1:20" ht="27.75" customHeight="1" x14ac:dyDescent="0.2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4"/>
        <v>255.27</v>
      </c>
      <c r="J70" s="101">
        <f t="shared" si="25"/>
        <v>306.32</v>
      </c>
      <c r="K70" s="100">
        <f t="shared" si="23"/>
        <v>255.27</v>
      </c>
      <c r="L70" s="100">
        <f t="shared" si="23"/>
        <v>306.32</v>
      </c>
      <c r="M70" s="100">
        <f t="shared" si="21"/>
        <v>0</v>
      </c>
      <c r="N70" s="100">
        <f t="shared" si="2"/>
        <v>0</v>
      </c>
      <c r="O70" s="100">
        <f t="shared" si="3"/>
        <v>0</v>
      </c>
      <c r="P70" s="100">
        <f t="shared" si="22"/>
        <v>436.63749999999999</v>
      </c>
      <c r="Q70" s="100">
        <f t="shared" si="5"/>
        <v>331.84449999999998</v>
      </c>
      <c r="R70" s="100">
        <f t="shared" si="6"/>
        <v>398.21339999999998</v>
      </c>
      <c r="S70" s="100">
        <f t="shared" si="7"/>
        <v>331.84449999999998</v>
      </c>
      <c r="T70" s="100">
        <f t="shared" si="8"/>
        <v>398.21339999999998</v>
      </c>
    </row>
    <row r="71" spans="1:20" ht="27.75" customHeight="1" x14ac:dyDescent="0.2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3"/>
        <v>7944</v>
      </c>
      <c r="L71" s="97">
        <f t="shared" si="23"/>
        <v>9532.7999999999993</v>
      </c>
      <c r="M71" s="97">
        <f t="shared" si="21"/>
        <v>2052.2000000000003</v>
      </c>
      <c r="N71" s="97">
        <f t="shared" si="2"/>
        <v>12313.2</v>
      </c>
      <c r="O71" s="97">
        <f t="shared" si="3"/>
        <v>14775.84</v>
      </c>
      <c r="P71" s="97">
        <f t="shared" si="22"/>
        <v>0</v>
      </c>
      <c r="Q71" s="97">
        <f t="shared" si="5"/>
        <v>0</v>
      </c>
      <c r="R71" s="97">
        <f t="shared" si="6"/>
        <v>0</v>
      </c>
      <c r="S71" s="97">
        <f t="shared" si="7"/>
        <v>12313.2</v>
      </c>
      <c r="T71" s="97">
        <f t="shared" si="8"/>
        <v>14775.84</v>
      </c>
    </row>
    <row r="72" spans="1:20" ht="27.75" customHeight="1" x14ac:dyDescent="0.2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3"/>
        <v>96600</v>
      </c>
      <c r="L72" s="100">
        <f t="shared" si="23"/>
        <v>115920</v>
      </c>
      <c r="M72" s="100">
        <f t="shared" si="21"/>
        <v>0</v>
      </c>
      <c r="N72" s="100">
        <f t="shared" si="2"/>
        <v>0</v>
      </c>
      <c r="O72" s="100">
        <f t="shared" si="3"/>
        <v>0</v>
      </c>
      <c r="P72" s="100">
        <f t="shared" si="22"/>
        <v>10465</v>
      </c>
      <c r="Q72" s="100">
        <f t="shared" si="5"/>
        <v>125580</v>
      </c>
      <c r="R72" s="100">
        <f t="shared" si="6"/>
        <v>150696</v>
      </c>
      <c r="S72" s="100">
        <f t="shared" si="7"/>
        <v>125580</v>
      </c>
      <c r="T72" s="100">
        <f t="shared" si="8"/>
        <v>150696</v>
      </c>
    </row>
    <row r="73" spans="1:20" ht="27.75" customHeight="1" x14ac:dyDescent="0.2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3"/>
        <v>8460</v>
      </c>
      <c r="L73" s="100">
        <f t="shared" si="23"/>
        <v>10152</v>
      </c>
      <c r="M73" s="100">
        <f t="shared" si="21"/>
        <v>0</v>
      </c>
      <c r="N73" s="100">
        <f t="shared" si="2"/>
        <v>0</v>
      </c>
      <c r="O73" s="100">
        <f t="shared" si="3"/>
        <v>0</v>
      </c>
      <c r="P73" s="100">
        <f t="shared" si="22"/>
        <v>305.5</v>
      </c>
      <c r="Q73" s="100">
        <f t="shared" si="5"/>
        <v>10998</v>
      </c>
      <c r="R73" s="100">
        <f t="shared" si="6"/>
        <v>13197.6</v>
      </c>
      <c r="S73" s="100">
        <f t="shared" si="7"/>
        <v>10998</v>
      </c>
      <c r="T73" s="100">
        <f t="shared" si="8"/>
        <v>13197.6</v>
      </c>
    </row>
    <row r="74" spans="1:20" ht="27.75" customHeight="1" x14ac:dyDescent="0.2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3"/>
        <v>29287.98</v>
      </c>
      <c r="L74" s="97">
        <f t="shared" si="23"/>
        <v>35145.58</v>
      </c>
      <c r="M74" s="97">
        <f t="shared" si="21"/>
        <v>3745.5750000000003</v>
      </c>
      <c r="N74" s="97">
        <f t="shared" si="2"/>
        <v>45396.368999999999</v>
      </c>
      <c r="O74" s="97">
        <f t="shared" si="3"/>
        <v>54475.642799999994</v>
      </c>
      <c r="P74" s="97">
        <f t="shared" si="22"/>
        <v>0</v>
      </c>
      <c r="Q74" s="97">
        <f t="shared" si="5"/>
        <v>0</v>
      </c>
      <c r="R74" s="97">
        <f t="shared" si="6"/>
        <v>0</v>
      </c>
      <c r="S74" s="97">
        <f t="shared" si="7"/>
        <v>45396.368999999999</v>
      </c>
      <c r="T74" s="97">
        <f t="shared" si="8"/>
        <v>54475.642799999994</v>
      </c>
    </row>
    <row r="75" spans="1:20" ht="27.75" customHeight="1" x14ac:dyDescent="0.2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3"/>
        <v>73301.759999999995</v>
      </c>
      <c r="L75" s="100">
        <f t="shared" si="23"/>
        <v>87962.11</v>
      </c>
      <c r="M75" s="100">
        <f t="shared" si="21"/>
        <v>0</v>
      </c>
      <c r="N75" s="100">
        <f t="shared" si="2"/>
        <v>0</v>
      </c>
      <c r="O75" s="100">
        <f t="shared" si="3"/>
        <v>0</v>
      </c>
      <c r="P75" s="100">
        <f t="shared" si="22"/>
        <v>6240</v>
      </c>
      <c r="Q75" s="100">
        <f t="shared" si="5"/>
        <v>95292.287999999986</v>
      </c>
      <c r="R75" s="100">
        <f t="shared" si="6"/>
        <v>114350.74559999998</v>
      </c>
      <c r="S75" s="100">
        <f t="shared" si="7"/>
        <v>95292.287999999986</v>
      </c>
      <c r="T75" s="100">
        <f t="shared" si="8"/>
        <v>114350.74559999998</v>
      </c>
    </row>
    <row r="76" spans="1:20" ht="27.75" customHeight="1" x14ac:dyDescent="0.2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3"/>
        <v>2543.85</v>
      </c>
      <c r="L76" s="97">
        <f t="shared" si="23"/>
        <v>3052.62</v>
      </c>
      <c r="M76" s="97">
        <f t="shared" si="21"/>
        <v>3258.6502500000001</v>
      </c>
      <c r="N76" s="97">
        <f t="shared" ref="N76:N144" si="26">M76*D76</f>
        <v>3942.9668025000001</v>
      </c>
      <c r="O76" s="97">
        <f t="shared" ref="O76:O144" si="27">N76*1.2</f>
        <v>4731.5601630000001</v>
      </c>
      <c r="P76" s="97">
        <f t="shared" si="22"/>
        <v>0</v>
      </c>
      <c r="Q76" s="97">
        <f t="shared" ref="Q76:Q144" si="28">P76*D76</f>
        <v>0</v>
      </c>
      <c r="R76" s="97">
        <f t="shared" ref="R76:R144" si="29">Q76*1.2</f>
        <v>0</v>
      </c>
      <c r="S76" s="97">
        <f t="shared" ref="S76:S144" si="30">N76+Q76</f>
        <v>3942.9668025000001</v>
      </c>
      <c r="T76" s="97">
        <f t="shared" ref="T76:T144" si="31">S76*1.2</f>
        <v>4731.5601630000001</v>
      </c>
    </row>
    <row r="77" spans="1:20" ht="27.75" customHeight="1" x14ac:dyDescent="0.2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3"/>
        <v>7318.08</v>
      </c>
      <c r="L77" s="100">
        <f t="shared" si="23"/>
        <v>8781.7000000000007</v>
      </c>
      <c r="M77" s="100">
        <f t="shared" si="21"/>
        <v>0</v>
      </c>
      <c r="N77" s="100">
        <f t="shared" si="26"/>
        <v>0</v>
      </c>
      <c r="O77" s="100">
        <f t="shared" si="27"/>
        <v>0</v>
      </c>
      <c r="P77" s="100">
        <f t="shared" si="22"/>
        <v>6240</v>
      </c>
      <c r="Q77" s="100">
        <f t="shared" si="28"/>
        <v>9513.503999999999</v>
      </c>
      <c r="R77" s="100">
        <f t="shared" si="29"/>
        <v>11416.204799999998</v>
      </c>
      <c r="S77" s="100">
        <f t="shared" si="30"/>
        <v>9513.503999999999</v>
      </c>
      <c r="T77" s="100">
        <f t="shared" si="31"/>
        <v>11416.204799999998</v>
      </c>
    </row>
    <row r="78" spans="1:20" ht="27.75" customHeight="1" x14ac:dyDescent="0.2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3"/>
        <v>26492.03</v>
      </c>
      <c r="L78" s="97">
        <f t="shared" si="23"/>
        <v>31790.44</v>
      </c>
      <c r="M78" s="97">
        <f t="shared" si="21"/>
        <v>1831.51875</v>
      </c>
      <c r="N78" s="97">
        <f t="shared" si="26"/>
        <v>41062.650375000005</v>
      </c>
      <c r="O78" s="97">
        <f t="shared" si="27"/>
        <v>49275.180450000007</v>
      </c>
      <c r="P78" s="97">
        <f t="shared" si="22"/>
        <v>0</v>
      </c>
      <c r="Q78" s="97">
        <f t="shared" si="28"/>
        <v>0</v>
      </c>
      <c r="R78" s="97">
        <f t="shared" si="29"/>
        <v>0</v>
      </c>
      <c r="S78" s="97">
        <f t="shared" si="30"/>
        <v>41062.650375000005</v>
      </c>
      <c r="T78" s="97">
        <f t="shared" si="31"/>
        <v>49275.180450000007</v>
      </c>
    </row>
    <row r="79" spans="1:20" ht="27.75" customHeight="1" x14ac:dyDescent="0.2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3"/>
        <v>41686.75</v>
      </c>
      <c r="L79" s="97">
        <f t="shared" si="23"/>
        <v>50024.1</v>
      </c>
      <c r="M79" s="97">
        <f t="shared" si="21"/>
        <v>1085</v>
      </c>
      <c r="N79" s="97">
        <f t="shared" si="26"/>
        <v>64614.462500000001</v>
      </c>
      <c r="O79" s="97">
        <f t="shared" si="27"/>
        <v>77537.354999999996</v>
      </c>
      <c r="P79" s="97">
        <f t="shared" si="22"/>
        <v>0</v>
      </c>
      <c r="Q79" s="97">
        <f t="shared" si="28"/>
        <v>0</v>
      </c>
      <c r="R79" s="97">
        <f t="shared" si="29"/>
        <v>0</v>
      </c>
      <c r="S79" s="97">
        <f t="shared" si="30"/>
        <v>64614.462500000001</v>
      </c>
      <c r="T79" s="97">
        <f t="shared" si="31"/>
        <v>77537.354999999996</v>
      </c>
    </row>
    <row r="80" spans="1:20" ht="45" customHeight="1" x14ac:dyDescent="0.2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1"/>
        <v>1767</v>
      </c>
      <c r="N80" s="97">
        <f t="shared" si="26"/>
        <v>17437.462800000001</v>
      </c>
      <c r="O80" s="97">
        <f t="shared" si="27"/>
        <v>20924.95536</v>
      </c>
      <c r="P80" s="97">
        <f t="shared" si="22"/>
        <v>0</v>
      </c>
      <c r="Q80" s="97">
        <f t="shared" si="28"/>
        <v>0</v>
      </c>
      <c r="R80" s="97">
        <f t="shared" si="29"/>
        <v>0</v>
      </c>
      <c r="S80" s="97">
        <f t="shared" si="30"/>
        <v>17437.462800000001</v>
      </c>
      <c r="T80" s="97">
        <f t="shared" si="31"/>
        <v>20924.95536</v>
      </c>
    </row>
    <row r="81" spans="1:25" ht="27.75" customHeight="1" x14ac:dyDescent="0.2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1"/>
        <v>1767</v>
      </c>
      <c r="N81" s="97">
        <f t="shared" si="26"/>
        <v>8905.68</v>
      </c>
      <c r="O81" s="97">
        <f t="shared" si="27"/>
        <v>10686.816000000001</v>
      </c>
      <c r="P81" s="97">
        <f t="shared" si="22"/>
        <v>0</v>
      </c>
      <c r="Q81" s="97">
        <f t="shared" si="28"/>
        <v>0</v>
      </c>
      <c r="R81" s="97">
        <f t="shared" si="29"/>
        <v>0</v>
      </c>
      <c r="S81" s="97">
        <f t="shared" si="30"/>
        <v>8905.68</v>
      </c>
      <c r="T81" s="97">
        <f t="shared" si="31"/>
        <v>10686.816000000001</v>
      </c>
    </row>
    <row r="82" spans="1:25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5" s="263" customFormat="1" ht="27.75" customHeight="1" x14ac:dyDescent="0.25">
      <c r="A83" s="258">
        <v>6</v>
      </c>
      <c r="B83" s="260" t="s">
        <v>283</v>
      </c>
      <c r="C83" s="261"/>
      <c r="D83" s="261"/>
      <c r="E83" s="261"/>
      <c r="F83" s="261"/>
      <c r="G83" s="261"/>
      <c r="H83" s="261"/>
      <c r="I83" s="261"/>
      <c r="J83" s="261"/>
      <c r="K83" s="261"/>
      <c r="L83" s="262"/>
      <c r="M83" s="262"/>
      <c r="N83" s="262"/>
      <c r="O83" s="262"/>
      <c r="P83" s="262"/>
      <c r="Q83" s="262"/>
      <c r="R83" s="262"/>
      <c r="S83" s="262"/>
      <c r="T83" s="262"/>
      <c r="U83" s="295"/>
      <c r="W83" s="298"/>
      <c r="X83" s="298"/>
      <c r="Y83" s="298"/>
    </row>
    <row r="84" spans="1:25" s="263" customFormat="1" ht="27.75" customHeight="1" x14ac:dyDescent="0.25">
      <c r="A84" s="264" t="s">
        <v>28</v>
      </c>
      <c r="B84" s="265" t="s">
        <v>250</v>
      </c>
      <c r="C84" s="264" t="s">
        <v>15</v>
      </c>
      <c r="D84" s="277">
        <v>9.4700000000000006</v>
      </c>
      <c r="E84" s="267">
        <v>8737</v>
      </c>
      <c r="F84" s="268">
        <f>ROUND(E84*D84,2)</f>
        <v>82739.39</v>
      </c>
      <c r="G84" s="268">
        <f>ROUND(F84*1.2,2)</f>
        <v>99287.27</v>
      </c>
      <c r="H84" s="269"/>
      <c r="I84" s="268"/>
      <c r="J84" s="268"/>
      <c r="K84" s="268">
        <f t="shared" ref="K84:L93" si="32">F84+I84</f>
        <v>82739.39</v>
      </c>
      <c r="L84" s="268">
        <f t="shared" si="32"/>
        <v>99287.27</v>
      </c>
      <c r="M84" s="268">
        <f t="shared" ref="M84:M112" si="33">E84*$M$4</f>
        <v>13542.35</v>
      </c>
      <c r="N84" s="268">
        <f t="shared" si="26"/>
        <v>128246.05450000001</v>
      </c>
      <c r="O84" s="268">
        <f t="shared" si="27"/>
        <v>153895.2654</v>
      </c>
      <c r="P84" s="268">
        <f t="shared" ref="P84:P112" si="34">H84*$P$4</f>
        <v>0</v>
      </c>
      <c r="Q84" s="268">
        <f t="shared" si="28"/>
        <v>0</v>
      </c>
      <c r="R84" s="268">
        <f t="shared" si="29"/>
        <v>0</v>
      </c>
      <c r="S84" s="268">
        <f t="shared" si="30"/>
        <v>128246.05450000001</v>
      </c>
      <c r="T84" s="268">
        <f t="shared" si="31"/>
        <v>153895.2654</v>
      </c>
      <c r="U84" s="295"/>
      <c r="W84" s="298"/>
      <c r="X84" s="298"/>
      <c r="Y84" s="298"/>
    </row>
    <row r="85" spans="1:25" s="263" customFormat="1" ht="27.75" customHeight="1" x14ac:dyDescent="0.25">
      <c r="A85" s="264" t="s">
        <v>62</v>
      </c>
      <c r="B85" s="265" t="s">
        <v>258</v>
      </c>
      <c r="C85" s="264" t="s">
        <v>7</v>
      </c>
      <c r="D85" s="277">
        <v>28.99</v>
      </c>
      <c r="E85" s="271">
        <v>1630</v>
      </c>
      <c r="F85" s="268">
        <f>ROUND(E85*D85,2)</f>
        <v>47253.7</v>
      </c>
      <c r="G85" s="268">
        <f>ROUND(F85*1.2,2)</f>
        <v>56704.44</v>
      </c>
      <c r="H85" s="269"/>
      <c r="I85" s="268"/>
      <c r="J85" s="268"/>
      <c r="K85" s="268">
        <f t="shared" si="32"/>
        <v>47253.7</v>
      </c>
      <c r="L85" s="268">
        <f t="shared" si="32"/>
        <v>56704.44</v>
      </c>
      <c r="M85" s="268">
        <f t="shared" si="33"/>
        <v>2526.5</v>
      </c>
      <c r="N85" s="268">
        <f t="shared" si="26"/>
        <v>73243.235000000001</v>
      </c>
      <c r="O85" s="268">
        <f t="shared" si="27"/>
        <v>87891.881999999998</v>
      </c>
      <c r="P85" s="268">
        <f t="shared" si="34"/>
        <v>0</v>
      </c>
      <c r="Q85" s="268">
        <f t="shared" si="28"/>
        <v>0</v>
      </c>
      <c r="R85" s="268">
        <f t="shared" si="29"/>
        <v>0</v>
      </c>
      <c r="S85" s="268">
        <f t="shared" si="30"/>
        <v>73243.235000000001</v>
      </c>
      <c r="T85" s="268">
        <f t="shared" si="31"/>
        <v>87891.881999999998</v>
      </c>
      <c r="U85" s="295"/>
      <c r="W85" s="298"/>
      <c r="X85" s="298"/>
      <c r="Y85" s="298"/>
    </row>
    <row r="86" spans="1:25" s="263" customFormat="1" ht="27.75" customHeight="1" x14ac:dyDescent="0.25">
      <c r="A86" s="264" t="s">
        <v>73</v>
      </c>
      <c r="B86" s="278" t="s">
        <v>245</v>
      </c>
      <c r="C86" s="264" t="s">
        <v>8</v>
      </c>
      <c r="D86" s="279">
        <v>136.05000000000001</v>
      </c>
      <c r="E86" s="271">
        <v>101.5</v>
      </c>
      <c r="F86" s="268">
        <f>ROUND(E86*D86,2)</f>
        <v>13809.08</v>
      </c>
      <c r="G86" s="268">
        <f>ROUND(F86*1.2,2)</f>
        <v>16570.900000000001</v>
      </c>
      <c r="H86" s="269"/>
      <c r="I86" s="268"/>
      <c r="J86" s="268"/>
      <c r="K86" s="268">
        <f t="shared" si="32"/>
        <v>13809.08</v>
      </c>
      <c r="L86" s="268">
        <f t="shared" si="32"/>
        <v>16570.900000000001</v>
      </c>
      <c r="M86" s="268">
        <f t="shared" si="33"/>
        <v>157.32500000000002</v>
      </c>
      <c r="N86" s="268">
        <f t="shared" si="26"/>
        <v>21404.066250000003</v>
      </c>
      <c r="O86" s="268">
        <f t="shared" si="27"/>
        <v>25684.879500000003</v>
      </c>
      <c r="P86" s="268">
        <f t="shared" si="34"/>
        <v>0</v>
      </c>
      <c r="Q86" s="268">
        <f t="shared" si="28"/>
        <v>0</v>
      </c>
      <c r="R86" s="268">
        <f t="shared" si="29"/>
        <v>0</v>
      </c>
      <c r="S86" s="268">
        <f t="shared" si="30"/>
        <v>21404.066250000003</v>
      </c>
      <c r="T86" s="268">
        <f t="shared" si="31"/>
        <v>25684.879500000003</v>
      </c>
      <c r="U86" s="295"/>
      <c r="W86" s="298"/>
      <c r="X86" s="298"/>
      <c r="Y86" s="298"/>
    </row>
    <row r="87" spans="1:25" s="263" customFormat="1" ht="27.75" customHeight="1" x14ac:dyDescent="0.25">
      <c r="A87" s="264" t="s">
        <v>74</v>
      </c>
      <c r="B87" s="265" t="s">
        <v>249</v>
      </c>
      <c r="C87" s="264" t="s">
        <v>7</v>
      </c>
      <c r="D87" s="277">
        <v>13.61</v>
      </c>
      <c r="E87" s="271">
        <v>2573.7399999999998</v>
      </c>
      <c r="F87" s="268">
        <f>ROUND(E87*D87,2)</f>
        <v>35028.6</v>
      </c>
      <c r="G87" s="268">
        <f>ROUND(F87*1.2,2)</f>
        <v>42034.32</v>
      </c>
      <c r="H87" s="269"/>
      <c r="I87" s="268"/>
      <c r="J87" s="268"/>
      <c r="K87" s="268">
        <f t="shared" si="32"/>
        <v>35028.6</v>
      </c>
      <c r="L87" s="268">
        <f t="shared" si="32"/>
        <v>42034.32</v>
      </c>
      <c r="M87" s="268">
        <f t="shared" si="33"/>
        <v>3989.2969999999996</v>
      </c>
      <c r="N87" s="268">
        <f t="shared" si="26"/>
        <v>54294.332169999994</v>
      </c>
      <c r="O87" s="268">
        <f t="shared" si="27"/>
        <v>65153.19860399999</v>
      </c>
      <c r="P87" s="268">
        <f t="shared" si="34"/>
        <v>0</v>
      </c>
      <c r="Q87" s="268">
        <f t="shared" si="28"/>
        <v>0</v>
      </c>
      <c r="R87" s="268">
        <f t="shared" si="29"/>
        <v>0</v>
      </c>
      <c r="S87" s="268">
        <f t="shared" si="30"/>
        <v>54294.332169999994</v>
      </c>
      <c r="T87" s="268">
        <f t="shared" si="31"/>
        <v>65153.19860399999</v>
      </c>
      <c r="U87" s="295"/>
      <c r="W87" s="298"/>
      <c r="X87" s="298"/>
      <c r="Y87" s="298"/>
    </row>
    <row r="88" spans="1:25" s="263" customFormat="1" ht="27.75" customHeight="1" x14ac:dyDescent="0.25">
      <c r="A88" s="264" t="s">
        <v>75</v>
      </c>
      <c r="B88" s="265" t="s">
        <v>247</v>
      </c>
      <c r="C88" s="264" t="s">
        <v>7</v>
      </c>
      <c r="D88" s="277">
        <f>D87*1.26</f>
        <v>17.148599999999998</v>
      </c>
      <c r="E88" s="271"/>
      <c r="F88" s="268"/>
      <c r="G88" s="268"/>
      <c r="H88" s="268">
        <v>4800</v>
      </c>
      <c r="I88" s="271">
        <f>ROUND(H88*D88,2)</f>
        <v>82313.279999999999</v>
      </c>
      <c r="J88" s="271">
        <f>ROUND(I88*1.2,2)</f>
        <v>98775.94</v>
      </c>
      <c r="K88" s="268">
        <f t="shared" si="32"/>
        <v>82313.279999999999</v>
      </c>
      <c r="L88" s="268">
        <f t="shared" si="32"/>
        <v>98775.94</v>
      </c>
      <c r="M88" s="268">
        <f t="shared" si="33"/>
        <v>0</v>
      </c>
      <c r="N88" s="268">
        <f t="shared" si="26"/>
        <v>0</v>
      </c>
      <c r="O88" s="268">
        <f t="shared" si="27"/>
        <v>0</v>
      </c>
      <c r="P88" s="268">
        <f t="shared" si="34"/>
        <v>6240</v>
      </c>
      <c r="Q88" s="268">
        <f t="shared" si="28"/>
        <v>107007.264</v>
      </c>
      <c r="R88" s="268">
        <f t="shared" si="29"/>
        <v>128408.71679999999</v>
      </c>
      <c r="S88" s="268">
        <f t="shared" si="30"/>
        <v>107007.264</v>
      </c>
      <c r="T88" s="268">
        <f t="shared" si="31"/>
        <v>128408.71679999999</v>
      </c>
      <c r="U88" s="295"/>
      <c r="W88" s="298"/>
      <c r="X88" s="298"/>
      <c r="Y88" s="298"/>
    </row>
    <row r="89" spans="1:25" s="263" customFormat="1" ht="27.75" customHeight="1" x14ac:dyDescent="0.25">
      <c r="A89" s="264" t="s">
        <v>76</v>
      </c>
      <c r="B89" s="265" t="s">
        <v>278</v>
      </c>
      <c r="C89" s="264" t="s">
        <v>10</v>
      </c>
      <c r="D89" s="277">
        <v>47</v>
      </c>
      <c r="E89" s="271">
        <v>2952.96</v>
      </c>
      <c r="F89" s="268">
        <f>ROUND(E89*D89,2)</f>
        <v>138789.12</v>
      </c>
      <c r="G89" s="268">
        <f>ROUND(F89*1.2,2)</f>
        <v>166546.94</v>
      </c>
      <c r="H89" s="269"/>
      <c r="I89" s="268"/>
      <c r="J89" s="268"/>
      <c r="K89" s="268">
        <f t="shared" si="32"/>
        <v>138789.12</v>
      </c>
      <c r="L89" s="268">
        <f t="shared" si="32"/>
        <v>166546.94</v>
      </c>
      <c r="M89" s="268">
        <f t="shared" si="33"/>
        <v>4577.0879999999997</v>
      </c>
      <c r="N89" s="268">
        <f t="shared" si="26"/>
        <v>215123.136</v>
      </c>
      <c r="O89" s="268">
        <f t="shared" si="27"/>
        <v>258147.76319999999</v>
      </c>
      <c r="P89" s="268">
        <f t="shared" si="34"/>
        <v>0</v>
      </c>
      <c r="Q89" s="268">
        <f t="shared" si="28"/>
        <v>0</v>
      </c>
      <c r="R89" s="268">
        <f t="shared" si="29"/>
        <v>0</v>
      </c>
      <c r="S89" s="268">
        <f t="shared" si="30"/>
        <v>215123.136</v>
      </c>
      <c r="T89" s="268">
        <f t="shared" si="31"/>
        <v>258147.76319999999</v>
      </c>
      <c r="U89" s="295"/>
      <c r="W89" s="298"/>
      <c r="X89" s="298"/>
      <c r="Y89" s="298"/>
    </row>
    <row r="90" spans="1:25" s="263" customFormat="1" ht="27.75" customHeight="1" x14ac:dyDescent="0.25">
      <c r="A90" s="264" t="s">
        <v>77</v>
      </c>
      <c r="B90" s="265" t="s">
        <v>279</v>
      </c>
      <c r="C90" s="264" t="s">
        <v>268</v>
      </c>
      <c r="D90" s="277">
        <v>1</v>
      </c>
      <c r="E90" s="271"/>
      <c r="F90" s="268"/>
      <c r="G90" s="268"/>
      <c r="H90" s="268">
        <v>1250000</v>
      </c>
      <c r="I90" s="271">
        <f>ROUND(H90*D90,2)</f>
        <v>1250000</v>
      </c>
      <c r="J90" s="271">
        <f>ROUND(I90*1.2,2)</f>
        <v>1500000</v>
      </c>
      <c r="K90" s="268">
        <f t="shared" si="32"/>
        <v>1250000</v>
      </c>
      <c r="L90" s="268">
        <f t="shared" si="32"/>
        <v>1500000</v>
      </c>
      <c r="M90" s="268">
        <f t="shared" si="33"/>
        <v>0</v>
      </c>
      <c r="N90" s="268">
        <f t="shared" si="26"/>
        <v>0</v>
      </c>
      <c r="O90" s="268">
        <f t="shared" si="27"/>
        <v>0</v>
      </c>
      <c r="P90" s="268">
        <f t="shared" si="34"/>
        <v>1625000</v>
      </c>
      <c r="Q90" s="268">
        <f t="shared" si="28"/>
        <v>1625000</v>
      </c>
      <c r="R90" s="268">
        <f t="shared" si="29"/>
        <v>1950000</v>
      </c>
      <c r="S90" s="268">
        <f t="shared" si="30"/>
        <v>1625000</v>
      </c>
      <c r="T90" s="268">
        <f t="shared" si="31"/>
        <v>1950000</v>
      </c>
      <c r="U90" s="295"/>
      <c r="W90" s="298"/>
      <c r="X90" s="298"/>
      <c r="Y90" s="298"/>
    </row>
    <row r="91" spans="1:25" s="263" customFormat="1" ht="27.75" customHeight="1" x14ac:dyDescent="0.25">
      <c r="A91" s="280" t="s">
        <v>78</v>
      </c>
      <c r="B91" s="281" t="s">
        <v>264</v>
      </c>
      <c r="C91" s="280" t="s">
        <v>15</v>
      </c>
      <c r="D91" s="282">
        <v>9.4700000000000006</v>
      </c>
      <c r="E91" s="283">
        <v>10921.25</v>
      </c>
      <c r="F91" s="284">
        <f>ROUND(E91*D91,2)</f>
        <v>103424.24</v>
      </c>
      <c r="G91" s="284">
        <f>ROUND(F91*1.2,2)</f>
        <v>124109.09</v>
      </c>
      <c r="H91" s="269"/>
      <c r="I91" s="268"/>
      <c r="J91" s="268"/>
      <c r="K91" s="268">
        <f t="shared" si="32"/>
        <v>103424.24</v>
      </c>
      <c r="L91" s="268">
        <f t="shared" si="32"/>
        <v>124109.09</v>
      </c>
      <c r="M91" s="268">
        <f t="shared" si="33"/>
        <v>16927.9375</v>
      </c>
      <c r="N91" s="268">
        <f t="shared" si="26"/>
        <v>160307.56812500002</v>
      </c>
      <c r="O91" s="268">
        <f t="shared" si="27"/>
        <v>192369.08175000001</v>
      </c>
      <c r="P91" s="268">
        <f t="shared" si="34"/>
        <v>0</v>
      </c>
      <c r="Q91" s="268">
        <f t="shared" si="28"/>
        <v>0</v>
      </c>
      <c r="R91" s="268">
        <f t="shared" si="29"/>
        <v>0</v>
      </c>
      <c r="S91" s="268">
        <f t="shared" si="30"/>
        <v>160307.56812500002</v>
      </c>
      <c r="T91" s="268">
        <f t="shared" si="31"/>
        <v>192369.08175000001</v>
      </c>
      <c r="U91" s="295"/>
      <c r="W91" s="298"/>
      <c r="X91" s="298"/>
      <c r="Y91" s="298"/>
    </row>
    <row r="92" spans="1:25" s="263" customFormat="1" ht="27.75" customHeight="1" x14ac:dyDescent="0.25">
      <c r="A92" s="264" t="s">
        <v>79</v>
      </c>
      <c r="B92" s="278" t="s">
        <v>280</v>
      </c>
      <c r="C92" s="264" t="s">
        <v>268</v>
      </c>
      <c r="D92" s="279">
        <v>1</v>
      </c>
      <c r="E92" s="271"/>
      <c r="F92" s="268"/>
      <c r="G92" s="268"/>
      <c r="H92" s="268">
        <v>2730000</v>
      </c>
      <c r="I92" s="271">
        <f>ROUND(H92*D92,2)</f>
        <v>2730000</v>
      </c>
      <c r="J92" s="271">
        <f>ROUND(I92*1.2,2)</f>
        <v>3276000</v>
      </c>
      <c r="K92" s="268">
        <f t="shared" si="32"/>
        <v>2730000</v>
      </c>
      <c r="L92" s="268">
        <f t="shared" si="32"/>
        <v>3276000</v>
      </c>
      <c r="M92" s="268">
        <f t="shared" si="33"/>
        <v>0</v>
      </c>
      <c r="N92" s="268">
        <f t="shared" si="26"/>
        <v>0</v>
      </c>
      <c r="O92" s="268">
        <f t="shared" si="27"/>
        <v>0</v>
      </c>
      <c r="P92" s="268">
        <f t="shared" si="34"/>
        <v>3549000</v>
      </c>
      <c r="Q92" s="268">
        <f t="shared" si="28"/>
        <v>3549000</v>
      </c>
      <c r="R92" s="268">
        <f t="shared" si="29"/>
        <v>4258800</v>
      </c>
      <c r="S92" s="268">
        <f t="shared" si="30"/>
        <v>3549000</v>
      </c>
      <c r="T92" s="268">
        <f t="shared" si="31"/>
        <v>4258800</v>
      </c>
      <c r="U92" s="295"/>
      <c r="W92" s="298"/>
      <c r="X92" s="298"/>
      <c r="Y92" s="298"/>
    </row>
    <row r="93" spans="1:25" s="263" customFormat="1" ht="27.75" customHeight="1" x14ac:dyDescent="0.25">
      <c r="A93" s="264" t="s">
        <v>80</v>
      </c>
      <c r="B93" s="285" t="s">
        <v>281</v>
      </c>
      <c r="C93" s="264" t="s">
        <v>10</v>
      </c>
      <c r="D93" s="286">
        <v>2</v>
      </c>
      <c r="E93" s="287">
        <v>2510.0160000000001</v>
      </c>
      <c r="F93" s="268">
        <f>ROUND(E93*D93,2)</f>
        <v>5020.03</v>
      </c>
      <c r="G93" s="268">
        <f>ROUND(F93*1.2,2)</f>
        <v>6024.04</v>
      </c>
      <c r="H93" s="269"/>
      <c r="I93" s="268"/>
      <c r="J93" s="268"/>
      <c r="K93" s="268">
        <f t="shared" si="32"/>
        <v>5020.03</v>
      </c>
      <c r="L93" s="268">
        <f t="shared" si="32"/>
        <v>6024.04</v>
      </c>
      <c r="M93" s="268">
        <f t="shared" si="33"/>
        <v>3890.5248000000001</v>
      </c>
      <c r="N93" s="268">
        <f t="shared" si="26"/>
        <v>7781.0496000000003</v>
      </c>
      <c r="O93" s="268">
        <f t="shared" si="27"/>
        <v>9337.2595199999996</v>
      </c>
      <c r="P93" s="268">
        <f t="shared" si="34"/>
        <v>0</v>
      </c>
      <c r="Q93" s="268">
        <f t="shared" si="28"/>
        <v>0</v>
      </c>
      <c r="R93" s="268">
        <f t="shared" si="29"/>
        <v>0</v>
      </c>
      <c r="S93" s="268">
        <f t="shared" si="30"/>
        <v>7781.0496000000003</v>
      </c>
      <c r="T93" s="268">
        <f t="shared" si="31"/>
        <v>9337.2595199999996</v>
      </c>
      <c r="U93" s="295"/>
      <c r="W93" s="298"/>
      <c r="X93" s="298"/>
      <c r="Y93" s="298"/>
    </row>
    <row r="94" spans="1:25" s="263" customFormat="1" ht="27.75" customHeight="1" x14ac:dyDescent="0.25">
      <c r="A94" s="264" t="s">
        <v>193</v>
      </c>
      <c r="B94" s="285" t="s">
        <v>282</v>
      </c>
      <c r="C94" s="264" t="s">
        <v>10</v>
      </c>
      <c r="D94" s="288">
        <v>2</v>
      </c>
      <c r="E94" s="287"/>
      <c r="F94" s="287"/>
      <c r="G94" s="287"/>
      <c r="H94" s="268">
        <v>32370</v>
      </c>
      <c r="I94" s="287">
        <f>ROUND(H94*D94,2)</f>
        <v>64740</v>
      </c>
      <c r="J94" s="287">
        <f>ROUND(I94*1.2,2)</f>
        <v>77688</v>
      </c>
      <c r="K94" s="287">
        <f>F94+I94</f>
        <v>64740</v>
      </c>
      <c r="L94" s="289">
        <f>G94+J94</f>
        <v>77688</v>
      </c>
      <c r="M94" s="289">
        <f t="shared" si="33"/>
        <v>0</v>
      </c>
      <c r="N94" s="289">
        <f t="shared" si="26"/>
        <v>0</v>
      </c>
      <c r="O94" s="289">
        <f t="shared" si="27"/>
        <v>0</v>
      </c>
      <c r="P94" s="289">
        <f t="shared" si="34"/>
        <v>42081</v>
      </c>
      <c r="Q94" s="289">
        <f t="shared" si="28"/>
        <v>84162</v>
      </c>
      <c r="R94" s="289">
        <f t="shared" si="29"/>
        <v>100994.4</v>
      </c>
      <c r="S94" s="289">
        <f t="shared" si="30"/>
        <v>84162</v>
      </c>
      <c r="T94" s="289">
        <f t="shared" si="31"/>
        <v>100994.4</v>
      </c>
      <c r="U94" s="295"/>
      <c r="W94" s="298"/>
      <c r="X94" s="298"/>
      <c r="Y94" s="298"/>
    </row>
    <row r="95" spans="1:25" s="263" customFormat="1" ht="27.75" customHeight="1" x14ac:dyDescent="0.25">
      <c r="A95" s="264" t="s">
        <v>195</v>
      </c>
      <c r="B95" s="278" t="s">
        <v>125</v>
      </c>
      <c r="C95" s="264" t="s">
        <v>10</v>
      </c>
      <c r="D95" s="279">
        <v>1</v>
      </c>
      <c r="E95" s="271">
        <v>12480</v>
      </c>
      <c r="F95" s="268">
        <f>ROUND(E95*D95,2)</f>
        <v>12480</v>
      </c>
      <c r="G95" s="268">
        <f>ROUND(F95*1.2,2)</f>
        <v>14976</v>
      </c>
      <c r="H95" s="269"/>
      <c r="I95" s="268"/>
      <c r="J95" s="268"/>
      <c r="K95" s="268">
        <f t="shared" ref="K95:L112" si="35">F95+I95</f>
        <v>12480</v>
      </c>
      <c r="L95" s="268">
        <f t="shared" si="35"/>
        <v>14976</v>
      </c>
      <c r="M95" s="268">
        <f t="shared" si="33"/>
        <v>19344</v>
      </c>
      <c r="N95" s="268">
        <f t="shared" si="26"/>
        <v>19344</v>
      </c>
      <c r="O95" s="268">
        <f t="shared" si="27"/>
        <v>23212.799999999999</v>
      </c>
      <c r="P95" s="268">
        <f t="shared" si="34"/>
        <v>0</v>
      </c>
      <c r="Q95" s="268">
        <f t="shared" si="28"/>
        <v>0</v>
      </c>
      <c r="R95" s="268">
        <f t="shared" si="29"/>
        <v>0</v>
      </c>
      <c r="S95" s="268">
        <f t="shared" si="30"/>
        <v>19344</v>
      </c>
      <c r="T95" s="268">
        <f t="shared" si="31"/>
        <v>23212.799999999999</v>
      </c>
      <c r="U95" s="295"/>
      <c r="W95" s="298"/>
      <c r="X95" s="298"/>
      <c r="Y95" s="298"/>
    </row>
    <row r="96" spans="1:25" s="263" customFormat="1" ht="27.75" customHeight="1" x14ac:dyDescent="0.25">
      <c r="A96" s="264" t="s">
        <v>196</v>
      </c>
      <c r="B96" s="278" t="s">
        <v>126</v>
      </c>
      <c r="C96" s="264" t="s">
        <v>10</v>
      </c>
      <c r="D96" s="279">
        <v>1</v>
      </c>
      <c r="E96" s="271"/>
      <c r="F96" s="271"/>
      <c r="G96" s="271"/>
      <c r="H96" s="268">
        <v>112000</v>
      </c>
      <c r="I96" s="271">
        <f t="shared" ref="I96:I101" si="36">ROUND(H96*D96,2)</f>
        <v>112000</v>
      </c>
      <c r="J96" s="271">
        <f t="shared" ref="J96:J101" si="37">ROUND(I96*1.2,2)</f>
        <v>134400</v>
      </c>
      <c r="K96" s="268">
        <f t="shared" si="35"/>
        <v>112000</v>
      </c>
      <c r="L96" s="268">
        <f t="shared" si="35"/>
        <v>134400</v>
      </c>
      <c r="M96" s="268">
        <f t="shared" si="33"/>
        <v>0</v>
      </c>
      <c r="N96" s="268">
        <f t="shared" si="26"/>
        <v>0</v>
      </c>
      <c r="O96" s="268">
        <f t="shared" si="27"/>
        <v>0</v>
      </c>
      <c r="P96" s="268">
        <f t="shared" si="34"/>
        <v>145600</v>
      </c>
      <c r="Q96" s="268">
        <f t="shared" si="28"/>
        <v>145600</v>
      </c>
      <c r="R96" s="268">
        <f t="shared" si="29"/>
        <v>174720</v>
      </c>
      <c r="S96" s="268">
        <f t="shared" si="30"/>
        <v>145600</v>
      </c>
      <c r="T96" s="268">
        <f t="shared" si="31"/>
        <v>174720</v>
      </c>
      <c r="U96" s="295"/>
      <c r="W96" s="298"/>
      <c r="X96" s="298"/>
      <c r="Y96" s="298"/>
    </row>
    <row r="97" spans="1:25" s="263" customFormat="1" ht="27.75" customHeight="1" x14ac:dyDescent="0.25">
      <c r="A97" s="264" t="s">
        <v>198</v>
      </c>
      <c r="B97" s="278" t="s">
        <v>233</v>
      </c>
      <c r="C97" s="264" t="s">
        <v>149</v>
      </c>
      <c r="D97" s="279">
        <v>1</v>
      </c>
      <c r="E97" s="271"/>
      <c r="F97" s="271"/>
      <c r="G97" s="271"/>
      <c r="H97" s="268">
        <v>3700</v>
      </c>
      <c r="I97" s="271">
        <f t="shared" si="36"/>
        <v>3700</v>
      </c>
      <c r="J97" s="271">
        <f t="shared" si="37"/>
        <v>4440</v>
      </c>
      <c r="K97" s="268">
        <f t="shared" si="35"/>
        <v>3700</v>
      </c>
      <c r="L97" s="268">
        <f t="shared" si="35"/>
        <v>4440</v>
      </c>
      <c r="M97" s="268">
        <f t="shared" si="33"/>
        <v>0</v>
      </c>
      <c r="N97" s="268">
        <f t="shared" si="26"/>
        <v>0</v>
      </c>
      <c r="O97" s="268">
        <f t="shared" si="27"/>
        <v>0</v>
      </c>
      <c r="P97" s="268">
        <f t="shared" si="34"/>
        <v>4810</v>
      </c>
      <c r="Q97" s="268">
        <f t="shared" si="28"/>
        <v>4810</v>
      </c>
      <c r="R97" s="268">
        <f t="shared" si="29"/>
        <v>5772</v>
      </c>
      <c r="S97" s="268">
        <f t="shared" si="30"/>
        <v>4810</v>
      </c>
      <c r="T97" s="268">
        <f t="shared" si="31"/>
        <v>5772</v>
      </c>
      <c r="U97" s="295"/>
      <c r="W97" s="298"/>
      <c r="X97" s="298"/>
      <c r="Y97" s="298"/>
    </row>
    <row r="98" spans="1:25" s="263" customFormat="1" ht="27.75" customHeight="1" x14ac:dyDescent="0.25">
      <c r="A98" s="264" t="s">
        <v>453</v>
      </c>
      <c r="B98" s="278" t="s">
        <v>235</v>
      </c>
      <c r="C98" s="264" t="s">
        <v>10</v>
      </c>
      <c r="D98" s="279">
        <v>1</v>
      </c>
      <c r="E98" s="271"/>
      <c r="F98" s="271"/>
      <c r="G98" s="271"/>
      <c r="H98" s="268">
        <v>3700</v>
      </c>
      <c r="I98" s="271">
        <f t="shared" si="36"/>
        <v>3700</v>
      </c>
      <c r="J98" s="271">
        <f t="shared" si="37"/>
        <v>4440</v>
      </c>
      <c r="K98" s="268">
        <f t="shared" si="35"/>
        <v>3700</v>
      </c>
      <c r="L98" s="268">
        <f t="shared" si="35"/>
        <v>4440</v>
      </c>
      <c r="M98" s="268">
        <f t="shared" si="33"/>
        <v>0</v>
      </c>
      <c r="N98" s="268">
        <f t="shared" si="26"/>
        <v>0</v>
      </c>
      <c r="O98" s="268">
        <f t="shared" si="27"/>
        <v>0</v>
      </c>
      <c r="P98" s="268">
        <f t="shared" si="34"/>
        <v>4810</v>
      </c>
      <c r="Q98" s="268">
        <f t="shared" si="28"/>
        <v>4810</v>
      </c>
      <c r="R98" s="268">
        <f t="shared" si="29"/>
        <v>5772</v>
      </c>
      <c r="S98" s="268">
        <f t="shared" si="30"/>
        <v>4810</v>
      </c>
      <c r="T98" s="268">
        <f t="shared" si="31"/>
        <v>5772</v>
      </c>
      <c r="U98" s="295"/>
      <c r="W98" s="298"/>
      <c r="X98" s="298"/>
      <c r="Y98" s="298"/>
    </row>
    <row r="99" spans="1:25" s="263" customFormat="1" ht="27.75" customHeight="1" x14ac:dyDescent="0.25">
      <c r="A99" s="264" t="s">
        <v>454</v>
      </c>
      <c r="B99" s="278" t="s">
        <v>241</v>
      </c>
      <c r="C99" s="264" t="s">
        <v>238</v>
      </c>
      <c r="D99" s="279">
        <v>4</v>
      </c>
      <c r="E99" s="271"/>
      <c r="F99" s="271"/>
      <c r="G99" s="271"/>
      <c r="H99" s="271">
        <v>235.65</v>
      </c>
      <c r="I99" s="271">
        <f t="shared" si="36"/>
        <v>942.6</v>
      </c>
      <c r="J99" s="271">
        <f t="shared" si="37"/>
        <v>1131.1199999999999</v>
      </c>
      <c r="K99" s="268">
        <f t="shared" si="35"/>
        <v>942.6</v>
      </c>
      <c r="L99" s="268">
        <f t="shared" si="35"/>
        <v>1131.1199999999999</v>
      </c>
      <c r="M99" s="268">
        <f t="shared" si="33"/>
        <v>0</v>
      </c>
      <c r="N99" s="268">
        <f t="shared" si="26"/>
        <v>0</v>
      </c>
      <c r="O99" s="268">
        <f t="shared" si="27"/>
        <v>0</v>
      </c>
      <c r="P99" s="268">
        <f t="shared" si="34"/>
        <v>306.34500000000003</v>
      </c>
      <c r="Q99" s="268">
        <f t="shared" si="28"/>
        <v>1225.3800000000001</v>
      </c>
      <c r="R99" s="268">
        <f t="shared" si="29"/>
        <v>1470.4560000000001</v>
      </c>
      <c r="S99" s="268">
        <f t="shared" si="30"/>
        <v>1225.3800000000001</v>
      </c>
      <c r="T99" s="268">
        <f t="shared" si="31"/>
        <v>1470.4560000000001</v>
      </c>
      <c r="U99" s="295"/>
      <c r="W99" s="298"/>
      <c r="X99" s="298"/>
      <c r="Y99" s="298"/>
    </row>
    <row r="100" spans="1:25" s="263" customFormat="1" ht="27.75" customHeight="1" x14ac:dyDescent="0.25">
      <c r="A100" s="264" t="s">
        <v>455</v>
      </c>
      <c r="B100" s="278" t="s">
        <v>239</v>
      </c>
      <c r="C100" s="264" t="s">
        <v>234</v>
      </c>
      <c r="D100" s="279">
        <v>0.76</v>
      </c>
      <c r="E100" s="271"/>
      <c r="F100" s="271"/>
      <c r="G100" s="271"/>
      <c r="H100" s="271">
        <v>367.42500000000001</v>
      </c>
      <c r="I100" s="271">
        <f t="shared" si="36"/>
        <v>279.24</v>
      </c>
      <c r="J100" s="271">
        <f t="shared" si="37"/>
        <v>335.09</v>
      </c>
      <c r="K100" s="268">
        <f t="shared" si="35"/>
        <v>279.24</v>
      </c>
      <c r="L100" s="268">
        <f t="shared" si="35"/>
        <v>335.09</v>
      </c>
      <c r="M100" s="268">
        <f t="shared" si="33"/>
        <v>0</v>
      </c>
      <c r="N100" s="268">
        <f t="shared" si="26"/>
        <v>0</v>
      </c>
      <c r="O100" s="268">
        <f t="shared" si="27"/>
        <v>0</v>
      </c>
      <c r="P100" s="268">
        <f t="shared" si="34"/>
        <v>477.65250000000003</v>
      </c>
      <c r="Q100" s="268">
        <f t="shared" si="28"/>
        <v>363.01590000000004</v>
      </c>
      <c r="R100" s="268">
        <f t="shared" si="29"/>
        <v>435.61908000000005</v>
      </c>
      <c r="S100" s="268">
        <f t="shared" si="30"/>
        <v>363.01590000000004</v>
      </c>
      <c r="T100" s="268">
        <f t="shared" si="31"/>
        <v>435.61908000000005</v>
      </c>
      <c r="U100" s="295"/>
      <c r="W100" s="298"/>
      <c r="X100" s="298"/>
      <c r="Y100" s="298"/>
    </row>
    <row r="101" spans="1:25" s="263" customFormat="1" ht="27.75" customHeight="1" x14ac:dyDescent="0.25">
      <c r="A101" s="264" t="s">
        <v>456</v>
      </c>
      <c r="B101" s="278" t="s">
        <v>240</v>
      </c>
      <c r="C101" s="264" t="s">
        <v>234</v>
      </c>
      <c r="D101" s="279">
        <v>0.76</v>
      </c>
      <c r="E101" s="271"/>
      <c r="F101" s="271"/>
      <c r="G101" s="271"/>
      <c r="H101" s="271">
        <v>335.875</v>
      </c>
      <c r="I101" s="271">
        <f t="shared" si="36"/>
        <v>255.27</v>
      </c>
      <c r="J101" s="271">
        <f t="shared" si="37"/>
        <v>306.32</v>
      </c>
      <c r="K101" s="268">
        <f t="shared" si="35"/>
        <v>255.27</v>
      </c>
      <c r="L101" s="268">
        <f t="shared" si="35"/>
        <v>306.32</v>
      </c>
      <c r="M101" s="268">
        <f t="shared" si="33"/>
        <v>0</v>
      </c>
      <c r="N101" s="268">
        <f t="shared" si="26"/>
        <v>0</v>
      </c>
      <c r="O101" s="268">
        <f t="shared" si="27"/>
        <v>0</v>
      </c>
      <c r="P101" s="268">
        <f t="shared" si="34"/>
        <v>436.63749999999999</v>
      </c>
      <c r="Q101" s="268">
        <f t="shared" si="28"/>
        <v>331.84449999999998</v>
      </c>
      <c r="R101" s="268">
        <f t="shared" si="29"/>
        <v>398.21339999999998</v>
      </c>
      <c r="S101" s="268">
        <f t="shared" si="30"/>
        <v>331.84449999999998</v>
      </c>
      <c r="T101" s="268">
        <f t="shared" si="31"/>
        <v>398.21339999999998</v>
      </c>
      <c r="U101" s="295"/>
      <c r="W101" s="298"/>
      <c r="X101" s="298"/>
      <c r="Y101" s="298"/>
    </row>
    <row r="102" spans="1:25" s="263" customFormat="1" ht="27.75" customHeight="1" x14ac:dyDescent="0.25">
      <c r="A102" s="264" t="s">
        <v>457</v>
      </c>
      <c r="B102" s="278" t="s">
        <v>237</v>
      </c>
      <c r="C102" s="264" t="s">
        <v>24</v>
      </c>
      <c r="D102" s="279">
        <v>6</v>
      </c>
      <c r="E102" s="271">
        <v>1324</v>
      </c>
      <c r="F102" s="268">
        <f>ROUND(E102*D102,2)</f>
        <v>7944</v>
      </c>
      <c r="G102" s="268">
        <f>ROUND(F102*1.2,2)</f>
        <v>9532.7999999999993</v>
      </c>
      <c r="H102" s="269"/>
      <c r="I102" s="268"/>
      <c r="J102" s="268"/>
      <c r="K102" s="268">
        <f t="shared" si="35"/>
        <v>7944</v>
      </c>
      <c r="L102" s="268">
        <f t="shared" si="35"/>
        <v>9532.7999999999993</v>
      </c>
      <c r="M102" s="268">
        <f t="shared" si="33"/>
        <v>2052.2000000000003</v>
      </c>
      <c r="N102" s="268">
        <f t="shared" si="26"/>
        <v>12313.2</v>
      </c>
      <c r="O102" s="268">
        <f t="shared" si="27"/>
        <v>14775.84</v>
      </c>
      <c r="P102" s="268">
        <f t="shared" si="34"/>
        <v>0</v>
      </c>
      <c r="Q102" s="268">
        <f t="shared" si="28"/>
        <v>0</v>
      </c>
      <c r="R102" s="268">
        <f t="shared" si="29"/>
        <v>0</v>
      </c>
      <c r="S102" s="268">
        <f t="shared" si="30"/>
        <v>12313.2</v>
      </c>
      <c r="T102" s="268">
        <f t="shared" si="31"/>
        <v>14775.84</v>
      </c>
      <c r="U102" s="295"/>
      <c r="W102" s="298"/>
      <c r="X102" s="298"/>
      <c r="Y102" s="298"/>
    </row>
    <row r="103" spans="1:25" s="263" customFormat="1" ht="27.75" customHeight="1" x14ac:dyDescent="0.25">
      <c r="A103" s="264" t="s">
        <v>458</v>
      </c>
      <c r="B103" s="265" t="s">
        <v>257</v>
      </c>
      <c r="C103" s="264" t="s">
        <v>149</v>
      </c>
      <c r="D103" s="277">
        <v>12</v>
      </c>
      <c r="E103" s="271"/>
      <c r="F103" s="268"/>
      <c r="G103" s="268"/>
      <c r="H103" s="268">
        <v>8050</v>
      </c>
      <c r="I103" s="271">
        <f>ROUND(H103*D103,2)</f>
        <v>96600</v>
      </c>
      <c r="J103" s="271">
        <f>ROUND(I103*1.2,2)</f>
        <v>115920</v>
      </c>
      <c r="K103" s="268">
        <f t="shared" si="35"/>
        <v>96600</v>
      </c>
      <c r="L103" s="268">
        <f t="shared" si="35"/>
        <v>115920</v>
      </c>
      <c r="M103" s="268">
        <f t="shared" si="33"/>
        <v>0</v>
      </c>
      <c r="N103" s="268">
        <f t="shared" si="26"/>
        <v>0</v>
      </c>
      <c r="O103" s="268">
        <f t="shared" si="27"/>
        <v>0</v>
      </c>
      <c r="P103" s="268">
        <f t="shared" si="34"/>
        <v>10465</v>
      </c>
      <c r="Q103" s="268">
        <f t="shared" si="28"/>
        <v>125580</v>
      </c>
      <c r="R103" s="268">
        <f t="shared" si="29"/>
        <v>150696</v>
      </c>
      <c r="S103" s="268">
        <f t="shared" si="30"/>
        <v>125580</v>
      </c>
      <c r="T103" s="268">
        <f t="shared" si="31"/>
        <v>150696</v>
      </c>
      <c r="U103" s="295"/>
      <c r="W103" s="298"/>
      <c r="X103" s="298"/>
      <c r="Y103" s="298"/>
    </row>
    <row r="104" spans="1:25" s="263" customFormat="1" ht="27.75" customHeight="1" x14ac:dyDescent="0.25">
      <c r="A104" s="264" t="s">
        <v>459</v>
      </c>
      <c r="B104" s="265" t="s">
        <v>236</v>
      </c>
      <c r="C104" s="264" t="s">
        <v>10</v>
      </c>
      <c r="D104" s="277">
        <v>36</v>
      </c>
      <c r="E104" s="271"/>
      <c r="F104" s="268"/>
      <c r="G104" s="268"/>
      <c r="H104" s="268">
        <v>235</v>
      </c>
      <c r="I104" s="271">
        <f>ROUND(H104*D104,2)</f>
        <v>8460</v>
      </c>
      <c r="J104" s="271">
        <f>ROUND(I104*1.2,2)</f>
        <v>10152</v>
      </c>
      <c r="K104" s="268">
        <f t="shared" si="35"/>
        <v>8460</v>
      </c>
      <c r="L104" s="268">
        <f t="shared" si="35"/>
        <v>10152</v>
      </c>
      <c r="M104" s="268">
        <f t="shared" si="33"/>
        <v>0</v>
      </c>
      <c r="N104" s="268">
        <f t="shared" si="26"/>
        <v>0</v>
      </c>
      <c r="O104" s="268">
        <f t="shared" si="27"/>
        <v>0</v>
      </c>
      <c r="P104" s="268">
        <f t="shared" si="34"/>
        <v>305.5</v>
      </c>
      <c r="Q104" s="268">
        <f t="shared" si="28"/>
        <v>10998</v>
      </c>
      <c r="R104" s="268">
        <f t="shared" si="29"/>
        <v>13197.6</v>
      </c>
      <c r="S104" s="268">
        <f t="shared" si="30"/>
        <v>10998</v>
      </c>
      <c r="T104" s="268">
        <f t="shared" si="31"/>
        <v>13197.6</v>
      </c>
      <c r="U104" s="295"/>
      <c r="W104" s="298"/>
      <c r="X104" s="298"/>
      <c r="Y104" s="298"/>
    </row>
    <row r="105" spans="1:25" s="263" customFormat="1" ht="27.75" customHeight="1" x14ac:dyDescent="0.25">
      <c r="A105" s="264" t="s">
        <v>460</v>
      </c>
      <c r="B105" s="265" t="s">
        <v>265</v>
      </c>
      <c r="C105" s="264" t="s">
        <v>7</v>
      </c>
      <c r="D105" s="277">
        <v>12.12</v>
      </c>
      <c r="E105" s="271">
        <v>2416.5</v>
      </c>
      <c r="F105" s="268">
        <f>ROUND(E105*D105,2)</f>
        <v>29287.98</v>
      </c>
      <c r="G105" s="268">
        <f>ROUND(F105*1.2,2)</f>
        <v>35145.58</v>
      </c>
      <c r="H105" s="269"/>
      <c r="I105" s="268"/>
      <c r="J105" s="268"/>
      <c r="K105" s="268">
        <f t="shared" si="35"/>
        <v>29287.98</v>
      </c>
      <c r="L105" s="268">
        <f t="shared" si="35"/>
        <v>35145.58</v>
      </c>
      <c r="M105" s="268">
        <f t="shared" si="33"/>
        <v>3745.5750000000003</v>
      </c>
      <c r="N105" s="268">
        <f t="shared" si="26"/>
        <v>45396.368999999999</v>
      </c>
      <c r="O105" s="268">
        <f t="shared" si="27"/>
        <v>54475.642799999994</v>
      </c>
      <c r="P105" s="268">
        <f t="shared" si="34"/>
        <v>0</v>
      </c>
      <c r="Q105" s="268">
        <f t="shared" si="28"/>
        <v>0</v>
      </c>
      <c r="R105" s="268">
        <f t="shared" si="29"/>
        <v>0</v>
      </c>
      <c r="S105" s="268">
        <f t="shared" si="30"/>
        <v>45396.368999999999</v>
      </c>
      <c r="T105" s="268">
        <f t="shared" si="31"/>
        <v>54475.642799999994</v>
      </c>
      <c r="U105" s="295"/>
      <c r="W105" s="298"/>
      <c r="X105" s="298"/>
      <c r="Y105" s="298"/>
    </row>
    <row r="106" spans="1:25" s="263" customFormat="1" ht="27.75" customHeight="1" x14ac:dyDescent="0.25">
      <c r="A106" s="264" t="s">
        <v>461</v>
      </c>
      <c r="B106" s="278" t="s">
        <v>263</v>
      </c>
      <c r="C106" s="264" t="s">
        <v>7</v>
      </c>
      <c r="D106" s="279">
        <f>D105*1.26</f>
        <v>15.271199999999999</v>
      </c>
      <c r="E106" s="271"/>
      <c r="F106" s="271"/>
      <c r="G106" s="271"/>
      <c r="H106" s="268">
        <v>4800</v>
      </c>
      <c r="I106" s="271">
        <f>ROUND(H106*D106,2)</f>
        <v>73301.759999999995</v>
      </c>
      <c r="J106" s="271">
        <f>ROUND(I106*1.2,2)</f>
        <v>87962.11</v>
      </c>
      <c r="K106" s="268">
        <f t="shared" si="35"/>
        <v>73301.759999999995</v>
      </c>
      <c r="L106" s="268">
        <f t="shared" si="35"/>
        <v>87962.11</v>
      </c>
      <c r="M106" s="268">
        <f t="shared" si="33"/>
        <v>0</v>
      </c>
      <c r="N106" s="268">
        <f t="shared" si="26"/>
        <v>0</v>
      </c>
      <c r="O106" s="268">
        <f t="shared" si="27"/>
        <v>0</v>
      </c>
      <c r="P106" s="268">
        <f t="shared" si="34"/>
        <v>6240</v>
      </c>
      <c r="Q106" s="268">
        <f t="shared" si="28"/>
        <v>95292.287999999986</v>
      </c>
      <c r="R106" s="268">
        <f t="shared" si="29"/>
        <v>114350.74559999998</v>
      </c>
      <c r="S106" s="268">
        <f t="shared" si="30"/>
        <v>95292.287999999986</v>
      </c>
      <c r="T106" s="268">
        <f t="shared" si="31"/>
        <v>114350.74559999998</v>
      </c>
      <c r="U106" s="295"/>
      <c r="W106" s="298"/>
      <c r="X106" s="298"/>
      <c r="Y106" s="298"/>
    </row>
    <row r="107" spans="1:25" s="263" customFormat="1" ht="27.75" customHeight="1" x14ac:dyDescent="0.25">
      <c r="A107" s="264" t="s">
        <v>462</v>
      </c>
      <c r="B107" s="265" t="s">
        <v>266</v>
      </c>
      <c r="C107" s="264" t="s">
        <v>7</v>
      </c>
      <c r="D107" s="277">
        <v>1.21</v>
      </c>
      <c r="E107" s="271">
        <v>2102.355</v>
      </c>
      <c r="F107" s="268">
        <f>ROUND(E107*D107,2)</f>
        <v>2543.85</v>
      </c>
      <c r="G107" s="268">
        <f>ROUND(F107*1.2,2)</f>
        <v>3052.62</v>
      </c>
      <c r="H107" s="269"/>
      <c r="I107" s="268"/>
      <c r="J107" s="268"/>
      <c r="K107" s="268">
        <f t="shared" si="35"/>
        <v>2543.85</v>
      </c>
      <c r="L107" s="268">
        <f t="shared" si="35"/>
        <v>3052.62</v>
      </c>
      <c r="M107" s="268">
        <f t="shared" si="33"/>
        <v>3258.6502500000001</v>
      </c>
      <c r="N107" s="268">
        <f t="shared" si="26"/>
        <v>3942.9668025000001</v>
      </c>
      <c r="O107" s="268">
        <f t="shared" si="27"/>
        <v>4731.5601630000001</v>
      </c>
      <c r="P107" s="268">
        <f t="shared" si="34"/>
        <v>0</v>
      </c>
      <c r="Q107" s="268">
        <f t="shared" si="28"/>
        <v>0</v>
      </c>
      <c r="R107" s="268">
        <f t="shared" si="29"/>
        <v>0</v>
      </c>
      <c r="S107" s="268">
        <f t="shared" si="30"/>
        <v>3942.9668025000001</v>
      </c>
      <c r="T107" s="268">
        <f t="shared" si="31"/>
        <v>4731.5601630000001</v>
      </c>
      <c r="U107" s="295"/>
      <c r="W107" s="298"/>
      <c r="X107" s="298"/>
      <c r="Y107" s="298"/>
    </row>
    <row r="108" spans="1:25" s="263" customFormat="1" ht="27.75" customHeight="1" x14ac:dyDescent="0.25">
      <c r="A108" s="264" t="s">
        <v>463</v>
      </c>
      <c r="B108" s="265" t="s">
        <v>263</v>
      </c>
      <c r="C108" s="264" t="s">
        <v>7</v>
      </c>
      <c r="D108" s="277">
        <f>D107*1.26</f>
        <v>1.5246</v>
      </c>
      <c r="E108" s="271"/>
      <c r="F108" s="268"/>
      <c r="G108" s="268"/>
      <c r="H108" s="268">
        <v>4800</v>
      </c>
      <c r="I108" s="271">
        <f>ROUND(H108*D108,2)</f>
        <v>7318.08</v>
      </c>
      <c r="J108" s="271">
        <f>ROUND(I108*1.2,2)</f>
        <v>8781.7000000000007</v>
      </c>
      <c r="K108" s="268">
        <f t="shared" si="35"/>
        <v>7318.08</v>
      </c>
      <c r="L108" s="268">
        <f t="shared" si="35"/>
        <v>8781.7000000000007</v>
      </c>
      <c r="M108" s="268">
        <f t="shared" si="33"/>
        <v>0</v>
      </c>
      <c r="N108" s="268">
        <f t="shared" si="26"/>
        <v>0</v>
      </c>
      <c r="O108" s="268">
        <f t="shared" si="27"/>
        <v>0</v>
      </c>
      <c r="P108" s="268">
        <f t="shared" si="34"/>
        <v>6240</v>
      </c>
      <c r="Q108" s="268">
        <f t="shared" si="28"/>
        <v>9513.503999999999</v>
      </c>
      <c r="R108" s="268">
        <f t="shared" si="29"/>
        <v>11416.204799999998</v>
      </c>
      <c r="S108" s="268">
        <f t="shared" si="30"/>
        <v>9513.503999999999</v>
      </c>
      <c r="T108" s="268">
        <f t="shared" si="31"/>
        <v>11416.204799999998</v>
      </c>
      <c r="U108" s="295"/>
      <c r="W108" s="298"/>
      <c r="X108" s="298"/>
      <c r="Y108" s="298"/>
    </row>
    <row r="109" spans="1:25" s="263" customFormat="1" ht="27.75" customHeight="1" x14ac:dyDescent="0.25">
      <c r="A109" s="264" t="s">
        <v>464</v>
      </c>
      <c r="B109" s="265" t="s">
        <v>267</v>
      </c>
      <c r="C109" s="264" t="s">
        <v>9</v>
      </c>
      <c r="D109" s="277">
        <v>22.42</v>
      </c>
      <c r="E109" s="271">
        <v>1181.625</v>
      </c>
      <c r="F109" s="268">
        <f>ROUND(E109*D109,2)</f>
        <v>26492.03</v>
      </c>
      <c r="G109" s="268">
        <f>ROUND(F109*1.2,2)</f>
        <v>31790.44</v>
      </c>
      <c r="H109" s="269"/>
      <c r="I109" s="268"/>
      <c r="J109" s="268"/>
      <c r="K109" s="268">
        <f t="shared" si="35"/>
        <v>26492.03</v>
      </c>
      <c r="L109" s="268">
        <f t="shared" si="35"/>
        <v>31790.44</v>
      </c>
      <c r="M109" s="268">
        <f t="shared" si="33"/>
        <v>1831.51875</v>
      </c>
      <c r="N109" s="268">
        <f t="shared" si="26"/>
        <v>41062.650375000005</v>
      </c>
      <c r="O109" s="268">
        <f t="shared" si="27"/>
        <v>49275.180450000007</v>
      </c>
      <c r="P109" s="268">
        <f t="shared" si="34"/>
        <v>0</v>
      </c>
      <c r="Q109" s="268">
        <f t="shared" si="28"/>
        <v>0</v>
      </c>
      <c r="R109" s="268">
        <f t="shared" si="29"/>
        <v>0</v>
      </c>
      <c r="S109" s="268">
        <f t="shared" si="30"/>
        <v>41062.650375000005</v>
      </c>
      <c r="T109" s="268">
        <f t="shared" si="31"/>
        <v>49275.180450000007</v>
      </c>
      <c r="U109" s="295"/>
      <c r="W109" s="298"/>
      <c r="X109" s="298"/>
      <c r="Y109" s="298"/>
    </row>
    <row r="110" spans="1:25" s="263" customFormat="1" ht="27.75" customHeight="1" x14ac:dyDescent="0.25">
      <c r="A110" s="264" t="s">
        <v>465</v>
      </c>
      <c r="B110" s="265" t="s">
        <v>254</v>
      </c>
      <c r="C110" s="264" t="s">
        <v>15</v>
      </c>
      <c r="D110" s="277">
        <f>28.99*1.75</f>
        <v>50.732499999999995</v>
      </c>
      <c r="E110" s="271">
        <v>700</v>
      </c>
      <c r="F110" s="268">
        <f>ROUND(E110*D110,2)</f>
        <v>35512.75</v>
      </c>
      <c r="G110" s="268">
        <f>ROUND(F110*1.2,2)</f>
        <v>42615.3</v>
      </c>
      <c r="H110" s="269"/>
      <c r="I110" s="268"/>
      <c r="J110" s="268"/>
      <c r="K110" s="268">
        <f t="shared" si="35"/>
        <v>35512.75</v>
      </c>
      <c r="L110" s="268">
        <f t="shared" si="35"/>
        <v>42615.3</v>
      </c>
      <c r="M110" s="268">
        <f t="shared" si="33"/>
        <v>1085</v>
      </c>
      <c r="N110" s="268">
        <f t="shared" si="26"/>
        <v>55044.762499999997</v>
      </c>
      <c r="O110" s="268">
        <f t="shared" si="27"/>
        <v>66053.714999999997</v>
      </c>
      <c r="P110" s="268">
        <f t="shared" si="34"/>
        <v>0</v>
      </c>
      <c r="Q110" s="268">
        <f t="shared" si="28"/>
        <v>0</v>
      </c>
      <c r="R110" s="268">
        <f t="shared" si="29"/>
        <v>0</v>
      </c>
      <c r="S110" s="268">
        <f t="shared" si="30"/>
        <v>55044.762499999997</v>
      </c>
      <c r="T110" s="268">
        <f t="shared" si="31"/>
        <v>66053.714999999997</v>
      </c>
      <c r="U110" s="295"/>
      <c r="W110" s="298"/>
      <c r="X110" s="298"/>
      <c r="Y110" s="298"/>
    </row>
    <row r="111" spans="1:25" s="263" customFormat="1" ht="27.75" customHeight="1" x14ac:dyDescent="0.25">
      <c r="A111" s="264" t="s">
        <v>466</v>
      </c>
      <c r="B111" s="265" t="s">
        <v>255</v>
      </c>
      <c r="C111" s="264" t="s">
        <v>15</v>
      </c>
      <c r="D111" s="277">
        <f>9.47+0.15+0.0414*6</f>
        <v>9.8684000000000012</v>
      </c>
      <c r="E111" s="271">
        <v>1140</v>
      </c>
      <c r="F111" s="268">
        <f>ROUND(E111*D111,2)</f>
        <v>11249.98</v>
      </c>
      <c r="G111" s="268">
        <f>ROUND(F111*1.2,2)</f>
        <v>13499.98</v>
      </c>
      <c r="H111" s="269"/>
      <c r="I111" s="268"/>
      <c r="J111" s="268"/>
      <c r="K111" s="268">
        <f t="shared" si="35"/>
        <v>11249.98</v>
      </c>
      <c r="L111" s="268">
        <f t="shared" si="35"/>
        <v>13499.98</v>
      </c>
      <c r="M111" s="268">
        <f t="shared" si="33"/>
        <v>1767</v>
      </c>
      <c r="N111" s="268">
        <f t="shared" si="26"/>
        <v>17437.462800000001</v>
      </c>
      <c r="O111" s="268">
        <f t="shared" si="27"/>
        <v>20924.95536</v>
      </c>
      <c r="P111" s="268">
        <f t="shared" si="34"/>
        <v>0</v>
      </c>
      <c r="Q111" s="268">
        <f t="shared" si="28"/>
        <v>0</v>
      </c>
      <c r="R111" s="268">
        <f t="shared" si="29"/>
        <v>0</v>
      </c>
      <c r="S111" s="268">
        <f t="shared" si="30"/>
        <v>17437.462800000001</v>
      </c>
      <c r="T111" s="268">
        <f t="shared" si="31"/>
        <v>20924.95536</v>
      </c>
      <c r="U111" s="295"/>
      <c r="W111" s="298"/>
      <c r="X111" s="298"/>
      <c r="Y111" s="298"/>
    </row>
    <row r="112" spans="1:25" s="263" customFormat="1" ht="27.75" customHeight="1" x14ac:dyDescent="0.25">
      <c r="A112" s="264" t="s">
        <v>467</v>
      </c>
      <c r="B112" s="265" t="s">
        <v>256</v>
      </c>
      <c r="C112" s="264" t="s">
        <v>15</v>
      </c>
      <c r="D112" s="277">
        <f>63*0.08</f>
        <v>5.04</v>
      </c>
      <c r="E112" s="271">
        <v>1140</v>
      </c>
      <c r="F112" s="268">
        <f>ROUND(E112*D112,2)</f>
        <v>5745.6</v>
      </c>
      <c r="G112" s="268">
        <f>ROUND(F112*1.2,2)</f>
        <v>6894.72</v>
      </c>
      <c r="H112" s="269"/>
      <c r="I112" s="268"/>
      <c r="J112" s="268"/>
      <c r="K112" s="268">
        <f t="shared" si="35"/>
        <v>5745.6</v>
      </c>
      <c r="L112" s="268">
        <f t="shared" si="35"/>
        <v>6894.72</v>
      </c>
      <c r="M112" s="268">
        <f t="shared" si="33"/>
        <v>1767</v>
      </c>
      <c r="N112" s="268">
        <f t="shared" si="26"/>
        <v>8905.68</v>
      </c>
      <c r="O112" s="268">
        <f t="shared" si="27"/>
        <v>10686.816000000001</v>
      </c>
      <c r="P112" s="268">
        <f t="shared" si="34"/>
        <v>0</v>
      </c>
      <c r="Q112" s="268">
        <f t="shared" si="28"/>
        <v>0</v>
      </c>
      <c r="R112" s="268">
        <f t="shared" si="29"/>
        <v>0</v>
      </c>
      <c r="S112" s="268">
        <f t="shared" si="30"/>
        <v>8905.68</v>
      </c>
      <c r="T112" s="268">
        <f t="shared" si="31"/>
        <v>10686.816000000001</v>
      </c>
      <c r="U112" s="295"/>
      <c r="W112" s="298"/>
      <c r="X112" s="298"/>
      <c r="Y112" s="298"/>
    </row>
    <row r="113" spans="1:25" s="263" customFormat="1" ht="27.75" customHeight="1" x14ac:dyDescent="0.25">
      <c r="A113" s="272"/>
      <c r="B113" s="273"/>
      <c r="C113" s="272"/>
      <c r="D113" s="290"/>
      <c r="E113" s="275"/>
      <c r="F113" s="276">
        <f>SUM(F84:F112)</f>
        <v>557320.35</v>
      </c>
      <c r="G113" s="276">
        <f>SUM(G84:G112)</f>
        <v>668784.43999999994</v>
      </c>
      <c r="H113" s="276"/>
      <c r="I113" s="276">
        <f>SUM(I84:I112)</f>
        <v>4433610.2299999995</v>
      </c>
      <c r="J113" s="276">
        <f>SUM(J84:J112)</f>
        <v>5320332.28</v>
      </c>
      <c r="K113" s="276">
        <f>SUM(K84:K112)</f>
        <v>4990930.58</v>
      </c>
      <c r="L113" s="276">
        <f>SUM(L84:L112)</f>
        <v>5989116.7200000016</v>
      </c>
      <c r="M113" s="276"/>
      <c r="N113" s="276">
        <f>SUM(N84:N112)</f>
        <v>863846.53312249982</v>
      </c>
      <c r="O113" s="276">
        <f>SUM(O84:O112)</f>
        <v>1036615.8397469999</v>
      </c>
      <c r="P113" s="276"/>
      <c r="Q113" s="276">
        <f>SUM(Q84:Q112)</f>
        <v>5763693.2963999994</v>
      </c>
      <c r="R113" s="276">
        <f>SUM(R84:R112)</f>
        <v>6916431.9556800006</v>
      </c>
      <c r="S113" s="276">
        <f>SUM(S84:S112)</f>
        <v>6627539.8295224989</v>
      </c>
      <c r="T113" s="276">
        <f>SUM(T84:T112)</f>
        <v>7953047.7954269983</v>
      </c>
      <c r="U113" s="295"/>
      <c r="W113" s="298"/>
      <c r="X113" s="298"/>
      <c r="Y113" s="298"/>
    </row>
    <row r="114" spans="1:25" s="263" customFormat="1" ht="27.75" customHeight="1" x14ac:dyDescent="0.25">
      <c r="A114" s="258">
        <v>7</v>
      </c>
      <c r="B114" s="260" t="s">
        <v>284</v>
      </c>
      <c r="C114" s="261"/>
      <c r="D114" s="261"/>
      <c r="E114" s="261"/>
      <c r="F114" s="261"/>
      <c r="G114" s="261"/>
      <c r="H114" s="261"/>
      <c r="I114" s="261"/>
      <c r="J114" s="261"/>
      <c r="K114" s="261"/>
      <c r="L114" s="262"/>
      <c r="M114" s="262"/>
      <c r="N114" s="262"/>
      <c r="O114" s="262"/>
      <c r="P114" s="262"/>
      <c r="Q114" s="262"/>
      <c r="R114" s="262"/>
      <c r="S114" s="262"/>
      <c r="T114" s="262"/>
      <c r="U114" s="295"/>
      <c r="W114" s="298"/>
      <c r="X114" s="298"/>
      <c r="Y114" s="298"/>
    </row>
    <row r="115" spans="1:25" s="263" customFormat="1" ht="27.75" customHeight="1" x14ac:dyDescent="0.25">
      <c r="A115" s="264" t="s">
        <v>29</v>
      </c>
      <c r="B115" s="265" t="s">
        <v>250</v>
      </c>
      <c r="C115" s="264" t="s">
        <v>15</v>
      </c>
      <c r="D115" s="277">
        <v>9.4700000000000006</v>
      </c>
      <c r="E115" s="267">
        <v>8737</v>
      </c>
      <c r="F115" s="268">
        <f>ROUND(E115*D115,2)</f>
        <v>82739.39</v>
      </c>
      <c r="G115" s="268">
        <f>ROUND(F115*1.2,2)</f>
        <v>99287.27</v>
      </c>
      <c r="H115" s="269"/>
      <c r="I115" s="268"/>
      <c r="J115" s="268"/>
      <c r="K115" s="268">
        <f t="shared" ref="K115:L124" si="38">F115+I115</f>
        <v>82739.39</v>
      </c>
      <c r="L115" s="268">
        <f t="shared" si="38"/>
        <v>99287.27</v>
      </c>
      <c r="M115" s="268">
        <f t="shared" ref="M115:M143" si="39">E115*$M$4</f>
        <v>13542.35</v>
      </c>
      <c r="N115" s="268">
        <f t="shared" si="26"/>
        <v>128246.05450000001</v>
      </c>
      <c r="O115" s="268">
        <f t="shared" si="27"/>
        <v>153895.2654</v>
      </c>
      <c r="P115" s="268">
        <f t="shared" ref="P115:P143" si="40">H115*$P$4</f>
        <v>0</v>
      </c>
      <c r="Q115" s="268">
        <f t="shared" si="28"/>
        <v>0</v>
      </c>
      <c r="R115" s="268">
        <f t="shared" si="29"/>
        <v>0</v>
      </c>
      <c r="S115" s="268">
        <f t="shared" si="30"/>
        <v>128246.05450000001</v>
      </c>
      <c r="T115" s="268">
        <f t="shared" si="31"/>
        <v>153895.2654</v>
      </c>
      <c r="U115" s="295"/>
      <c r="W115" s="298"/>
      <c r="X115" s="298"/>
      <c r="Y115" s="298"/>
    </row>
    <row r="116" spans="1:25" s="263" customFormat="1" ht="27.75" customHeight="1" x14ac:dyDescent="0.25">
      <c r="A116" s="264" t="s">
        <v>30</v>
      </c>
      <c r="B116" s="265" t="s">
        <v>258</v>
      </c>
      <c r="C116" s="264" t="s">
        <v>7</v>
      </c>
      <c r="D116" s="277">
        <v>25.78</v>
      </c>
      <c r="E116" s="271">
        <v>1630</v>
      </c>
      <c r="F116" s="268">
        <f>ROUND(E116*D116,2)</f>
        <v>42021.4</v>
      </c>
      <c r="G116" s="268">
        <f>ROUND(F116*1.2,2)</f>
        <v>50425.68</v>
      </c>
      <c r="H116" s="269"/>
      <c r="I116" s="268"/>
      <c r="J116" s="268"/>
      <c r="K116" s="268">
        <f t="shared" si="38"/>
        <v>42021.4</v>
      </c>
      <c r="L116" s="268">
        <f t="shared" si="38"/>
        <v>50425.68</v>
      </c>
      <c r="M116" s="268">
        <f t="shared" si="39"/>
        <v>2526.5</v>
      </c>
      <c r="N116" s="268">
        <f t="shared" si="26"/>
        <v>65133.170000000006</v>
      </c>
      <c r="O116" s="268">
        <f t="shared" si="27"/>
        <v>78159.804000000004</v>
      </c>
      <c r="P116" s="268">
        <f t="shared" si="40"/>
        <v>0</v>
      </c>
      <c r="Q116" s="268">
        <f t="shared" si="28"/>
        <v>0</v>
      </c>
      <c r="R116" s="268">
        <f t="shared" si="29"/>
        <v>0</v>
      </c>
      <c r="S116" s="268">
        <f t="shared" si="30"/>
        <v>65133.170000000006</v>
      </c>
      <c r="T116" s="268">
        <f t="shared" si="31"/>
        <v>78159.804000000004</v>
      </c>
      <c r="U116" s="295"/>
      <c r="W116" s="298"/>
      <c r="X116" s="298"/>
      <c r="Y116" s="298"/>
    </row>
    <row r="117" spans="1:25" s="263" customFormat="1" ht="27.75" customHeight="1" x14ac:dyDescent="0.25">
      <c r="A117" s="264" t="s">
        <v>426</v>
      </c>
      <c r="B117" s="278" t="s">
        <v>245</v>
      </c>
      <c r="C117" s="264" t="s">
        <v>8</v>
      </c>
      <c r="D117" s="279">
        <v>123.69</v>
      </c>
      <c r="E117" s="271">
        <v>101.5</v>
      </c>
      <c r="F117" s="268">
        <f>ROUND(E117*D117,2)</f>
        <v>12554.54</v>
      </c>
      <c r="G117" s="268">
        <f>ROUND(F117*1.2,2)</f>
        <v>15065.45</v>
      </c>
      <c r="H117" s="269"/>
      <c r="I117" s="268"/>
      <c r="J117" s="268"/>
      <c r="K117" s="268">
        <f t="shared" si="38"/>
        <v>12554.54</v>
      </c>
      <c r="L117" s="268">
        <f t="shared" si="38"/>
        <v>15065.45</v>
      </c>
      <c r="M117" s="268">
        <f t="shared" si="39"/>
        <v>157.32500000000002</v>
      </c>
      <c r="N117" s="268">
        <f t="shared" si="26"/>
        <v>19459.529250000003</v>
      </c>
      <c r="O117" s="268">
        <f t="shared" si="27"/>
        <v>23351.435100000002</v>
      </c>
      <c r="P117" s="268">
        <f t="shared" si="40"/>
        <v>0</v>
      </c>
      <c r="Q117" s="268">
        <f t="shared" si="28"/>
        <v>0</v>
      </c>
      <c r="R117" s="268">
        <f t="shared" si="29"/>
        <v>0</v>
      </c>
      <c r="S117" s="268">
        <f t="shared" si="30"/>
        <v>19459.529250000003</v>
      </c>
      <c r="T117" s="268">
        <f t="shared" si="31"/>
        <v>23351.435100000002</v>
      </c>
      <c r="U117" s="295"/>
      <c r="W117" s="298"/>
      <c r="X117" s="298"/>
      <c r="Y117" s="298"/>
    </row>
    <row r="118" spans="1:25" s="263" customFormat="1" ht="27.75" customHeight="1" x14ac:dyDescent="0.25">
      <c r="A118" s="264" t="s">
        <v>427</v>
      </c>
      <c r="B118" s="265" t="s">
        <v>249</v>
      </c>
      <c r="C118" s="264" t="s">
        <v>7</v>
      </c>
      <c r="D118" s="277">
        <v>12.37</v>
      </c>
      <c r="E118" s="271">
        <v>2573.7399999999998</v>
      </c>
      <c r="F118" s="268">
        <f>ROUND(E118*D118,2)</f>
        <v>31837.16</v>
      </c>
      <c r="G118" s="268">
        <f>ROUND(F118*1.2,2)</f>
        <v>38204.589999999997</v>
      </c>
      <c r="H118" s="269"/>
      <c r="I118" s="268"/>
      <c r="J118" s="268"/>
      <c r="K118" s="268">
        <f t="shared" si="38"/>
        <v>31837.16</v>
      </c>
      <c r="L118" s="268">
        <f t="shared" si="38"/>
        <v>38204.589999999997</v>
      </c>
      <c r="M118" s="268">
        <f t="shared" si="39"/>
        <v>3989.2969999999996</v>
      </c>
      <c r="N118" s="268">
        <f t="shared" si="26"/>
        <v>49347.603889999991</v>
      </c>
      <c r="O118" s="268">
        <f t="shared" si="27"/>
        <v>59217.124667999989</v>
      </c>
      <c r="P118" s="268">
        <f t="shared" si="40"/>
        <v>0</v>
      </c>
      <c r="Q118" s="268">
        <f t="shared" si="28"/>
        <v>0</v>
      </c>
      <c r="R118" s="268">
        <f t="shared" si="29"/>
        <v>0</v>
      </c>
      <c r="S118" s="268">
        <f t="shared" si="30"/>
        <v>49347.603889999991</v>
      </c>
      <c r="T118" s="268">
        <f t="shared" si="31"/>
        <v>59217.124667999989</v>
      </c>
      <c r="U118" s="295"/>
      <c r="W118" s="298"/>
      <c r="X118" s="298"/>
      <c r="Y118" s="298"/>
    </row>
    <row r="119" spans="1:25" s="263" customFormat="1" ht="27.75" customHeight="1" x14ac:dyDescent="0.25">
      <c r="A119" s="264" t="s">
        <v>428</v>
      </c>
      <c r="B119" s="265" t="s">
        <v>247</v>
      </c>
      <c r="C119" s="264" t="s">
        <v>7</v>
      </c>
      <c r="D119" s="277">
        <f>D118*1.26</f>
        <v>15.5862</v>
      </c>
      <c r="E119" s="271"/>
      <c r="F119" s="268"/>
      <c r="G119" s="268"/>
      <c r="H119" s="268">
        <v>4800</v>
      </c>
      <c r="I119" s="271">
        <f>ROUND(H119*D119,2)</f>
        <v>74813.759999999995</v>
      </c>
      <c r="J119" s="271">
        <f>ROUND(I119*1.2,2)</f>
        <v>89776.51</v>
      </c>
      <c r="K119" s="268">
        <f t="shared" si="38"/>
        <v>74813.759999999995</v>
      </c>
      <c r="L119" s="268">
        <f t="shared" si="38"/>
        <v>89776.51</v>
      </c>
      <c r="M119" s="268">
        <f t="shared" si="39"/>
        <v>0</v>
      </c>
      <c r="N119" s="268">
        <f t="shared" si="26"/>
        <v>0</v>
      </c>
      <c r="O119" s="268">
        <f t="shared" si="27"/>
        <v>0</v>
      </c>
      <c r="P119" s="268">
        <f t="shared" si="40"/>
        <v>6240</v>
      </c>
      <c r="Q119" s="268">
        <f t="shared" si="28"/>
        <v>97257.887999999992</v>
      </c>
      <c r="R119" s="268">
        <f t="shared" si="29"/>
        <v>116709.46559999998</v>
      </c>
      <c r="S119" s="268">
        <f t="shared" si="30"/>
        <v>97257.887999999992</v>
      </c>
      <c r="T119" s="268">
        <f t="shared" si="31"/>
        <v>116709.46559999998</v>
      </c>
      <c r="U119" s="295"/>
      <c r="W119" s="298"/>
      <c r="X119" s="298"/>
      <c r="Y119" s="298"/>
    </row>
    <row r="120" spans="1:25" s="263" customFormat="1" ht="27.75" customHeight="1" x14ac:dyDescent="0.25">
      <c r="A120" s="264" t="s">
        <v>429</v>
      </c>
      <c r="B120" s="265" t="s">
        <v>278</v>
      </c>
      <c r="C120" s="264" t="s">
        <v>10</v>
      </c>
      <c r="D120" s="277">
        <v>47</v>
      </c>
      <c r="E120" s="271">
        <v>2952.96</v>
      </c>
      <c r="F120" s="268">
        <f>ROUND(E120*D120,2)</f>
        <v>138789.12</v>
      </c>
      <c r="G120" s="268">
        <f>ROUND(F120*1.2,2)</f>
        <v>166546.94</v>
      </c>
      <c r="H120" s="269"/>
      <c r="I120" s="268"/>
      <c r="J120" s="268"/>
      <c r="K120" s="268">
        <f t="shared" si="38"/>
        <v>138789.12</v>
      </c>
      <c r="L120" s="268">
        <f t="shared" si="38"/>
        <v>166546.94</v>
      </c>
      <c r="M120" s="268">
        <f t="shared" si="39"/>
        <v>4577.0879999999997</v>
      </c>
      <c r="N120" s="268">
        <f t="shared" si="26"/>
        <v>215123.136</v>
      </c>
      <c r="O120" s="268">
        <f t="shared" si="27"/>
        <v>258147.76319999999</v>
      </c>
      <c r="P120" s="268">
        <f t="shared" si="40"/>
        <v>0</v>
      </c>
      <c r="Q120" s="268">
        <f t="shared" si="28"/>
        <v>0</v>
      </c>
      <c r="R120" s="268">
        <f t="shared" si="29"/>
        <v>0</v>
      </c>
      <c r="S120" s="268">
        <f t="shared" si="30"/>
        <v>215123.136</v>
      </c>
      <c r="T120" s="268">
        <f t="shared" si="31"/>
        <v>258147.76319999999</v>
      </c>
      <c r="U120" s="295"/>
      <c r="W120" s="298"/>
      <c r="X120" s="298"/>
      <c r="Y120" s="298"/>
    </row>
    <row r="121" spans="1:25" s="263" customFormat="1" ht="27.75" customHeight="1" x14ac:dyDescent="0.25">
      <c r="A121" s="264" t="s">
        <v>430</v>
      </c>
      <c r="B121" s="265" t="s">
        <v>279</v>
      </c>
      <c r="C121" s="264" t="s">
        <v>268</v>
      </c>
      <c r="D121" s="277">
        <v>1</v>
      </c>
      <c r="E121" s="271"/>
      <c r="F121" s="268"/>
      <c r="G121" s="268"/>
      <c r="H121" s="268">
        <v>1250000</v>
      </c>
      <c r="I121" s="271">
        <f>ROUND(H121*D121,2)</f>
        <v>1250000</v>
      </c>
      <c r="J121" s="271">
        <f>ROUND(I121*1.2,2)</f>
        <v>1500000</v>
      </c>
      <c r="K121" s="268">
        <f t="shared" si="38"/>
        <v>1250000</v>
      </c>
      <c r="L121" s="268">
        <f t="shared" si="38"/>
        <v>1500000</v>
      </c>
      <c r="M121" s="268">
        <f t="shared" si="39"/>
        <v>0</v>
      </c>
      <c r="N121" s="268">
        <f t="shared" si="26"/>
        <v>0</v>
      </c>
      <c r="O121" s="268">
        <f t="shared" si="27"/>
        <v>0</v>
      </c>
      <c r="P121" s="268">
        <f t="shared" si="40"/>
        <v>1625000</v>
      </c>
      <c r="Q121" s="268">
        <f t="shared" si="28"/>
        <v>1625000</v>
      </c>
      <c r="R121" s="268">
        <f t="shared" si="29"/>
        <v>1950000</v>
      </c>
      <c r="S121" s="268">
        <f t="shared" si="30"/>
        <v>1625000</v>
      </c>
      <c r="T121" s="268">
        <f t="shared" si="31"/>
        <v>1950000</v>
      </c>
      <c r="U121" s="295"/>
      <c r="W121" s="298"/>
      <c r="X121" s="298"/>
      <c r="Y121" s="298"/>
    </row>
    <row r="122" spans="1:25" s="263" customFormat="1" ht="27.75" customHeight="1" x14ac:dyDescent="0.25">
      <c r="A122" s="280" t="s">
        <v>431</v>
      </c>
      <c r="B122" s="281" t="s">
        <v>264</v>
      </c>
      <c r="C122" s="280" t="s">
        <v>15</v>
      </c>
      <c r="D122" s="282">
        <v>9.4700000000000006</v>
      </c>
      <c r="E122" s="283">
        <v>10921.25</v>
      </c>
      <c r="F122" s="284">
        <f>ROUND(E122*D122,2)</f>
        <v>103424.24</v>
      </c>
      <c r="G122" s="284">
        <f>ROUND(F122*1.2,2)</f>
        <v>124109.09</v>
      </c>
      <c r="H122" s="269"/>
      <c r="I122" s="268"/>
      <c r="J122" s="268"/>
      <c r="K122" s="268">
        <f t="shared" si="38"/>
        <v>103424.24</v>
      </c>
      <c r="L122" s="268">
        <f t="shared" si="38"/>
        <v>124109.09</v>
      </c>
      <c r="M122" s="268">
        <f t="shared" si="39"/>
        <v>16927.9375</v>
      </c>
      <c r="N122" s="268">
        <f t="shared" si="26"/>
        <v>160307.56812500002</v>
      </c>
      <c r="O122" s="268">
        <f t="shared" si="27"/>
        <v>192369.08175000001</v>
      </c>
      <c r="P122" s="268">
        <f t="shared" si="40"/>
        <v>0</v>
      </c>
      <c r="Q122" s="268">
        <f t="shared" si="28"/>
        <v>0</v>
      </c>
      <c r="R122" s="268">
        <f t="shared" si="29"/>
        <v>0</v>
      </c>
      <c r="S122" s="268">
        <f t="shared" si="30"/>
        <v>160307.56812500002</v>
      </c>
      <c r="T122" s="268">
        <f t="shared" si="31"/>
        <v>192369.08175000001</v>
      </c>
      <c r="U122" s="295"/>
      <c r="W122" s="298"/>
      <c r="X122" s="298"/>
      <c r="Y122" s="298"/>
    </row>
    <row r="123" spans="1:25" s="263" customFormat="1" ht="27.75" customHeight="1" x14ac:dyDescent="0.25">
      <c r="A123" s="264" t="s">
        <v>432</v>
      </c>
      <c r="B123" s="278" t="s">
        <v>280</v>
      </c>
      <c r="C123" s="264" t="s">
        <v>268</v>
      </c>
      <c r="D123" s="279">
        <v>1</v>
      </c>
      <c r="E123" s="271"/>
      <c r="F123" s="268"/>
      <c r="G123" s="268"/>
      <c r="H123" s="268">
        <v>2730000</v>
      </c>
      <c r="I123" s="271">
        <f>ROUND(H123*D123,2)</f>
        <v>2730000</v>
      </c>
      <c r="J123" s="271">
        <f>ROUND(I123*1.2,2)</f>
        <v>3276000</v>
      </c>
      <c r="K123" s="268">
        <f t="shared" si="38"/>
        <v>2730000</v>
      </c>
      <c r="L123" s="268">
        <f t="shared" si="38"/>
        <v>3276000</v>
      </c>
      <c r="M123" s="268">
        <f t="shared" si="39"/>
        <v>0</v>
      </c>
      <c r="N123" s="268">
        <f t="shared" si="26"/>
        <v>0</v>
      </c>
      <c r="O123" s="268">
        <f t="shared" si="27"/>
        <v>0</v>
      </c>
      <c r="P123" s="268">
        <f t="shared" si="40"/>
        <v>3549000</v>
      </c>
      <c r="Q123" s="268">
        <f t="shared" si="28"/>
        <v>3549000</v>
      </c>
      <c r="R123" s="268">
        <f t="shared" si="29"/>
        <v>4258800</v>
      </c>
      <c r="S123" s="268">
        <f t="shared" si="30"/>
        <v>3549000</v>
      </c>
      <c r="T123" s="268">
        <f t="shared" si="31"/>
        <v>4258800</v>
      </c>
      <c r="U123" s="295"/>
      <c r="W123" s="298"/>
      <c r="X123" s="298"/>
      <c r="Y123" s="298"/>
    </row>
    <row r="124" spans="1:25" s="263" customFormat="1" ht="27.75" customHeight="1" x14ac:dyDescent="0.25">
      <c r="A124" s="264" t="s">
        <v>433</v>
      </c>
      <c r="B124" s="285" t="s">
        <v>281</v>
      </c>
      <c r="C124" s="264" t="s">
        <v>10</v>
      </c>
      <c r="D124" s="286">
        <v>2</v>
      </c>
      <c r="E124" s="287">
        <v>2510.0160000000001</v>
      </c>
      <c r="F124" s="268">
        <f>ROUND(E124*D124,2)</f>
        <v>5020.03</v>
      </c>
      <c r="G124" s="268">
        <f>ROUND(F124*1.2,2)</f>
        <v>6024.04</v>
      </c>
      <c r="H124" s="269"/>
      <c r="I124" s="268"/>
      <c r="J124" s="268"/>
      <c r="K124" s="268">
        <f t="shared" si="38"/>
        <v>5020.03</v>
      </c>
      <c r="L124" s="268">
        <f t="shared" si="38"/>
        <v>6024.04</v>
      </c>
      <c r="M124" s="268">
        <f t="shared" si="39"/>
        <v>3890.5248000000001</v>
      </c>
      <c r="N124" s="268">
        <f t="shared" si="26"/>
        <v>7781.0496000000003</v>
      </c>
      <c r="O124" s="268">
        <f t="shared" si="27"/>
        <v>9337.2595199999996</v>
      </c>
      <c r="P124" s="268">
        <f t="shared" si="40"/>
        <v>0</v>
      </c>
      <c r="Q124" s="268">
        <f t="shared" si="28"/>
        <v>0</v>
      </c>
      <c r="R124" s="268">
        <f t="shared" si="29"/>
        <v>0</v>
      </c>
      <c r="S124" s="268">
        <f t="shared" si="30"/>
        <v>7781.0496000000003</v>
      </c>
      <c r="T124" s="268">
        <f t="shared" si="31"/>
        <v>9337.2595199999996</v>
      </c>
      <c r="U124" s="295"/>
      <c r="W124" s="298"/>
      <c r="X124" s="298"/>
      <c r="Y124" s="298"/>
    </row>
    <row r="125" spans="1:25" s="263" customFormat="1" ht="27.75" customHeight="1" x14ac:dyDescent="0.25">
      <c r="A125" s="264" t="s">
        <v>434</v>
      </c>
      <c r="B125" s="285" t="s">
        <v>282</v>
      </c>
      <c r="C125" s="264" t="s">
        <v>10</v>
      </c>
      <c r="D125" s="288">
        <v>2</v>
      </c>
      <c r="E125" s="287"/>
      <c r="F125" s="287"/>
      <c r="G125" s="287"/>
      <c r="H125" s="268">
        <v>32370</v>
      </c>
      <c r="I125" s="287">
        <f>ROUND(H125*D125,2)</f>
        <v>64740</v>
      </c>
      <c r="J125" s="287">
        <f>ROUND(I125*1.2,2)</f>
        <v>77688</v>
      </c>
      <c r="K125" s="287">
        <f>F125+I125</f>
        <v>64740</v>
      </c>
      <c r="L125" s="289">
        <f>G125+J125</f>
        <v>77688</v>
      </c>
      <c r="M125" s="289">
        <f t="shared" si="39"/>
        <v>0</v>
      </c>
      <c r="N125" s="289">
        <f t="shared" si="26"/>
        <v>0</v>
      </c>
      <c r="O125" s="289">
        <f t="shared" si="27"/>
        <v>0</v>
      </c>
      <c r="P125" s="289">
        <f t="shared" si="40"/>
        <v>42081</v>
      </c>
      <c r="Q125" s="289">
        <f t="shared" si="28"/>
        <v>84162</v>
      </c>
      <c r="R125" s="289">
        <f t="shared" si="29"/>
        <v>100994.4</v>
      </c>
      <c r="S125" s="289">
        <f t="shared" si="30"/>
        <v>84162</v>
      </c>
      <c r="T125" s="289">
        <f t="shared" si="31"/>
        <v>100994.4</v>
      </c>
      <c r="U125" s="295"/>
      <c r="W125" s="298"/>
      <c r="X125" s="298"/>
      <c r="Y125" s="298"/>
    </row>
    <row r="126" spans="1:25" s="263" customFormat="1" ht="27.75" customHeight="1" x14ac:dyDescent="0.25">
      <c r="A126" s="264" t="s">
        <v>435</v>
      </c>
      <c r="B126" s="278" t="s">
        <v>125</v>
      </c>
      <c r="C126" s="264" t="s">
        <v>10</v>
      </c>
      <c r="D126" s="279">
        <v>1</v>
      </c>
      <c r="E126" s="271">
        <v>12480</v>
      </c>
      <c r="F126" s="268">
        <f>ROUND(E126*D126,2)</f>
        <v>12480</v>
      </c>
      <c r="G126" s="268">
        <f>ROUND(F126*1.2,2)</f>
        <v>14976</v>
      </c>
      <c r="H126" s="269"/>
      <c r="I126" s="268"/>
      <c r="J126" s="268"/>
      <c r="K126" s="268">
        <f t="shared" ref="K126:L143" si="41">F126+I126</f>
        <v>12480</v>
      </c>
      <c r="L126" s="268">
        <f t="shared" si="41"/>
        <v>14976</v>
      </c>
      <c r="M126" s="268">
        <f t="shared" si="39"/>
        <v>19344</v>
      </c>
      <c r="N126" s="268">
        <f t="shared" si="26"/>
        <v>19344</v>
      </c>
      <c r="O126" s="268">
        <f t="shared" si="27"/>
        <v>23212.799999999999</v>
      </c>
      <c r="P126" s="268">
        <f t="shared" si="40"/>
        <v>0</v>
      </c>
      <c r="Q126" s="268">
        <f t="shared" si="28"/>
        <v>0</v>
      </c>
      <c r="R126" s="268">
        <f t="shared" si="29"/>
        <v>0</v>
      </c>
      <c r="S126" s="268">
        <f t="shared" si="30"/>
        <v>19344</v>
      </c>
      <c r="T126" s="268">
        <f t="shared" si="31"/>
        <v>23212.799999999999</v>
      </c>
      <c r="U126" s="295"/>
      <c r="W126" s="298"/>
      <c r="X126" s="298"/>
      <c r="Y126" s="298"/>
    </row>
    <row r="127" spans="1:25" s="263" customFormat="1" ht="27.75" customHeight="1" x14ac:dyDescent="0.25">
      <c r="A127" s="264" t="s">
        <v>436</v>
      </c>
      <c r="B127" s="278" t="s">
        <v>126</v>
      </c>
      <c r="C127" s="264" t="s">
        <v>10</v>
      </c>
      <c r="D127" s="279">
        <v>1</v>
      </c>
      <c r="E127" s="271"/>
      <c r="F127" s="271"/>
      <c r="G127" s="271"/>
      <c r="H127" s="268">
        <v>112000</v>
      </c>
      <c r="I127" s="271">
        <f t="shared" ref="I127:I132" si="42">ROUND(H127*D127,2)</f>
        <v>112000</v>
      </c>
      <c r="J127" s="271">
        <f t="shared" ref="J127:J132" si="43">ROUND(I127*1.2,2)</f>
        <v>134400</v>
      </c>
      <c r="K127" s="268">
        <f t="shared" si="41"/>
        <v>112000</v>
      </c>
      <c r="L127" s="268">
        <f t="shared" si="41"/>
        <v>134400</v>
      </c>
      <c r="M127" s="268">
        <f t="shared" si="39"/>
        <v>0</v>
      </c>
      <c r="N127" s="268">
        <f t="shared" si="26"/>
        <v>0</v>
      </c>
      <c r="O127" s="268">
        <f t="shared" si="27"/>
        <v>0</v>
      </c>
      <c r="P127" s="268">
        <f t="shared" si="40"/>
        <v>145600</v>
      </c>
      <c r="Q127" s="268">
        <f t="shared" si="28"/>
        <v>145600</v>
      </c>
      <c r="R127" s="268">
        <f t="shared" si="29"/>
        <v>174720</v>
      </c>
      <c r="S127" s="268">
        <f t="shared" si="30"/>
        <v>145600</v>
      </c>
      <c r="T127" s="268">
        <f t="shared" si="31"/>
        <v>174720</v>
      </c>
      <c r="U127" s="295"/>
      <c r="W127" s="298"/>
      <c r="X127" s="298"/>
      <c r="Y127" s="298"/>
    </row>
    <row r="128" spans="1:25" s="263" customFormat="1" ht="27.75" customHeight="1" x14ac:dyDescent="0.25">
      <c r="A128" s="264" t="s">
        <v>437</v>
      </c>
      <c r="B128" s="278" t="s">
        <v>233</v>
      </c>
      <c r="C128" s="264" t="s">
        <v>149</v>
      </c>
      <c r="D128" s="279">
        <v>1</v>
      </c>
      <c r="E128" s="271"/>
      <c r="F128" s="271"/>
      <c r="G128" s="271"/>
      <c r="H128" s="268">
        <v>3700</v>
      </c>
      <c r="I128" s="271">
        <f t="shared" si="42"/>
        <v>3700</v>
      </c>
      <c r="J128" s="271">
        <f t="shared" si="43"/>
        <v>4440</v>
      </c>
      <c r="K128" s="268">
        <f t="shared" si="41"/>
        <v>3700</v>
      </c>
      <c r="L128" s="268">
        <f t="shared" si="41"/>
        <v>4440</v>
      </c>
      <c r="M128" s="268">
        <f t="shared" si="39"/>
        <v>0</v>
      </c>
      <c r="N128" s="268">
        <f t="shared" si="26"/>
        <v>0</v>
      </c>
      <c r="O128" s="268">
        <f t="shared" si="27"/>
        <v>0</v>
      </c>
      <c r="P128" s="268">
        <f t="shared" si="40"/>
        <v>4810</v>
      </c>
      <c r="Q128" s="268">
        <f t="shared" si="28"/>
        <v>4810</v>
      </c>
      <c r="R128" s="268">
        <f t="shared" si="29"/>
        <v>5772</v>
      </c>
      <c r="S128" s="268">
        <f t="shared" si="30"/>
        <v>4810</v>
      </c>
      <c r="T128" s="268">
        <f t="shared" si="31"/>
        <v>5772</v>
      </c>
      <c r="U128" s="295"/>
      <c r="W128" s="298"/>
      <c r="X128" s="298"/>
      <c r="Y128" s="298"/>
    </row>
    <row r="129" spans="1:25" s="263" customFormat="1" ht="27.75" customHeight="1" x14ac:dyDescent="0.25">
      <c r="A129" s="264" t="s">
        <v>438</v>
      </c>
      <c r="B129" s="278" t="s">
        <v>235</v>
      </c>
      <c r="C129" s="264" t="s">
        <v>10</v>
      </c>
      <c r="D129" s="279">
        <v>1</v>
      </c>
      <c r="E129" s="271"/>
      <c r="F129" s="271"/>
      <c r="G129" s="271"/>
      <c r="H129" s="268">
        <v>3700</v>
      </c>
      <c r="I129" s="271">
        <f t="shared" si="42"/>
        <v>3700</v>
      </c>
      <c r="J129" s="271">
        <f t="shared" si="43"/>
        <v>4440</v>
      </c>
      <c r="K129" s="268">
        <f t="shared" si="41"/>
        <v>3700</v>
      </c>
      <c r="L129" s="268">
        <f t="shared" si="41"/>
        <v>4440</v>
      </c>
      <c r="M129" s="268">
        <f t="shared" si="39"/>
        <v>0</v>
      </c>
      <c r="N129" s="268">
        <f t="shared" si="26"/>
        <v>0</v>
      </c>
      <c r="O129" s="268">
        <f t="shared" si="27"/>
        <v>0</v>
      </c>
      <c r="P129" s="268">
        <f t="shared" si="40"/>
        <v>4810</v>
      </c>
      <c r="Q129" s="268">
        <f t="shared" si="28"/>
        <v>4810</v>
      </c>
      <c r="R129" s="268">
        <f t="shared" si="29"/>
        <v>5772</v>
      </c>
      <c r="S129" s="268">
        <f t="shared" si="30"/>
        <v>4810</v>
      </c>
      <c r="T129" s="268">
        <f t="shared" si="31"/>
        <v>5772</v>
      </c>
      <c r="U129" s="295"/>
      <c r="W129" s="298"/>
      <c r="X129" s="298"/>
      <c r="Y129" s="298"/>
    </row>
    <row r="130" spans="1:25" s="263" customFormat="1" ht="27.75" customHeight="1" x14ac:dyDescent="0.25">
      <c r="A130" s="264" t="s">
        <v>439</v>
      </c>
      <c r="B130" s="278" t="s">
        <v>241</v>
      </c>
      <c r="C130" s="264" t="s">
        <v>238</v>
      </c>
      <c r="D130" s="279">
        <v>4</v>
      </c>
      <c r="E130" s="271"/>
      <c r="F130" s="271"/>
      <c r="G130" s="271"/>
      <c r="H130" s="271">
        <v>235.65</v>
      </c>
      <c r="I130" s="271">
        <f t="shared" si="42"/>
        <v>942.6</v>
      </c>
      <c r="J130" s="271">
        <f t="shared" si="43"/>
        <v>1131.1199999999999</v>
      </c>
      <c r="K130" s="268">
        <f t="shared" si="41"/>
        <v>942.6</v>
      </c>
      <c r="L130" s="268">
        <f t="shared" si="41"/>
        <v>1131.1199999999999</v>
      </c>
      <c r="M130" s="268">
        <f t="shared" si="39"/>
        <v>0</v>
      </c>
      <c r="N130" s="268">
        <f t="shared" si="26"/>
        <v>0</v>
      </c>
      <c r="O130" s="268">
        <f t="shared" si="27"/>
        <v>0</v>
      </c>
      <c r="P130" s="268">
        <f t="shared" si="40"/>
        <v>306.34500000000003</v>
      </c>
      <c r="Q130" s="268">
        <f t="shared" si="28"/>
        <v>1225.3800000000001</v>
      </c>
      <c r="R130" s="268">
        <f t="shared" si="29"/>
        <v>1470.4560000000001</v>
      </c>
      <c r="S130" s="268">
        <f t="shared" si="30"/>
        <v>1225.3800000000001</v>
      </c>
      <c r="T130" s="268">
        <f t="shared" si="31"/>
        <v>1470.4560000000001</v>
      </c>
      <c r="U130" s="295"/>
      <c r="W130" s="298"/>
      <c r="X130" s="298"/>
      <c r="Y130" s="298"/>
    </row>
    <row r="131" spans="1:25" s="263" customFormat="1" ht="27.75" customHeight="1" x14ac:dyDescent="0.25">
      <c r="A131" s="264" t="s">
        <v>440</v>
      </c>
      <c r="B131" s="278" t="s">
        <v>239</v>
      </c>
      <c r="C131" s="264" t="s">
        <v>234</v>
      </c>
      <c r="D131" s="279">
        <v>0.76</v>
      </c>
      <c r="E131" s="271"/>
      <c r="F131" s="271"/>
      <c r="G131" s="271"/>
      <c r="H131" s="271">
        <v>367.42500000000001</v>
      </c>
      <c r="I131" s="271">
        <f t="shared" si="42"/>
        <v>279.24</v>
      </c>
      <c r="J131" s="271">
        <f t="shared" si="43"/>
        <v>335.09</v>
      </c>
      <c r="K131" s="268">
        <f t="shared" si="41"/>
        <v>279.24</v>
      </c>
      <c r="L131" s="268">
        <f t="shared" si="41"/>
        <v>335.09</v>
      </c>
      <c r="M131" s="268">
        <f t="shared" si="39"/>
        <v>0</v>
      </c>
      <c r="N131" s="268">
        <f t="shared" si="26"/>
        <v>0</v>
      </c>
      <c r="O131" s="268">
        <f t="shared" si="27"/>
        <v>0</v>
      </c>
      <c r="P131" s="268">
        <f t="shared" si="40"/>
        <v>477.65250000000003</v>
      </c>
      <c r="Q131" s="268">
        <f t="shared" si="28"/>
        <v>363.01590000000004</v>
      </c>
      <c r="R131" s="268">
        <f t="shared" si="29"/>
        <v>435.61908000000005</v>
      </c>
      <c r="S131" s="268">
        <f t="shared" si="30"/>
        <v>363.01590000000004</v>
      </c>
      <c r="T131" s="268">
        <f t="shared" si="31"/>
        <v>435.61908000000005</v>
      </c>
      <c r="U131" s="295"/>
      <c r="W131" s="298"/>
      <c r="X131" s="298"/>
      <c r="Y131" s="298"/>
    </row>
    <row r="132" spans="1:25" s="263" customFormat="1" ht="27.75" customHeight="1" x14ac:dyDescent="0.25">
      <c r="A132" s="264" t="s">
        <v>441</v>
      </c>
      <c r="B132" s="278" t="s">
        <v>240</v>
      </c>
      <c r="C132" s="264" t="s">
        <v>234</v>
      </c>
      <c r="D132" s="279">
        <v>0.76</v>
      </c>
      <c r="E132" s="271"/>
      <c r="F132" s="271"/>
      <c r="G132" s="271"/>
      <c r="H132" s="271">
        <v>335.875</v>
      </c>
      <c r="I132" s="271">
        <f t="shared" si="42"/>
        <v>255.27</v>
      </c>
      <c r="J132" s="271">
        <f t="shared" si="43"/>
        <v>306.32</v>
      </c>
      <c r="K132" s="268">
        <f t="shared" si="41"/>
        <v>255.27</v>
      </c>
      <c r="L132" s="268">
        <f t="shared" si="41"/>
        <v>306.32</v>
      </c>
      <c r="M132" s="268">
        <f t="shared" si="39"/>
        <v>0</v>
      </c>
      <c r="N132" s="268">
        <f t="shared" si="26"/>
        <v>0</v>
      </c>
      <c r="O132" s="268">
        <f t="shared" si="27"/>
        <v>0</v>
      </c>
      <c r="P132" s="268">
        <f t="shared" si="40"/>
        <v>436.63749999999999</v>
      </c>
      <c r="Q132" s="268">
        <f t="shared" si="28"/>
        <v>331.84449999999998</v>
      </c>
      <c r="R132" s="268">
        <f t="shared" si="29"/>
        <v>398.21339999999998</v>
      </c>
      <c r="S132" s="268">
        <f t="shared" si="30"/>
        <v>331.84449999999998</v>
      </c>
      <c r="T132" s="268">
        <f t="shared" si="31"/>
        <v>398.21339999999998</v>
      </c>
      <c r="U132" s="295"/>
      <c r="W132" s="298"/>
      <c r="X132" s="298"/>
      <c r="Y132" s="298"/>
    </row>
    <row r="133" spans="1:25" s="263" customFormat="1" ht="27.75" customHeight="1" x14ac:dyDescent="0.25">
      <c r="A133" s="264" t="s">
        <v>442</v>
      </c>
      <c r="B133" s="278" t="s">
        <v>237</v>
      </c>
      <c r="C133" s="264" t="s">
        <v>24</v>
      </c>
      <c r="D133" s="279">
        <v>6</v>
      </c>
      <c r="E133" s="271">
        <v>1324</v>
      </c>
      <c r="F133" s="268">
        <f>ROUND(E133*D133,2)</f>
        <v>7944</v>
      </c>
      <c r="G133" s="268">
        <f>ROUND(F133*1.2,2)</f>
        <v>9532.7999999999993</v>
      </c>
      <c r="H133" s="269"/>
      <c r="I133" s="268"/>
      <c r="J133" s="268"/>
      <c r="K133" s="268">
        <f t="shared" si="41"/>
        <v>7944</v>
      </c>
      <c r="L133" s="268">
        <f t="shared" si="41"/>
        <v>9532.7999999999993</v>
      </c>
      <c r="M133" s="268">
        <f t="shared" si="39"/>
        <v>2052.2000000000003</v>
      </c>
      <c r="N133" s="268">
        <f t="shared" si="26"/>
        <v>12313.2</v>
      </c>
      <c r="O133" s="268">
        <f t="shared" si="27"/>
        <v>14775.84</v>
      </c>
      <c r="P133" s="268">
        <f t="shared" si="40"/>
        <v>0</v>
      </c>
      <c r="Q133" s="268">
        <f t="shared" si="28"/>
        <v>0</v>
      </c>
      <c r="R133" s="268">
        <f t="shared" si="29"/>
        <v>0</v>
      </c>
      <c r="S133" s="268">
        <f t="shared" si="30"/>
        <v>12313.2</v>
      </c>
      <c r="T133" s="268">
        <f t="shared" si="31"/>
        <v>14775.84</v>
      </c>
      <c r="U133" s="295"/>
      <c r="W133" s="298"/>
      <c r="X133" s="298"/>
      <c r="Y133" s="298"/>
    </row>
    <row r="134" spans="1:25" s="263" customFormat="1" ht="27.75" customHeight="1" x14ac:dyDescent="0.25">
      <c r="A134" s="264" t="s">
        <v>443</v>
      </c>
      <c r="B134" s="265" t="s">
        <v>257</v>
      </c>
      <c r="C134" s="264" t="s">
        <v>149</v>
      </c>
      <c r="D134" s="277">
        <v>12</v>
      </c>
      <c r="E134" s="271"/>
      <c r="F134" s="268"/>
      <c r="G134" s="268"/>
      <c r="H134" s="268">
        <v>8050</v>
      </c>
      <c r="I134" s="271">
        <f>ROUND(H134*D134,2)</f>
        <v>96600</v>
      </c>
      <c r="J134" s="271">
        <f>ROUND(I134*1.2,2)</f>
        <v>115920</v>
      </c>
      <c r="K134" s="268">
        <f t="shared" si="41"/>
        <v>96600</v>
      </c>
      <c r="L134" s="268">
        <f t="shared" si="41"/>
        <v>115920</v>
      </c>
      <c r="M134" s="268">
        <f t="shared" si="39"/>
        <v>0</v>
      </c>
      <c r="N134" s="268">
        <f t="shared" si="26"/>
        <v>0</v>
      </c>
      <c r="O134" s="268">
        <f t="shared" si="27"/>
        <v>0</v>
      </c>
      <c r="P134" s="268">
        <f t="shared" si="40"/>
        <v>10465</v>
      </c>
      <c r="Q134" s="268">
        <f t="shared" si="28"/>
        <v>125580</v>
      </c>
      <c r="R134" s="268">
        <f t="shared" si="29"/>
        <v>150696</v>
      </c>
      <c r="S134" s="268">
        <f t="shared" si="30"/>
        <v>125580</v>
      </c>
      <c r="T134" s="268">
        <f t="shared" si="31"/>
        <v>150696</v>
      </c>
      <c r="U134" s="295"/>
      <c r="W134" s="298"/>
      <c r="X134" s="298"/>
      <c r="Y134" s="298"/>
    </row>
    <row r="135" spans="1:25" s="263" customFormat="1" ht="27.75" customHeight="1" x14ac:dyDescent="0.25">
      <c r="A135" s="264" t="s">
        <v>444</v>
      </c>
      <c r="B135" s="265" t="s">
        <v>236</v>
      </c>
      <c r="C135" s="264" t="s">
        <v>10</v>
      </c>
      <c r="D135" s="277">
        <v>36</v>
      </c>
      <c r="E135" s="271"/>
      <c r="F135" s="268"/>
      <c r="G135" s="268"/>
      <c r="H135" s="268">
        <v>235</v>
      </c>
      <c r="I135" s="271">
        <f>ROUND(H135*D135,2)</f>
        <v>8460</v>
      </c>
      <c r="J135" s="271">
        <f>ROUND(I135*1.2,2)</f>
        <v>10152</v>
      </c>
      <c r="K135" s="268">
        <f t="shared" si="41"/>
        <v>8460</v>
      </c>
      <c r="L135" s="268">
        <f t="shared" si="41"/>
        <v>10152</v>
      </c>
      <c r="M135" s="268">
        <f t="shared" si="39"/>
        <v>0</v>
      </c>
      <c r="N135" s="268">
        <f t="shared" si="26"/>
        <v>0</v>
      </c>
      <c r="O135" s="268">
        <f t="shared" si="27"/>
        <v>0</v>
      </c>
      <c r="P135" s="268">
        <f t="shared" si="40"/>
        <v>305.5</v>
      </c>
      <c r="Q135" s="268">
        <f t="shared" si="28"/>
        <v>10998</v>
      </c>
      <c r="R135" s="268">
        <f t="shared" si="29"/>
        <v>13197.6</v>
      </c>
      <c r="S135" s="268">
        <f t="shared" si="30"/>
        <v>10998</v>
      </c>
      <c r="T135" s="268">
        <f t="shared" si="31"/>
        <v>13197.6</v>
      </c>
      <c r="U135" s="295"/>
      <c r="W135" s="298"/>
      <c r="X135" s="298"/>
      <c r="Y135" s="298"/>
    </row>
    <row r="136" spans="1:25" s="263" customFormat="1" ht="27.75" customHeight="1" x14ac:dyDescent="0.25">
      <c r="A136" s="264" t="s">
        <v>445</v>
      </c>
      <c r="B136" s="265" t="s">
        <v>265</v>
      </c>
      <c r="C136" s="264" t="s">
        <v>7</v>
      </c>
      <c r="D136" s="277">
        <v>12.12</v>
      </c>
      <c r="E136" s="271">
        <v>2416.5</v>
      </c>
      <c r="F136" s="268">
        <f>ROUND(E136*D136,2)</f>
        <v>29287.98</v>
      </c>
      <c r="G136" s="268">
        <f>ROUND(F136*1.2,2)</f>
        <v>35145.58</v>
      </c>
      <c r="H136" s="269"/>
      <c r="I136" s="268"/>
      <c r="J136" s="268"/>
      <c r="K136" s="268">
        <f t="shared" si="41"/>
        <v>29287.98</v>
      </c>
      <c r="L136" s="268">
        <f t="shared" si="41"/>
        <v>35145.58</v>
      </c>
      <c r="M136" s="268">
        <f t="shared" si="39"/>
        <v>3745.5750000000003</v>
      </c>
      <c r="N136" s="268">
        <f t="shared" si="26"/>
        <v>45396.368999999999</v>
      </c>
      <c r="O136" s="268">
        <f t="shared" si="27"/>
        <v>54475.642799999994</v>
      </c>
      <c r="P136" s="268">
        <f t="shared" si="40"/>
        <v>0</v>
      </c>
      <c r="Q136" s="268">
        <f t="shared" si="28"/>
        <v>0</v>
      </c>
      <c r="R136" s="268">
        <f t="shared" si="29"/>
        <v>0</v>
      </c>
      <c r="S136" s="268">
        <f t="shared" si="30"/>
        <v>45396.368999999999</v>
      </c>
      <c r="T136" s="268">
        <f t="shared" si="31"/>
        <v>54475.642799999994</v>
      </c>
      <c r="U136" s="295"/>
      <c r="W136" s="298"/>
      <c r="X136" s="298"/>
      <c r="Y136" s="298"/>
    </row>
    <row r="137" spans="1:25" s="263" customFormat="1" ht="27.75" customHeight="1" x14ac:dyDescent="0.25">
      <c r="A137" s="264" t="s">
        <v>446</v>
      </c>
      <c r="B137" s="278" t="s">
        <v>263</v>
      </c>
      <c r="C137" s="264" t="s">
        <v>7</v>
      </c>
      <c r="D137" s="279">
        <f>D136*1.26</f>
        <v>15.271199999999999</v>
      </c>
      <c r="E137" s="271"/>
      <c r="F137" s="271"/>
      <c r="G137" s="271"/>
      <c r="H137" s="268">
        <v>4800</v>
      </c>
      <c r="I137" s="271">
        <f>ROUND(H137*D137,2)</f>
        <v>73301.759999999995</v>
      </c>
      <c r="J137" s="271">
        <f>ROUND(I137*1.2,2)</f>
        <v>87962.11</v>
      </c>
      <c r="K137" s="268">
        <f t="shared" si="41"/>
        <v>73301.759999999995</v>
      </c>
      <c r="L137" s="268">
        <f t="shared" si="41"/>
        <v>87962.11</v>
      </c>
      <c r="M137" s="268">
        <f t="shared" si="39"/>
        <v>0</v>
      </c>
      <c r="N137" s="268">
        <f t="shared" si="26"/>
        <v>0</v>
      </c>
      <c r="O137" s="268">
        <f t="shared" si="27"/>
        <v>0</v>
      </c>
      <c r="P137" s="268">
        <f t="shared" si="40"/>
        <v>6240</v>
      </c>
      <c r="Q137" s="268">
        <f t="shared" si="28"/>
        <v>95292.287999999986</v>
      </c>
      <c r="R137" s="268">
        <f t="shared" si="29"/>
        <v>114350.74559999998</v>
      </c>
      <c r="S137" s="268">
        <f t="shared" si="30"/>
        <v>95292.287999999986</v>
      </c>
      <c r="T137" s="268">
        <f t="shared" si="31"/>
        <v>114350.74559999998</v>
      </c>
      <c r="U137" s="295"/>
      <c r="W137" s="298"/>
      <c r="X137" s="298"/>
      <c r="Y137" s="298"/>
    </row>
    <row r="138" spans="1:25" s="263" customFormat="1" ht="27.75" customHeight="1" x14ac:dyDescent="0.25">
      <c r="A138" s="264" t="s">
        <v>447</v>
      </c>
      <c r="B138" s="265" t="s">
        <v>266</v>
      </c>
      <c r="C138" s="264" t="s">
        <v>7</v>
      </c>
      <c r="D138" s="277">
        <v>1.21</v>
      </c>
      <c r="E138" s="271">
        <v>2102.355</v>
      </c>
      <c r="F138" s="268">
        <f>ROUND(E138*D138,2)</f>
        <v>2543.85</v>
      </c>
      <c r="G138" s="268">
        <f>ROUND(F138*1.2,2)</f>
        <v>3052.62</v>
      </c>
      <c r="H138" s="269"/>
      <c r="I138" s="268"/>
      <c r="J138" s="268"/>
      <c r="K138" s="268">
        <f t="shared" si="41"/>
        <v>2543.85</v>
      </c>
      <c r="L138" s="268">
        <f t="shared" si="41"/>
        <v>3052.62</v>
      </c>
      <c r="M138" s="268">
        <f t="shared" si="39"/>
        <v>3258.6502500000001</v>
      </c>
      <c r="N138" s="268">
        <f t="shared" si="26"/>
        <v>3942.9668025000001</v>
      </c>
      <c r="O138" s="268">
        <f t="shared" si="27"/>
        <v>4731.5601630000001</v>
      </c>
      <c r="P138" s="268">
        <f t="shared" si="40"/>
        <v>0</v>
      </c>
      <c r="Q138" s="268">
        <f t="shared" si="28"/>
        <v>0</v>
      </c>
      <c r="R138" s="268">
        <f t="shared" si="29"/>
        <v>0</v>
      </c>
      <c r="S138" s="268">
        <f t="shared" si="30"/>
        <v>3942.9668025000001</v>
      </c>
      <c r="T138" s="268">
        <f t="shared" si="31"/>
        <v>4731.5601630000001</v>
      </c>
      <c r="U138" s="295"/>
      <c r="W138" s="298"/>
      <c r="X138" s="298"/>
      <c r="Y138" s="298"/>
    </row>
    <row r="139" spans="1:25" s="263" customFormat="1" ht="27.75" customHeight="1" x14ac:dyDescent="0.25">
      <c r="A139" s="264" t="s">
        <v>448</v>
      </c>
      <c r="B139" s="265" t="s">
        <v>263</v>
      </c>
      <c r="C139" s="264" t="s">
        <v>7</v>
      </c>
      <c r="D139" s="277">
        <f>D138*1.26</f>
        <v>1.5246</v>
      </c>
      <c r="E139" s="271"/>
      <c r="F139" s="268"/>
      <c r="G139" s="268"/>
      <c r="H139" s="268">
        <v>4800</v>
      </c>
      <c r="I139" s="271">
        <f>ROUND(H139*D139,2)</f>
        <v>7318.08</v>
      </c>
      <c r="J139" s="271">
        <f>ROUND(I139*1.2,2)</f>
        <v>8781.7000000000007</v>
      </c>
      <c r="K139" s="268">
        <f t="shared" si="41"/>
        <v>7318.08</v>
      </c>
      <c r="L139" s="268">
        <f t="shared" si="41"/>
        <v>8781.7000000000007</v>
      </c>
      <c r="M139" s="268">
        <f t="shared" si="39"/>
        <v>0</v>
      </c>
      <c r="N139" s="268">
        <f t="shared" si="26"/>
        <v>0</v>
      </c>
      <c r="O139" s="268">
        <f t="shared" si="27"/>
        <v>0</v>
      </c>
      <c r="P139" s="268">
        <f t="shared" si="40"/>
        <v>6240</v>
      </c>
      <c r="Q139" s="268">
        <f t="shared" si="28"/>
        <v>9513.503999999999</v>
      </c>
      <c r="R139" s="268">
        <f t="shared" si="29"/>
        <v>11416.204799999998</v>
      </c>
      <c r="S139" s="268">
        <f t="shared" si="30"/>
        <v>9513.503999999999</v>
      </c>
      <c r="T139" s="268">
        <f t="shared" si="31"/>
        <v>11416.204799999998</v>
      </c>
      <c r="U139" s="295"/>
      <c r="W139" s="298"/>
      <c r="X139" s="298"/>
      <c r="Y139" s="298"/>
    </row>
    <row r="140" spans="1:25" s="263" customFormat="1" ht="27.75" customHeight="1" x14ac:dyDescent="0.25">
      <c r="A140" s="264" t="s">
        <v>449</v>
      </c>
      <c r="B140" s="265" t="s">
        <v>267</v>
      </c>
      <c r="C140" s="264" t="s">
        <v>9</v>
      </c>
      <c r="D140" s="277">
        <v>22.42</v>
      </c>
      <c r="E140" s="271">
        <v>1181.625</v>
      </c>
      <c r="F140" s="268">
        <f>ROUND(E140*D140,2)</f>
        <v>26492.03</v>
      </c>
      <c r="G140" s="268">
        <f>ROUND(F140*1.2,2)</f>
        <v>31790.44</v>
      </c>
      <c r="H140" s="269"/>
      <c r="I140" s="268"/>
      <c r="J140" s="268"/>
      <c r="K140" s="268">
        <f t="shared" si="41"/>
        <v>26492.03</v>
      </c>
      <c r="L140" s="268">
        <f t="shared" si="41"/>
        <v>31790.44</v>
      </c>
      <c r="M140" s="268">
        <f t="shared" si="39"/>
        <v>1831.51875</v>
      </c>
      <c r="N140" s="268">
        <f t="shared" si="26"/>
        <v>41062.650375000005</v>
      </c>
      <c r="O140" s="268">
        <f t="shared" si="27"/>
        <v>49275.180450000007</v>
      </c>
      <c r="P140" s="268">
        <f t="shared" si="40"/>
        <v>0</v>
      </c>
      <c r="Q140" s="268">
        <f t="shared" si="28"/>
        <v>0</v>
      </c>
      <c r="R140" s="268">
        <f t="shared" si="29"/>
        <v>0</v>
      </c>
      <c r="S140" s="268">
        <f t="shared" si="30"/>
        <v>41062.650375000005</v>
      </c>
      <c r="T140" s="268">
        <f t="shared" si="31"/>
        <v>49275.180450000007</v>
      </c>
      <c r="U140" s="295"/>
      <c r="W140" s="298"/>
      <c r="X140" s="298"/>
      <c r="Y140" s="298"/>
    </row>
    <row r="141" spans="1:25" s="263" customFormat="1" ht="27.75" customHeight="1" x14ac:dyDescent="0.25">
      <c r="A141" s="264" t="s">
        <v>450</v>
      </c>
      <c r="B141" s="265" t="s">
        <v>254</v>
      </c>
      <c r="C141" s="264" t="s">
        <v>15</v>
      </c>
      <c r="D141" s="277">
        <f>25.8*1.75</f>
        <v>45.15</v>
      </c>
      <c r="E141" s="271">
        <v>700</v>
      </c>
      <c r="F141" s="268">
        <f>ROUND(E141*D141,2)</f>
        <v>31605</v>
      </c>
      <c r="G141" s="268">
        <f>ROUND(F141*1.2,2)</f>
        <v>37926</v>
      </c>
      <c r="H141" s="269"/>
      <c r="I141" s="268"/>
      <c r="J141" s="268"/>
      <c r="K141" s="268">
        <f t="shared" si="41"/>
        <v>31605</v>
      </c>
      <c r="L141" s="268">
        <f t="shared" si="41"/>
        <v>37926</v>
      </c>
      <c r="M141" s="268">
        <f t="shared" si="39"/>
        <v>1085</v>
      </c>
      <c r="N141" s="268">
        <f t="shared" si="26"/>
        <v>48987.75</v>
      </c>
      <c r="O141" s="268">
        <f t="shared" si="27"/>
        <v>58785.299999999996</v>
      </c>
      <c r="P141" s="268">
        <f t="shared" si="40"/>
        <v>0</v>
      </c>
      <c r="Q141" s="268">
        <f t="shared" si="28"/>
        <v>0</v>
      </c>
      <c r="R141" s="268">
        <f t="shared" si="29"/>
        <v>0</v>
      </c>
      <c r="S141" s="268">
        <f t="shared" si="30"/>
        <v>48987.75</v>
      </c>
      <c r="T141" s="268">
        <f t="shared" si="31"/>
        <v>58785.299999999996</v>
      </c>
      <c r="U141" s="295"/>
      <c r="W141" s="298"/>
      <c r="X141" s="298"/>
      <c r="Y141" s="298"/>
    </row>
    <row r="142" spans="1:25" s="263" customFormat="1" ht="27.75" customHeight="1" x14ac:dyDescent="0.25">
      <c r="A142" s="264" t="s">
        <v>451</v>
      </c>
      <c r="B142" s="265" t="s">
        <v>255</v>
      </c>
      <c r="C142" s="264" t="s">
        <v>15</v>
      </c>
      <c r="D142" s="277">
        <f>9.47+0.15+0.0414*6</f>
        <v>9.8684000000000012</v>
      </c>
      <c r="E142" s="271">
        <v>1140</v>
      </c>
      <c r="F142" s="268">
        <f>ROUND(E142*D142,2)</f>
        <v>11249.98</v>
      </c>
      <c r="G142" s="268">
        <f>ROUND(F142*1.2,2)</f>
        <v>13499.98</v>
      </c>
      <c r="H142" s="269"/>
      <c r="I142" s="268"/>
      <c r="J142" s="268"/>
      <c r="K142" s="268">
        <f t="shared" si="41"/>
        <v>11249.98</v>
      </c>
      <c r="L142" s="268">
        <f t="shared" si="41"/>
        <v>13499.98</v>
      </c>
      <c r="M142" s="268">
        <f t="shared" si="39"/>
        <v>1767</v>
      </c>
      <c r="N142" s="268">
        <f t="shared" si="26"/>
        <v>17437.462800000001</v>
      </c>
      <c r="O142" s="268">
        <f t="shared" si="27"/>
        <v>20924.95536</v>
      </c>
      <c r="P142" s="268">
        <f t="shared" si="40"/>
        <v>0</v>
      </c>
      <c r="Q142" s="268">
        <f t="shared" si="28"/>
        <v>0</v>
      </c>
      <c r="R142" s="268">
        <f t="shared" si="29"/>
        <v>0</v>
      </c>
      <c r="S142" s="268">
        <f t="shared" si="30"/>
        <v>17437.462800000001</v>
      </c>
      <c r="T142" s="268">
        <f t="shared" si="31"/>
        <v>20924.95536</v>
      </c>
      <c r="U142" s="295"/>
      <c r="W142" s="298"/>
      <c r="X142" s="298"/>
      <c r="Y142" s="298"/>
    </row>
    <row r="143" spans="1:25" s="263" customFormat="1" ht="27.75" customHeight="1" x14ac:dyDescent="0.25">
      <c r="A143" s="264" t="s">
        <v>452</v>
      </c>
      <c r="B143" s="265" t="s">
        <v>256</v>
      </c>
      <c r="C143" s="264" t="s">
        <v>15</v>
      </c>
      <c r="D143" s="277">
        <f>63*0.08</f>
        <v>5.04</v>
      </c>
      <c r="E143" s="271">
        <v>1140</v>
      </c>
      <c r="F143" s="268">
        <f>ROUND(E143*D143,2)</f>
        <v>5745.6</v>
      </c>
      <c r="G143" s="268">
        <f>ROUND(F143*1.2,2)</f>
        <v>6894.72</v>
      </c>
      <c r="H143" s="269"/>
      <c r="I143" s="268"/>
      <c r="J143" s="268"/>
      <c r="K143" s="268">
        <f t="shared" si="41"/>
        <v>5745.6</v>
      </c>
      <c r="L143" s="268">
        <f t="shared" si="41"/>
        <v>6894.72</v>
      </c>
      <c r="M143" s="268">
        <f t="shared" si="39"/>
        <v>1767</v>
      </c>
      <c r="N143" s="268">
        <f t="shared" si="26"/>
        <v>8905.68</v>
      </c>
      <c r="O143" s="268">
        <f t="shared" si="27"/>
        <v>10686.816000000001</v>
      </c>
      <c r="P143" s="268">
        <f t="shared" si="40"/>
        <v>0</v>
      </c>
      <c r="Q143" s="268">
        <f t="shared" si="28"/>
        <v>0</v>
      </c>
      <c r="R143" s="268">
        <f t="shared" si="29"/>
        <v>0</v>
      </c>
      <c r="S143" s="268">
        <f t="shared" si="30"/>
        <v>8905.68</v>
      </c>
      <c r="T143" s="268">
        <f t="shared" si="31"/>
        <v>10686.816000000001</v>
      </c>
      <c r="U143" s="295"/>
      <c r="W143" s="298"/>
      <c r="X143" s="298"/>
      <c r="Y143" s="298"/>
    </row>
    <row r="144" spans="1:25" s="263" customFormat="1" ht="27.75" customHeight="1" x14ac:dyDescent="0.25">
      <c r="A144" s="272"/>
      <c r="B144" s="273"/>
      <c r="C144" s="272"/>
      <c r="D144" s="290"/>
      <c r="E144" s="275"/>
      <c r="F144" s="276">
        <f>SUM(F115:F143)</f>
        <v>543734.31999999995</v>
      </c>
      <c r="G144" s="276">
        <f>SUM(G115:G143)</f>
        <v>652481.19999999984</v>
      </c>
      <c r="H144" s="276"/>
      <c r="I144" s="276">
        <f>SUM(I115:I143)</f>
        <v>4426110.709999999</v>
      </c>
      <c r="J144" s="276">
        <f>SUM(J115:J143)</f>
        <v>5311332.8500000006</v>
      </c>
      <c r="K144" s="276">
        <f>SUM(K115:K143)</f>
        <v>4969845.03</v>
      </c>
      <c r="L144" s="276">
        <f>SUM(L115:L143)</f>
        <v>5963814.0500000017</v>
      </c>
      <c r="M144" s="276"/>
      <c r="N144" s="276">
        <f>SUM(N115:N143)</f>
        <v>842788.19034249987</v>
      </c>
      <c r="O144" s="276">
        <f>SUM(O115:O143)</f>
        <v>1011345.8284110001</v>
      </c>
      <c r="P144" s="276"/>
      <c r="Q144" s="276">
        <f>SUM(Q115:Q143)</f>
        <v>5753943.9203999992</v>
      </c>
      <c r="R144" s="276">
        <f>SUM(R115:R143)</f>
        <v>6904732.7044799998</v>
      </c>
      <c r="S144" s="276">
        <f>SUM(S115:S143)</f>
        <v>6596732.1107424991</v>
      </c>
      <c r="T144" s="276">
        <f>SUM(T115:T143)</f>
        <v>7916078.5328909978</v>
      </c>
      <c r="U144" s="295"/>
      <c r="W144" s="298"/>
      <c r="X144" s="298"/>
      <c r="Y144" s="298"/>
    </row>
    <row r="145" spans="1:20" ht="27.75" customHeight="1" x14ac:dyDescent="0.25">
      <c r="A145" s="256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4">F146+I146</f>
        <v>82739.39</v>
      </c>
      <c r="L146" s="97">
        <f t="shared" si="44"/>
        <v>99287.27</v>
      </c>
      <c r="M146" s="97">
        <f t="shared" ref="M146:M174" si="45">E146*$M$4</f>
        <v>13542.35</v>
      </c>
      <c r="N146" s="97">
        <f t="shared" ref="N146:N211" si="46">M146*D146</f>
        <v>128246.05450000001</v>
      </c>
      <c r="O146" s="97">
        <f t="shared" ref="O146:O211" si="47">N146*1.2</f>
        <v>153895.2654</v>
      </c>
      <c r="P146" s="97">
        <f t="shared" ref="P146:P174" si="48">H146*$P$4</f>
        <v>0</v>
      </c>
      <c r="Q146" s="97">
        <f t="shared" ref="Q146:Q211" si="49">P146*D146</f>
        <v>0</v>
      </c>
      <c r="R146" s="97">
        <f t="shared" ref="R146:R211" si="50">Q146*1.2</f>
        <v>0</v>
      </c>
      <c r="S146" s="97">
        <f t="shared" ref="S146:S211" si="51">N146+Q146</f>
        <v>128246.05450000001</v>
      </c>
      <c r="T146" s="97">
        <f t="shared" ref="T146:T211" si="52">S146*1.2</f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4"/>
        <v>35452.5</v>
      </c>
      <c r="L147" s="97">
        <f t="shared" si="44"/>
        <v>42543</v>
      </c>
      <c r="M147" s="97">
        <f t="shared" si="45"/>
        <v>2526.5</v>
      </c>
      <c r="N147" s="97">
        <f t="shared" si="46"/>
        <v>54951.375</v>
      </c>
      <c r="O147" s="97">
        <f t="shared" si="47"/>
        <v>65941.649999999994</v>
      </c>
      <c r="P147" s="97">
        <f t="shared" si="48"/>
        <v>0</v>
      </c>
      <c r="Q147" s="97">
        <f t="shared" si="49"/>
        <v>0</v>
      </c>
      <c r="R147" s="97">
        <f t="shared" si="50"/>
        <v>0</v>
      </c>
      <c r="S147" s="97">
        <f t="shared" si="51"/>
        <v>54951.375</v>
      </c>
      <c r="T147" s="97">
        <f t="shared" si="52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4"/>
        <v>10979.26</v>
      </c>
      <c r="L148" s="97">
        <f t="shared" si="44"/>
        <v>13175.11</v>
      </c>
      <c r="M148" s="97">
        <f t="shared" si="45"/>
        <v>157.32500000000002</v>
      </c>
      <c r="N148" s="97">
        <f t="shared" si="46"/>
        <v>17017.845250000002</v>
      </c>
      <c r="O148" s="97">
        <f t="shared" si="47"/>
        <v>20421.4143</v>
      </c>
      <c r="P148" s="97">
        <f t="shared" si="48"/>
        <v>0</v>
      </c>
      <c r="Q148" s="97">
        <f t="shared" si="49"/>
        <v>0</v>
      </c>
      <c r="R148" s="97">
        <f t="shared" si="50"/>
        <v>0</v>
      </c>
      <c r="S148" s="97">
        <f t="shared" si="51"/>
        <v>17017.845250000002</v>
      </c>
      <c r="T148" s="97">
        <f t="shared" si="52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4"/>
        <v>27847.87</v>
      </c>
      <c r="L149" s="97">
        <f t="shared" si="44"/>
        <v>33417.440000000002</v>
      </c>
      <c r="M149" s="97">
        <f t="shared" si="45"/>
        <v>3989.2969999999996</v>
      </c>
      <c r="N149" s="97">
        <f t="shared" si="46"/>
        <v>43164.193539999993</v>
      </c>
      <c r="O149" s="97">
        <f t="shared" si="47"/>
        <v>51797.032247999989</v>
      </c>
      <c r="P149" s="97">
        <f t="shared" si="48"/>
        <v>0</v>
      </c>
      <c r="Q149" s="97">
        <f t="shared" si="49"/>
        <v>0</v>
      </c>
      <c r="R149" s="97">
        <f t="shared" si="50"/>
        <v>0</v>
      </c>
      <c r="S149" s="97">
        <f t="shared" si="51"/>
        <v>43164.193539999993</v>
      </c>
      <c r="T149" s="97">
        <f t="shared" si="52"/>
        <v>51797.032247999989</v>
      </c>
    </row>
    <row r="150" spans="1:20" ht="27.75" customHeight="1" x14ac:dyDescent="0.2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4"/>
        <v>65439.360000000001</v>
      </c>
      <c r="L150" s="100">
        <f t="shared" si="44"/>
        <v>78527.23</v>
      </c>
      <c r="M150" s="100">
        <f t="shared" si="45"/>
        <v>0</v>
      </c>
      <c r="N150" s="100">
        <f t="shared" si="46"/>
        <v>0</v>
      </c>
      <c r="O150" s="100">
        <f t="shared" si="47"/>
        <v>0</v>
      </c>
      <c r="P150" s="100">
        <f t="shared" si="48"/>
        <v>6240</v>
      </c>
      <c r="Q150" s="100">
        <f t="shared" si="49"/>
        <v>85071.168000000005</v>
      </c>
      <c r="R150" s="100">
        <f t="shared" si="50"/>
        <v>102085.4016</v>
      </c>
      <c r="S150" s="100">
        <f t="shared" si="51"/>
        <v>85071.168000000005</v>
      </c>
      <c r="T150" s="100">
        <f t="shared" si="52"/>
        <v>102085.4016</v>
      </c>
    </row>
    <row r="151" spans="1:20" ht="27.75" customHeight="1" x14ac:dyDescent="0.2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4"/>
        <v>138789.12</v>
      </c>
      <c r="L151" s="97">
        <f t="shared" si="44"/>
        <v>166546.94</v>
      </c>
      <c r="M151" s="97">
        <f t="shared" si="45"/>
        <v>4577.0879999999997</v>
      </c>
      <c r="N151" s="97">
        <f t="shared" si="46"/>
        <v>215123.136</v>
      </c>
      <c r="O151" s="97">
        <f t="shared" si="47"/>
        <v>258147.76319999999</v>
      </c>
      <c r="P151" s="97">
        <f t="shared" si="48"/>
        <v>0</v>
      </c>
      <c r="Q151" s="97">
        <f t="shared" si="49"/>
        <v>0</v>
      </c>
      <c r="R151" s="97">
        <f t="shared" si="50"/>
        <v>0</v>
      </c>
      <c r="S151" s="97">
        <f t="shared" si="51"/>
        <v>215123.136</v>
      </c>
      <c r="T151" s="97">
        <f t="shared" si="52"/>
        <v>258147.76319999999</v>
      </c>
    </row>
    <row r="152" spans="1:20" ht="27.75" customHeight="1" x14ac:dyDescent="0.2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4"/>
        <v>1250000</v>
      </c>
      <c r="L152" s="100">
        <f t="shared" si="44"/>
        <v>1500000</v>
      </c>
      <c r="M152" s="100">
        <f t="shared" si="45"/>
        <v>0</v>
      </c>
      <c r="N152" s="100">
        <f t="shared" si="46"/>
        <v>0</v>
      </c>
      <c r="O152" s="100">
        <f t="shared" si="47"/>
        <v>0</v>
      </c>
      <c r="P152" s="100">
        <f t="shared" si="48"/>
        <v>1625000</v>
      </c>
      <c r="Q152" s="100">
        <f t="shared" si="49"/>
        <v>1625000</v>
      </c>
      <c r="R152" s="100">
        <f t="shared" si="50"/>
        <v>1950000</v>
      </c>
      <c r="S152" s="100">
        <f t="shared" si="51"/>
        <v>1625000</v>
      </c>
      <c r="T152" s="100">
        <f t="shared" si="52"/>
        <v>1950000</v>
      </c>
    </row>
    <row r="153" spans="1:20" ht="27.75" customHeight="1" x14ac:dyDescent="0.2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4"/>
        <v>103424.24</v>
      </c>
      <c r="L153" s="97">
        <f t="shared" si="44"/>
        <v>124109.09</v>
      </c>
      <c r="M153" s="97">
        <f t="shared" si="45"/>
        <v>16927.9375</v>
      </c>
      <c r="N153" s="97">
        <f t="shared" si="46"/>
        <v>160307.56812500002</v>
      </c>
      <c r="O153" s="97">
        <f t="shared" si="47"/>
        <v>192369.08175000001</v>
      </c>
      <c r="P153" s="97">
        <f t="shared" si="48"/>
        <v>0</v>
      </c>
      <c r="Q153" s="97">
        <f t="shared" si="49"/>
        <v>0</v>
      </c>
      <c r="R153" s="97">
        <f t="shared" si="50"/>
        <v>0</v>
      </c>
      <c r="S153" s="97">
        <f t="shared" si="51"/>
        <v>160307.56812500002</v>
      </c>
      <c r="T153" s="97">
        <f t="shared" si="52"/>
        <v>192369.08175000001</v>
      </c>
    </row>
    <row r="154" spans="1:20" ht="27.75" customHeight="1" x14ac:dyDescent="0.2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4"/>
        <v>2730000</v>
      </c>
      <c r="L154" s="100">
        <f t="shared" si="44"/>
        <v>3276000</v>
      </c>
      <c r="M154" s="100">
        <f t="shared" si="45"/>
        <v>0</v>
      </c>
      <c r="N154" s="100">
        <f t="shared" si="46"/>
        <v>0</v>
      </c>
      <c r="O154" s="100">
        <f t="shared" si="47"/>
        <v>0</v>
      </c>
      <c r="P154" s="100">
        <f t="shared" si="48"/>
        <v>3549000</v>
      </c>
      <c r="Q154" s="100">
        <f t="shared" si="49"/>
        <v>3549000</v>
      </c>
      <c r="R154" s="100">
        <f t="shared" si="50"/>
        <v>4258800</v>
      </c>
      <c r="S154" s="100">
        <f t="shared" si="51"/>
        <v>3549000</v>
      </c>
      <c r="T154" s="100">
        <f t="shared" si="52"/>
        <v>4258800</v>
      </c>
    </row>
    <row r="155" spans="1:20" ht="27.75" customHeight="1" x14ac:dyDescent="0.2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4"/>
        <v>5020.03</v>
      </c>
      <c r="L155" s="97">
        <f t="shared" si="44"/>
        <v>6024.04</v>
      </c>
      <c r="M155" s="97">
        <f t="shared" si="45"/>
        <v>3890.5248000000001</v>
      </c>
      <c r="N155" s="97">
        <f t="shared" si="46"/>
        <v>7781.0496000000003</v>
      </c>
      <c r="O155" s="97">
        <f t="shared" si="47"/>
        <v>9337.2595199999996</v>
      </c>
      <c r="P155" s="97">
        <f t="shared" si="48"/>
        <v>0</v>
      </c>
      <c r="Q155" s="97">
        <f t="shared" si="49"/>
        <v>0</v>
      </c>
      <c r="R155" s="97">
        <f t="shared" si="50"/>
        <v>0</v>
      </c>
      <c r="S155" s="97">
        <f t="shared" si="51"/>
        <v>7781.0496000000003</v>
      </c>
      <c r="T155" s="97">
        <f t="shared" si="52"/>
        <v>9337.2595199999996</v>
      </c>
    </row>
    <row r="156" spans="1:20" ht="27.75" customHeight="1" x14ac:dyDescent="0.2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45"/>
        <v>0</v>
      </c>
      <c r="N156" s="105">
        <f t="shared" si="46"/>
        <v>0</v>
      </c>
      <c r="O156" s="105">
        <f t="shared" si="47"/>
        <v>0</v>
      </c>
      <c r="P156" s="105">
        <f t="shared" si="48"/>
        <v>42081</v>
      </c>
      <c r="Q156" s="105">
        <f t="shared" si="49"/>
        <v>84162</v>
      </c>
      <c r="R156" s="105">
        <f t="shared" si="50"/>
        <v>100994.4</v>
      </c>
      <c r="S156" s="105">
        <f t="shared" si="51"/>
        <v>84162</v>
      </c>
      <c r="T156" s="105">
        <f t="shared" si="52"/>
        <v>100994.4</v>
      </c>
    </row>
    <row r="157" spans="1:20" ht="27.75" customHeight="1" x14ac:dyDescent="0.2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3">F157+I157</f>
        <v>12480</v>
      </c>
      <c r="L157" s="97">
        <f t="shared" si="53"/>
        <v>14976</v>
      </c>
      <c r="M157" s="97">
        <f t="shared" si="45"/>
        <v>19344</v>
      </c>
      <c r="N157" s="97">
        <f t="shared" si="46"/>
        <v>19344</v>
      </c>
      <c r="O157" s="97">
        <f t="shared" si="47"/>
        <v>23212.799999999999</v>
      </c>
      <c r="P157" s="97">
        <f t="shared" si="48"/>
        <v>0</v>
      </c>
      <c r="Q157" s="97">
        <f t="shared" si="49"/>
        <v>0</v>
      </c>
      <c r="R157" s="97">
        <f t="shared" si="50"/>
        <v>0</v>
      </c>
      <c r="S157" s="97">
        <f t="shared" si="51"/>
        <v>19344</v>
      </c>
      <c r="T157" s="97">
        <f t="shared" si="52"/>
        <v>23212.799999999999</v>
      </c>
    </row>
    <row r="158" spans="1:20" ht="27.75" customHeight="1" x14ac:dyDescent="0.2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4">ROUND(H158*D158,2)</f>
        <v>112000</v>
      </c>
      <c r="J158" s="101">
        <f t="shared" ref="J158:J163" si="55">ROUND(I158*1.2,2)</f>
        <v>134400</v>
      </c>
      <c r="K158" s="100">
        <f t="shared" si="53"/>
        <v>112000</v>
      </c>
      <c r="L158" s="100">
        <f t="shared" si="53"/>
        <v>134400</v>
      </c>
      <c r="M158" s="100">
        <f t="shared" si="45"/>
        <v>0</v>
      </c>
      <c r="N158" s="100">
        <f t="shared" si="46"/>
        <v>0</v>
      </c>
      <c r="O158" s="100">
        <f t="shared" si="47"/>
        <v>0</v>
      </c>
      <c r="P158" s="100">
        <f t="shared" si="48"/>
        <v>145600</v>
      </c>
      <c r="Q158" s="100">
        <f t="shared" si="49"/>
        <v>145600</v>
      </c>
      <c r="R158" s="100">
        <f t="shared" si="50"/>
        <v>174720</v>
      </c>
      <c r="S158" s="100">
        <f t="shared" si="51"/>
        <v>145600</v>
      </c>
      <c r="T158" s="100">
        <f t="shared" si="52"/>
        <v>174720</v>
      </c>
    </row>
    <row r="159" spans="1:20" ht="27.75" customHeight="1" x14ac:dyDescent="0.2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4"/>
        <v>3700</v>
      </c>
      <c r="J159" s="101">
        <f t="shared" si="55"/>
        <v>4440</v>
      </c>
      <c r="K159" s="100">
        <f t="shared" si="53"/>
        <v>3700</v>
      </c>
      <c r="L159" s="100">
        <f t="shared" si="53"/>
        <v>4440</v>
      </c>
      <c r="M159" s="100">
        <f t="shared" si="45"/>
        <v>0</v>
      </c>
      <c r="N159" s="100">
        <f t="shared" si="46"/>
        <v>0</v>
      </c>
      <c r="O159" s="100">
        <f t="shared" si="47"/>
        <v>0</v>
      </c>
      <c r="P159" s="100">
        <f t="shared" si="48"/>
        <v>4810</v>
      </c>
      <c r="Q159" s="100">
        <f t="shared" si="49"/>
        <v>4810</v>
      </c>
      <c r="R159" s="100">
        <f t="shared" si="50"/>
        <v>5772</v>
      </c>
      <c r="S159" s="100">
        <f t="shared" si="51"/>
        <v>4810</v>
      </c>
      <c r="T159" s="100">
        <f t="shared" si="52"/>
        <v>5772</v>
      </c>
    </row>
    <row r="160" spans="1:20" ht="27.75" customHeight="1" x14ac:dyDescent="0.2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4"/>
        <v>3700</v>
      </c>
      <c r="J160" s="101">
        <f t="shared" si="55"/>
        <v>4440</v>
      </c>
      <c r="K160" s="100">
        <f t="shared" si="53"/>
        <v>3700</v>
      </c>
      <c r="L160" s="100">
        <f t="shared" si="53"/>
        <v>4440</v>
      </c>
      <c r="M160" s="100">
        <f t="shared" si="45"/>
        <v>0</v>
      </c>
      <c r="N160" s="100">
        <f t="shared" si="46"/>
        <v>0</v>
      </c>
      <c r="O160" s="100">
        <f t="shared" si="47"/>
        <v>0</v>
      </c>
      <c r="P160" s="100">
        <f t="shared" si="48"/>
        <v>4810</v>
      </c>
      <c r="Q160" s="100">
        <f t="shared" si="49"/>
        <v>4810</v>
      </c>
      <c r="R160" s="100">
        <f t="shared" si="50"/>
        <v>5772</v>
      </c>
      <c r="S160" s="100">
        <f t="shared" si="51"/>
        <v>4810</v>
      </c>
      <c r="T160" s="100">
        <f t="shared" si="52"/>
        <v>5772</v>
      </c>
    </row>
    <row r="161" spans="1:20" ht="27.75" customHeight="1" x14ac:dyDescent="0.2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4"/>
        <v>942.6</v>
      </c>
      <c r="J161" s="101">
        <f t="shared" si="55"/>
        <v>1131.1199999999999</v>
      </c>
      <c r="K161" s="100">
        <f t="shared" si="53"/>
        <v>942.6</v>
      </c>
      <c r="L161" s="100">
        <f t="shared" si="53"/>
        <v>1131.1199999999999</v>
      </c>
      <c r="M161" s="100">
        <f t="shared" si="45"/>
        <v>0</v>
      </c>
      <c r="N161" s="100">
        <f t="shared" si="46"/>
        <v>0</v>
      </c>
      <c r="O161" s="100">
        <f t="shared" si="47"/>
        <v>0</v>
      </c>
      <c r="P161" s="100">
        <f t="shared" si="48"/>
        <v>306.34500000000003</v>
      </c>
      <c r="Q161" s="100">
        <f t="shared" si="49"/>
        <v>1225.3800000000001</v>
      </c>
      <c r="R161" s="100">
        <f t="shared" si="50"/>
        <v>1470.4560000000001</v>
      </c>
      <c r="S161" s="100">
        <f t="shared" si="51"/>
        <v>1225.3800000000001</v>
      </c>
      <c r="T161" s="100">
        <f t="shared" si="52"/>
        <v>1470.4560000000001</v>
      </c>
    </row>
    <row r="162" spans="1:20" ht="27.75" customHeight="1" x14ac:dyDescent="0.2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4"/>
        <v>279.24</v>
      </c>
      <c r="J162" s="101">
        <f t="shared" si="55"/>
        <v>335.09</v>
      </c>
      <c r="K162" s="100">
        <f t="shared" si="53"/>
        <v>279.24</v>
      </c>
      <c r="L162" s="100">
        <f t="shared" si="53"/>
        <v>335.09</v>
      </c>
      <c r="M162" s="100">
        <f t="shared" si="45"/>
        <v>0</v>
      </c>
      <c r="N162" s="100">
        <f t="shared" si="46"/>
        <v>0</v>
      </c>
      <c r="O162" s="100">
        <f t="shared" si="47"/>
        <v>0</v>
      </c>
      <c r="P162" s="100">
        <f t="shared" si="48"/>
        <v>477.65250000000003</v>
      </c>
      <c r="Q162" s="100">
        <f t="shared" si="49"/>
        <v>363.01590000000004</v>
      </c>
      <c r="R162" s="100">
        <f t="shared" si="50"/>
        <v>435.61908000000005</v>
      </c>
      <c r="S162" s="100">
        <f t="shared" si="51"/>
        <v>363.01590000000004</v>
      </c>
      <c r="T162" s="100">
        <f t="shared" si="52"/>
        <v>435.61908000000005</v>
      </c>
    </row>
    <row r="163" spans="1:20" ht="27.75" customHeight="1" x14ac:dyDescent="0.2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4"/>
        <v>255.27</v>
      </c>
      <c r="J163" s="101">
        <f t="shared" si="55"/>
        <v>306.32</v>
      </c>
      <c r="K163" s="100">
        <f t="shared" si="53"/>
        <v>255.27</v>
      </c>
      <c r="L163" s="100">
        <f t="shared" si="53"/>
        <v>306.32</v>
      </c>
      <c r="M163" s="100">
        <f t="shared" si="45"/>
        <v>0</v>
      </c>
      <c r="N163" s="100">
        <f t="shared" si="46"/>
        <v>0</v>
      </c>
      <c r="O163" s="100">
        <f t="shared" si="47"/>
        <v>0</v>
      </c>
      <c r="P163" s="100">
        <f t="shared" si="48"/>
        <v>436.63749999999999</v>
      </c>
      <c r="Q163" s="100">
        <f t="shared" si="49"/>
        <v>331.84449999999998</v>
      </c>
      <c r="R163" s="100">
        <f t="shared" si="50"/>
        <v>398.21339999999998</v>
      </c>
      <c r="S163" s="100">
        <f t="shared" si="51"/>
        <v>331.84449999999998</v>
      </c>
      <c r="T163" s="100">
        <f t="shared" si="52"/>
        <v>398.21339999999998</v>
      </c>
    </row>
    <row r="164" spans="1:20" ht="27.75" customHeight="1" x14ac:dyDescent="0.2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3"/>
        <v>7944</v>
      </c>
      <c r="L164" s="97">
        <f t="shared" si="53"/>
        <v>9532.7999999999993</v>
      </c>
      <c r="M164" s="97">
        <f t="shared" si="45"/>
        <v>2052.2000000000003</v>
      </c>
      <c r="N164" s="97">
        <f t="shared" si="46"/>
        <v>12313.2</v>
      </c>
      <c r="O164" s="97">
        <f t="shared" si="47"/>
        <v>14775.84</v>
      </c>
      <c r="P164" s="97">
        <f t="shared" si="48"/>
        <v>0</v>
      </c>
      <c r="Q164" s="97">
        <f t="shared" si="49"/>
        <v>0</v>
      </c>
      <c r="R164" s="97">
        <f t="shared" si="50"/>
        <v>0</v>
      </c>
      <c r="S164" s="97">
        <f t="shared" si="51"/>
        <v>12313.2</v>
      </c>
      <c r="T164" s="97">
        <f t="shared" si="52"/>
        <v>14775.84</v>
      </c>
    </row>
    <row r="165" spans="1:20" ht="27.75" customHeight="1" x14ac:dyDescent="0.2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3"/>
        <v>96600</v>
      </c>
      <c r="L165" s="100">
        <f t="shared" si="53"/>
        <v>115920</v>
      </c>
      <c r="M165" s="100">
        <f t="shared" si="45"/>
        <v>0</v>
      </c>
      <c r="N165" s="100">
        <f t="shared" si="46"/>
        <v>0</v>
      </c>
      <c r="O165" s="100">
        <f t="shared" si="47"/>
        <v>0</v>
      </c>
      <c r="P165" s="100">
        <f t="shared" si="48"/>
        <v>10465</v>
      </c>
      <c r="Q165" s="100">
        <f t="shared" si="49"/>
        <v>125580</v>
      </c>
      <c r="R165" s="100">
        <f t="shared" si="50"/>
        <v>150696</v>
      </c>
      <c r="S165" s="100">
        <f t="shared" si="51"/>
        <v>125580</v>
      </c>
      <c r="T165" s="100">
        <f t="shared" si="52"/>
        <v>150696</v>
      </c>
    </row>
    <row r="166" spans="1:20" ht="27.75" customHeight="1" x14ac:dyDescent="0.2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3"/>
        <v>8460</v>
      </c>
      <c r="L166" s="100">
        <f t="shared" si="53"/>
        <v>10152</v>
      </c>
      <c r="M166" s="100">
        <f t="shared" si="45"/>
        <v>0</v>
      </c>
      <c r="N166" s="100">
        <f t="shared" si="46"/>
        <v>0</v>
      </c>
      <c r="O166" s="100">
        <f t="shared" si="47"/>
        <v>0</v>
      </c>
      <c r="P166" s="100">
        <f t="shared" si="48"/>
        <v>305.5</v>
      </c>
      <c r="Q166" s="100">
        <f t="shared" si="49"/>
        <v>10998</v>
      </c>
      <c r="R166" s="100">
        <f t="shared" si="50"/>
        <v>13197.6</v>
      </c>
      <c r="S166" s="100">
        <f t="shared" si="51"/>
        <v>10998</v>
      </c>
      <c r="T166" s="100">
        <f t="shared" si="52"/>
        <v>13197.6</v>
      </c>
    </row>
    <row r="167" spans="1:20" ht="27.75" customHeight="1" x14ac:dyDescent="0.2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3"/>
        <v>29287.98</v>
      </c>
      <c r="L167" s="97">
        <f t="shared" si="53"/>
        <v>35145.58</v>
      </c>
      <c r="M167" s="97">
        <f t="shared" si="45"/>
        <v>3745.5750000000003</v>
      </c>
      <c r="N167" s="97">
        <f t="shared" si="46"/>
        <v>45396.368999999999</v>
      </c>
      <c r="O167" s="97">
        <f t="shared" si="47"/>
        <v>54475.642799999994</v>
      </c>
      <c r="P167" s="97">
        <f t="shared" si="48"/>
        <v>0</v>
      </c>
      <c r="Q167" s="97">
        <f t="shared" si="49"/>
        <v>0</v>
      </c>
      <c r="R167" s="97">
        <f t="shared" si="50"/>
        <v>0</v>
      </c>
      <c r="S167" s="97">
        <f t="shared" si="51"/>
        <v>45396.368999999999</v>
      </c>
      <c r="T167" s="97">
        <f t="shared" si="52"/>
        <v>54475.642799999994</v>
      </c>
    </row>
    <row r="168" spans="1:20" ht="27.75" customHeight="1" x14ac:dyDescent="0.2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3"/>
        <v>73301.759999999995</v>
      </c>
      <c r="L168" s="100">
        <f t="shared" si="53"/>
        <v>87962.11</v>
      </c>
      <c r="M168" s="100">
        <f t="shared" si="45"/>
        <v>0</v>
      </c>
      <c r="N168" s="100">
        <f t="shared" si="46"/>
        <v>0</v>
      </c>
      <c r="O168" s="100">
        <f t="shared" si="47"/>
        <v>0</v>
      </c>
      <c r="P168" s="100">
        <f t="shared" si="48"/>
        <v>6240</v>
      </c>
      <c r="Q168" s="100">
        <f t="shared" si="49"/>
        <v>95292.287999999986</v>
      </c>
      <c r="R168" s="100">
        <f t="shared" si="50"/>
        <v>114350.74559999998</v>
      </c>
      <c r="S168" s="100">
        <f t="shared" si="51"/>
        <v>95292.287999999986</v>
      </c>
      <c r="T168" s="100">
        <f t="shared" si="52"/>
        <v>114350.74559999998</v>
      </c>
    </row>
    <row r="169" spans="1:20" ht="27.75" customHeight="1" x14ac:dyDescent="0.2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3"/>
        <v>2543.85</v>
      </c>
      <c r="L169" s="97">
        <f t="shared" si="53"/>
        <v>3052.62</v>
      </c>
      <c r="M169" s="97">
        <f t="shared" si="45"/>
        <v>3258.6502500000001</v>
      </c>
      <c r="N169" s="97">
        <f t="shared" si="46"/>
        <v>3942.9668025000001</v>
      </c>
      <c r="O169" s="97">
        <f t="shared" si="47"/>
        <v>4731.5601630000001</v>
      </c>
      <c r="P169" s="97">
        <f t="shared" si="48"/>
        <v>0</v>
      </c>
      <c r="Q169" s="97">
        <f t="shared" si="49"/>
        <v>0</v>
      </c>
      <c r="R169" s="97">
        <f t="shared" si="50"/>
        <v>0</v>
      </c>
      <c r="S169" s="97">
        <f t="shared" si="51"/>
        <v>3942.9668025000001</v>
      </c>
      <c r="T169" s="97">
        <f t="shared" si="52"/>
        <v>4731.5601630000001</v>
      </c>
    </row>
    <row r="170" spans="1:20" ht="27.75" customHeight="1" x14ac:dyDescent="0.2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3"/>
        <v>7318.08</v>
      </c>
      <c r="L170" s="100">
        <f t="shared" si="53"/>
        <v>8781.7000000000007</v>
      </c>
      <c r="M170" s="100">
        <f t="shared" si="45"/>
        <v>0</v>
      </c>
      <c r="N170" s="100">
        <f t="shared" si="46"/>
        <v>0</v>
      </c>
      <c r="O170" s="100">
        <f t="shared" si="47"/>
        <v>0</v>
      </c>
      <c r="P170" s="100">
        <f t="shared" si="48"/>
        <v>6240</v>
      </c>
      <c r="Q170" s="100">
        <f t="shared" si="49"/>
        <v>9513.503999999999</v>
      </c>
      <c r="R170" s="100">
        <f t="shared" si="50"/>
        <v>11416.204799999998</v>
      </c>
      <c r="S170" s="100">
        <f t="shared" si="51"/>
        <v>9513.503999999999</v>
      </c>
      <c r="T170" s="100">
        <f t="shared" si="52"/>
        <v>11416.204799999998</v>
      </c>
    </row>
    <row r="171" spans="1:20" ht="27.75" customHeight="1" x14ac:dyDescent="0.2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3"/>
        <v>26492.03</v>
      </c>
      <c r="L171" s="97">
        <f t="shared" si="53"/>
        <v>31790.44</v>
      </c>
      <c r="M171" s="97">
        <f t="shared" si="45"/>
        <v>1831.51875</v>
      </c>
      <c r="N171" s="97">
        <f t="shared" si="46"/>
        <v>41062.650375000005</v>
      </c>
      <c r="O171" s="97">
        <f t="shared" si="47"/>
        <v>49275.180450000007</v>
      </c>
      <c r="P171" s="97">
        <f t="shared" si="48"/>
        <v>0</v>
      </c>
      <c r="Q171" s="97">
        <f t="shared" si="49"/>
        <v>0</v>
      </c>
      <c r="R171" s="97">
        <f t="shared" si="50"/>
        <v>0</v>
      </c>
      <c r="S171" s="97">
        <f t="shared" si="51"/>
        <v>41062.650375000005</v>
      </c>
      <c r="T171" s="97">
        <f t="shared" si="52"/>
        <v>49275.180450000007</v>
      </c>
    </row>
    <row r="172" spans="1:20" ht="27.75" customHeight="1" x14ac:dyDescent="0.2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3"/>
        <v>26643.75</v>
      </c>
      <c r="L172" s="97">
        <f t="shared" si="53"/>
        <v>31972.5</v>
      </c>
      <c r="M172" s="97">
        <f t="shared" si="45"/>
        <v>1085</v>
      </c>
      <c r="N172" s="97">
        <f t="shared" si="46"/>
        <v>41297.8125</v>
      </c>
      <c r="O172" s="97">
        <f t="shared" si="47"/>
        <v>49557.375</v>
      </c>
      <c r="P172" s="97">
        <f t="shared" si="48"/>
        <v>0</v>
      </c>
      <c r="Q172" s="97">
        <f t="shared" si="49"/>
        <v>0</v>
      </c>
      <c r="R172" s="97">
        <f t="shared" si="50"/>
        <v>0</v>
      </c>
      <c r="S172" s="97">
        <f t="shared" si="51"/>
        <v>41297.8125</v>
      </c>
      <c r="T172" s="97">
        <f t="shared" si="52"/>
        <v>49557.375</v>
      </c>
    </row>
    <row r="173" spans="1:20" ht="30" x14ac:dyDescent="0.2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3"/>
        <v>11249.98</v>
      </c>
      <c r="L173" s="97">
        <f t="shared" si="53"/>
        <v>13499.98</v>
      </c>
      <c r="M173" s="97">
        <f t="shared" si="45"/>
        <v>1767</v>
      </c>
      <c r="N173" s="97">
        <f t="shared" si="46"/>
        <v>17437.462800000001</v>
      </c>
      <c r="O173" s="97">
        <f t="shared" si="47"/>
        <v>20924.95536</v>
      </c>
      <c r="P173" s="97">
        <f t="shared" si="48"/>
        <v>0</v>
      </c>
      <c r="Q173" s="97">
        <f t="shared" si="49"/>
        <v>0</v>
      </c>
      <c r="R173" s="97">
        <f t="shared" si="50"/>
        <v>0</v>
      </c>
      <c r="S173" s="97">
        <f t="shared" si="51"/>
        <v>17437.462800000001</v>
      </c>
      <c r="T173" s="97">
        <f t="shared" si="52"/>
        <v>20924.95536</v>
      </c>
    </row>
    <row r="174" spans="1:20" ht="27.75" customHeight="1" x14ac:dyDescent="0.2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3"/>
        <v>5745.6</v>
      </c>
      <c r="L174" s="97">
        <f t="shared" si="53"/>
        <v>6894.72</v>
      </c>
      <c r="M174" s="97">
        <f t="shared" si="45"/>
        <v>1767</v>
      </c>
      <c r="N174" s="97">
        <f t="shared" si="46"/>
        <v>8905.68</v>
      </c>
      <c r="O174" s="97">
        <f t="shared" si="47"/>
        <v>10686.816000000001</v>
      </c>
      <c r="P174" s="97">
        <f t="shared" si="48"/>
        <v>0</v>
      </c>
      <c r="Q174" s="97">
        <f t="shared" si="49"/>
        <v>0</v>
      </c>
      <c r="R174" s="97">
        <f t="shared" si="50"/>
        <v>0</v>
      </c>
      <c r="S174" s="97">
        <f t="shared" si="51"/>
        <v>8905.68</v>
      </c>
      <c r="T174" s="97">
        <f t="shared" si="52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256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56">F177+I177</f>
        <v>82739.39</v>
      </c>
      <c r="L177" s="97">
        <f t="shared" si="56"/>
        <v>99287.27</v>
      </c>
      <c r="M177" s="97">
        <f t="shared" ref="M177:M205" si="57">E177*$M$4</f>
        <v>13542.35</v>
      </c>
      <c r="N177" s="97">
        <f t="shared" si="46"/>
        <v>128246.05450000001</v>
      </c>
      <c r="O177" s="97">
        <f t="shared" si="47"/>
        <v>153895.2654</v>
      </c>
      <c r="P177" s="97">
        <f t="shared" ref="P177:P205" si="58">H177*$P$4</f>
        <v>0</v>
      </c>
      <c r="Q177" s="97">
        <f t="shared" si="49"/>
        <v>0</v>
      </c>
      <c r="R177" s="97">
        <f t="shared" si="50"/>
        <v>0</v>
      </c>
      <c r="S177" s="97">
        <f t="shared" si="51"/>
        <v>128246.05450000001</v>
      </c>
      <c r="T177" s="97">
        <f t="shared" si="52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56"/>
        <v>48737</v>
      </c>
      <c r="L178" s="97">
        <f t="shared" si="56"/>
        <v>58484.4</v>
      </c>
      <c r="M178" s="97">
        <f t="shared" si="57"/>
        <v>2526.5</v>
      </c>
      <c r="N178" s="97">
        <f t="shared" si="46"/>
        <v>75542.349999999991</v>
      </c>
      <c r="O178" s="97">
        <f t="shared" si="47"/>
        <v>90650.819999999992</v>
      </c>
      <c r="P178" s="97">
        <f t="shared" si="58"/>
        <v>0</v>
      </c>
      <c r="Q178" s="97">
        <f t="shared" si="49"/>
        <v>0</v>
      </c>
      <c r="R178" s="97">
        <f t="shared" si="50"/>
        <v>0</v>
      </c>
      <c r="S178" s="97">
        <f t="shared" si="51"/>
        <v>75542.349999999991</v>
      </c>
      <c r="T178" s="97">
        <f t="shared" si="52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56"/>
        <v>14162.3</v>
      </c>
      <c r="L179" s="97">
        <f t="shared" si="56"/>
        <v>16994.759999999998</v>
      </c>
      <c r="M179" s="97">
        <f t="shared" si="57"/>
        <v>157.32500000000002</v>
      </c>
      <c r="N179" s="97">
        <f t="shared" si="46"/>
        <v>21951.557250000002</v>
      </c>
      <c r="O179" s="97">
        <f t="shared" si="47"/>
        <v>26341.868700000003</v>
      </c>
      <c r="P179" s="97">
        <f t="shared" si="58"/>
        <v>0</v>
      </c>
      <c r="Q179" s="97">
        <f t="shared" si="49"/>
        <v>0</v>
      </c>
      <c r="R179" s="97">
        <f t="shared" si="50"/>
        <v>0</v>
      </c>
      <c r="S179" s="97">
        <f t="shared" si="51"/>
        <v>21951.557250000002</v>
      </c>
      <c r="T179" s="97">
        <f t="shared" si="52"/>
        <v>26341.868700000003</v>
      </c>
    </row>
    <row r="180" spans="1:20" ht="27.75" customHeight="1" x14ac:dyDescent="0.2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56"/>
        <v>35903.67</v>
      </c>
      <c r="L180" s="97">
        <f t="shared" si="56"/>
        <v>43084.4</v>
      </c>
      <c r="M180" s="97">
        <f t="shared" si="57"/>
        <v>3989.2969999999996</v>
      </c>
      <c r="N180" s="97">
        <f t="shared" si="46"/>
        <v>55650.693149999992</v>
      </c>
      <c r="O180" s="97">
        <f t="shared" si="47"/>
        <v>66780.831779999993</v>
      </c>
      <c r="P180" s="97">
        <f t="shared" si="58"/>
        <v>0</v>
      </c>
      <c r="Q180" s="97">
        <f t="shared" si="49"/>
        <v>0</v>
      </c>
      <c r="R180" s="97">
        <f t="shared" si="50"/>
        <v>0</v>
      </c>
      <c r="S180" s="97">
        <f t="shared" si="51"/>
        <v>55650.693149999992</v>
      </c>
      <c r="T180" s="97">
        <f t="shared" si="52"/>
        <v>66780.831779999993</v>
      </c>
    </row>
    <row r="181" spans="1:20" ht="27.75" customHeight="1" x14ac:dyDescent="0.2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56"/>
        <v>84369.600000000006</v>
      </c>
      <c r="L181" s="100">
        <f t="shared" si="56"/>
        <v>101243.52</v>
      </c>
      <c r="M181" s="100">
        <f t="shared" si="57"/>
        <v>0</v>
      </c>
      <c r="N181" s="100">
        <f t="shared" si="46"/>
        <v>0</v>
      </c>
      <c r="O181" s="100">
        <f t="shared" si="47"/>
        <v>0</v>
      </c>
      <c r="P181" s="100">
        <f t="shared" si="58"/>
        <v>6240</v>
      </c>
      <c r="Q181" s="100">
        <f t="shared" si="49"/>
        <v>109680.47999999998</v>
      </c>
      <c r="R181" s="100">
        <f t="shared" si="50"/>
        <v>131616.57599999997</v>
      </c>
      <c r="S181" s="100">
        <f t="shared" si="51"/>
        <v>109680.47999999998</v>
      </c>
      <c r="T181" s="100">
        <f t="shared" si="52"/>
        <v>131616.57599999997</v>
      </c>
    </row>
    <row r="182" spans="1:20" ht="27.75" customHeight="1" x14ac:dyDescent="0.2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56"/>
        <v>138789.12</v>
      </c>
      <c r="L182" s="97">
        <f t="shared" si="56"/>
        <v>166546.94</v>
      </c>
      <c r="M182" s="97">
        <f t="shared" si="57"/>
        <v>4577.0879999999997</v>
      </c>
      <c r="N182" s="97">
        <f t="shared" si="46"/>
        <v>215123.136</v>
      </c>
      <c r="O182" s="97">
        <f t="shared" si="47"/>
        <v>258147.76319999999</v>
      </c>
      <c r="P182" s="97">
        <f t="shared" si="58"/>
        <v>0</v>
      </c>
      <c r="Q182" s="97">
        <f t="shared" si="49"/>
        <v>0</v>
      </c>
      <c r="R182" s="97">
        <f t="shared" si="50"/>
        <v>0</v>
      </c>
      <c r="S182" s="97">
        <f t="shared" si="51"/>
        <v>215123.136</v>
      </c>
      <c r="T182" s="97">
        <f t="shared" si="52"/>
        <v>258147.76319999999</v>
      </c>
    </row>
    <row r="183" spans="1:20" ht="27.75" customHeight="1" x14ac:dyDescent="0.2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56"/>
        <v>1250000</v>
      </c>
      <c r="L183" s="100">
        <f t="shared" si="56"/>
        <v>1500000</v>
      </c>
      <c r="M183" s="100">
        <f t="shared" si="57"/>
        <v>0</v>
      </c>
      <c r="N183" s="100">
        <f t="shared" si="46"/>
        <v>0</v>
      </c>
      <c r="O183" s="100">
        <f t="shared" si="47"/>
        <v>0</v>
      </c>
      <c r="P183" s="100">
        <f t="shared" si="58"/>
        <v>1625000</v>
      </c>
      <c r="Q183" s="100">
        <f t="shared" si="49"/>
        <v>1625000</v>
      </c>
      <c r="R183" s="100">
        <f t="shared" si="50"/>
        <v>1950000</v>
      </c>
      <c r="S183" s="100">
        <f t="shared" si="51"/>
        <v>1625000</v>
      </c>
      <c r="T183" s="100">
        <f t="shared" si="52"/>
        <v>1950000</v>
      </c>
    </row>
    <row r="184" spans="1:20" ht="27.75" customHeight="1" x14ac:dyDescent="0.2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56"/>
        <v>103424.24</v>
      </c>
      <c r="L184" s="97">
        <f t="shared" si="56"/>
        <v>124109.09</v>
      </c>
      <c r="M184" s="97">
        <f t="shared" si="57"/>
        <v>16927.9375</v>
      </c>
      <c r="N184" s="97">
        <f t="shared" si="46"/>
        <v>160307.56812500002</v>
      </c>
      <c r="O184" s="97">
        <f t="shared" si="47"/>
        <v>192369.08175000001</v>
      </c>
      <c r="P184" s="97">
        <f t="shared" si="58"/>
        <v>0</v>
      </c>
      <c r="Q184" s="97">
        <f t="shared" si="49"/>
        <v>0</v>
      </c>
      <c r="R184" s="97">
        <f t="shared" si="50"/>
        <v>0</v>
      </c>
      <c r="S184" s="97">
        <f t="shared" si="51"/>
        <v>160307.56812500002</v>
      </c>
      <c r="T184" s="97">
        <f t="shared" si="52"/>
        <v>192369.08175000001</v>
      </c>
    </row>
    <row r="185" spans="1:20" ht="27.75" customHeight="1" x14ac:dyDescent="0.2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56"/>
        <v>2730000</v>
      </c>
      <c r="L185" s="100">
        <f t="shared" si="56"/>
        <v>3276000</v>
      </c>
      <c r="M185" s="100">
        <f t="shared" si="57"/>
        <v>0</v>
      </c>
      <c r="N185" s="100">
        <f t="shared" si="46"/>
        <v>0</v>
      </c>
      <c r="O185" s="100">
        <f t="shared" si="47"/>
        <v>0</v>
      </c>
      <c r="P185" s="100">
        <f t="shared" si="58"/>
        <v>3549000</v>
      </c>
      <c r="Q185" s="100">
        <f t="shared" si="49"/>
        <v>3549000</v>
      </c>
      <c r="R185" s="100">
        <f t="shared" si="50"/>
        <v>4258800</v>
      </c>
      <c r="S185" s="100">
        <f t="shared" si="51"/>
        <v>3549000</v>
      </c>
      <c r="T185" s="100">
        <f t="shared" si="52"/>
        <v>4258800</v>
      </c>
    </row>
    <row r="186" spans="1:20" ht="27.75" customHeight="1" x14ac:dyDescent="0.2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56"/>
        <v>5020.03</v>
      </c>
      <c r="L186" s="97">
        <f t="shared" si="56"/>
        <v>6024.04</v>
      </c>
      <c r="M186" s="97">
        <f t="shared" si="57"/>
        <v>3890.5248000000001</v>
      </c>
      <c r="N186" s="97">
        <f t="shared" si="46"/>
        <v>7781.0496000000003</v>
      </c>
      <c r="O186" s="97">
        <f t="shared" si="47"/>
        <v>9337.2595199999996</v>
      </c>
      <c r="P186" s="97">
        <f t="shared" si="58"/>
        <v>0</v>
      </c>
      <c r="Q186" s="97">
        <f t="shared" si="49"/>
        <v>0</v>
      </c>
      <c r="R186" s="97">
        <f t="shared" si="50"/>
        <v>0</v>
      </c>
      <c r="S186" s="97">
        <f t="shared" si="51"/>
        <v>7781.0496000000003</v>
      </c>
      <c r="T186" s="97">
        <f t="shared" si="52"/>
        <v>9337.2595199999996</v>
      </c>
    </row>
    <row r="187" spans="1:20" ht="27.75" customHeight="1" x14ac:dyDescent="0.2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57"/>
        <v>0</v>
      </c>
      <c r="N187" s="105">
        <f t="shared" si="46"/>
        <v>0</v>
      </c>
      <c r="O187" s="105">
        <f t="shared" si="47"/>
        <v>0</v>
      </c>
      <c r="P187" s="105">
        <f t="shared" si="58"/>
        <v>42081</v>
      </c>
      <c r="Q187" s="105">
        <f t="shared" si="49"/>
        <v>84162</v>
      </c>
      <c r="R187" s="105">
        <f t="shared" si="50"/>
        <v>100994.4</v>
      </c>
      <c r="S187" s="105">
        <f t="shared" si="51"/>
        <v>84162</v>
      </c>
      <c r="T187" s="105">
        <f t="shared" si="52"/>
        <v>100994.4</v>
      </c>
    </row>
    <row r="188" spans="1:20" ht="27.75" customHeight="1" x14ac:dyDescent="0.2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59">F188+I188</f>
        <v>12480</v>
      </c>
      <c r="L188" s="97">
        <f t="shared" si="59"/>
        <v>14976</v>
      </c>
      <c r="M188" s="97">
        <f t="shared" si="57"/>
        <v>19344</v>
      </c>
      <c r="N188" s="97">
        <f t="shared" si="46"/>
        <v>19344</v>
      </c>
      <c r="O188" s="97">
        <f t="shared" si="47"/>
        <v>23212.799999999999</v>
      </c>
      <c r="P188" s="97">
        <f t="shared" si="58"/>
        <v>0</v>
      </c>
      <c r="Q188" s="97">
        <f t="shared" si="49"/>
        <v>0</v>
      </c>
      <c r="R188" s="97">
        <f t="shared" si="50"/>
        <v>0</v>
      </c>
      <c r="S188" s="97">
        <f t="shared" si="51"/>
        <v>19344</v>
      </c>
      <c r="T188" s="97">
        <f t="shared" si="52"/>
        <v>23212.799999999999</v>
      </c>
    </row>
    <row r="189" spans="1:20" ht="27.75" customHeight="1" x14ac:dyDescent="0.2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0">ROUND(H189*D189,2)</f>
        <v>112000</v>
      </c>
      <c r="J189" s="101">
        <f t="shared" ref="J189:J194" si="61">ROUND(I189*1.2,2)</f>
        <v>134400</v>
      </c>
      <c r="K189" s="100">
        <f t="shared" si="59"/>
        <v>112000</v>
      </c>
      <c r="L189" s="100">
        <f t="shared" si="59"/>
        <v>134400</v>
      </c>
      <c r="M189" s="100">
        <f t="shared" si="57"/>
        <v>0</v>
      </c>
      <c r="N189" s="100">
        <f t="shared" si="46"/>
        <v>0</v>
      </c>
      <c r="O189" s="100">
        <f t="shared" si="47"/>
        <v>0</v>
      </c>
      <c r="P189" s="100">
        <f t="shared" si="58"/>
        <v>145600</v>
      </c>
      <c r="Q189" s="100">
        <f t="shared" si="49"/>
        <v>145600</v>
      </c>
      <c r="R189" s="100">
        <f t="shared" si="50"/>
        <v>174720</v>
      </c>
      <c r="S189" s="100">
        <f t="shared" si="51"/>
        <v>145600</v>
      </c>
      <c r="T189" s="100">
        <f t="shared" si="52"/>
        <v>174720</v>
      </c>
    </row>
    <row r="190" spans="1:20" ht="27.75" customHeight="1" x14ac:dyDescent="0.2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0"/>
        <v>3700</v>
      </c>
      <c r="J190" s="101">
        <f t="shared" si="61"/>
        <v>4440</v>
      </c>
      <c r="K190" s="100">
        <f t="shared" si="59"/>
        <v>3700</v>
      </c>
      <c r="L190" s="100">
        <f t="shared" si="59"/>
        <v>4440</v>
      </c>
      <c r="M190" s="100">
        <f t="shared" si="57"/>
        <v>0</v>
      </c>
      <c r="N190" s="100">
        <f t="shared" si="46"/>
        <v>0</v>
      </c>
      <c r="O190" s="100">
        <f t="shared" si="47"/>
        <v>0</v>
      </c>
      <c r="P190" s="100">
        <f t="shared" si="58"/>
        <v>4810</v>
      </c>
      <c r="Q190" s="100">
        <f t="shared" si="49"/>
        <v>4810</v>
      </c>
      <c r="R190" s="100">
        <f t="shared" si="50"/>
        <v>5772</v>
      </c>
      <c r="S190" s="100">
        <f t="shared" si="51"/>
        <v>4810</v>
      </c>
      <c r="T190" s="100">
        <f t="shared" si="52"/>
        <v>5772</v>
      </c>
    </row>
    <row r="191" spans="1:20" ht="27.75" customHeight="1" x14ac:dyDescent="0.2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0"/>
        <v>3700</v>
      </c>
      <c r="J191" s="101">
        <f t="shared" si="61"/>
        <v>4440</v>
      </c>
      <c r="K191" s="100">
        <f t="shared" si="59"/>
        <v>3700</v>
      </c>
      <c r="L191" s="100">
        <f t="shared" si="59"/>
        <v>4440</v>
      </c>
      <c r="M191" s="100">
        <f t="shared" si="57"/>
        <v>0</v>
      </c>
      <c r="N191" s="100">
        <f t="shared" si="46"/>
        <v>0</v>
      </c>
      <c r="O191" s="100">
        <f t="shared" si="47"/>
        <v>0</v>
      </c>
      <c r="P191" s="100">
        <f t="shared" si="58"/>
        <v>4810</v>
      </c>
      <c r="Q191" s="100">
        <f t="shared" si="49"/>
        <v>4810</v>
      </c>
      <c r="R191" s="100">
        <f t="shared" si="50"/>
        <v>5772</v>
      </c>
      <c r="S191" s="100">
        <f t="shared" si="51"/>
        <v>4810</v>
      </c>
      <c r="T191" s="100">
        <f t="shared" si="52"/>
        <v>5772</v>
      </c>
    </row>
    <row r="192" spans="1:20" ht="27.75" customHeight="1" x14ac:dyDescent="0.2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0"/>
        <v>942.6</v>
      </c>
      <c r="J192" s="101">
        <f t="shared" si="61"/>
        <v>1131.1199999999999</v>
      </c>
      <c r="K192" s="100">
        <f t="shared" si="59"/>
        <v>942.6</v>
      </c>
      <c r="L192" s="100">
        <f t="shared" si="59"/>
        <v>1131.1199999999999</v>
      </c>
      <c r="M192" s="100">
        <f t="shared" si="57"/>
        <v>0</v>
      </c>
      <c r="N192" s="100">
        <f t="shared" si="46"/>
        <v>0</v>
      </c>
      <c r="O192" s="100">
        <f t="shared" si="47"/>
        <v>0</v>
      </c>
      <c r="P192" s="100">
        <f t="shared" si="58"/>
        <v>306.34500000000003</v>
      </c>
      <c r="Q192" s="100">
        <f t="shared" si="49"/>
        <v>1225.3800000000001</v>
      </c>
      <c r="R192" s="100">
        <f t="shared" si="50"/>
        <v>1470.4560000000001</v>
      </c>
      <c r="S192" s="100">
        <f t="shared" si="51"/>
        <v>1225.3800000000001</v>
      </c>
      <c r="T192" s="100">
        <f t="shared" si="52"/>
        <v>1470.4560000000001</v>
      </c>
    </row>
    <row r="193" spans="1:20" ht="27.75" customHeight="1" x14ac:dyDescent="0.2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0"/>
        <v>279.24</v>
      </c>
      <c r="J193" s="101">
        <f t="shared" si="61"/>
        <v>335.09</v>
      </c>
      <c r="K193" s="100">
        <f t="shared" si="59"/>
        <v>279.24</v>
      </c>
      <c r="L193" s="100">
        <f t="shared" si="59"/>
        <v>335.09</v>
      </c>
      <c r="M193" s="100">
        <f t="shared" si="57"/>
        <v>0</v>
      </c>
      <c r="N193" s="100">
        <f t="shared" si="46"/>
        <v>0</v>
      </c>
      <c r="O193" s="100">
        <f t="shared" si="47"/>
        <v>0</v>
      </c>
      <c r="P193" s="100">
        <f t="shared" si="58"/>
        <v>477.65250000000003</v>
      </c>
      <c r="Q193" s="100">
        <f t="shared" si="49"/>
        <v>363.01590000000004</v>
      </c>
      <c r="R193" s="100">
        <f t="shared" si="50"/>
        <v>435.61908000000005</v>
      </c>
      <c r="S193" s="100">
        <f t="shared" si="51"/>
        <v>363.01590000000004</v>
      </c>
      <c r="T193" s="100">
        <f t="shared" si="52"/>
        <v>435.61908000000005</v>
      </c>
    </row>
    <row r="194" spans="1:20" ht="27.75" customHeight="1" x14ac:dyDescent="0.2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0"/>
        <v>255.27</v>
      </c>
      <c r="J194" s="101">
        <f t="shared" si="61"/>
        <v>306.32</v>
      </c>
      <c r="K194" s="100">
        <f t="shared" si="59"/>
        <v>255.27</v>
      </c>
      <c r="L194" s="100">
        <f t="shared" si="59"/>
        <v>306.32</v>
      </c>
      <c r="M194" s="100">
        <f t="shared" si="57"/>
        <v>0</v>
      </c>
      <c r="N194" s="100">
        <f t="shared" si="46"/>
        <v>0</v>
      </c>
      <c r="O194" s="100">
        <f t="shared" si="47"/>
        <v>0</v>
      </c>
      <c r="P194" s="100">
        <f t="shared" si="58"/>
        <v>436.63749999999999</v>
      </c>
      <c r="Q194" s="100">
        <f t="shared" si="49"/>
        <v>331.84449999999998</v>
      </c>
      <c r="R194" s="100">
        <f t="shared" si="50"/>
        <v>398.21339999999998</v>
      </c>
      <c r="S194" s="100">
        <f t="shared" si="51"/>
        <v>331.84449999999998</v>
      </c>
      <c r="T194" s="100">
        <f t="shared" si="52"/>
        <v>398.21339999999998</v>
      </c>
    </row>
    <row r="195" spans="1:20" ht="27.75" customHeight="1" x14ac:dyDescent="0.2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59"/>
        <v>7944</v>
      </c>
      <c r="L195" s="97">
        <f t="shared" si="59"/>
        <v>9532.7999999999993</v>
      </c>
      <c r="M195" s="97">
        <f t="shared" si="57"/>
        <v>2052.2000000000003</v>
      </c>
      <c r="N195" s="97">
        <f t="shared" si="46"/>
        <v>12313.2</v>
      </c>
      <c r="O195" s="97">
        <f t="shared" si="47"/>
        <v>14775.84</v>
      </c>
      <c r="P195" s="97">
        <f t="shared" si="58"/>
        <v>0</v>
      </c>
      <c r="Q195" s="97">
        <f t="shared" si="49"/>
        <v>0</v>
      </c>
      <c r="R195" s="97">
        <f t="shared" si="50"/>
        <v>0</v>
      </c>
      <c r="S195" s="97">
        <f t="shared" si="51"/>
        <v>12313.2</v>
      </c>
      <c r="T195" s="97">
        <f t="shared" si="52"/>
        <v>14775.84</v>
      </c>
    </row>
    <row r="196" spans="1:20" ht="27.75" customHeight="1" x14ac:dyDescent="0.2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59"/>
        <v>96600</v>
      </c>
      <c r="L196" s="100">
        <f t="shared" si="59"/>
        <v>115920</v>
      </c>
      <c r="M196" s="100">
        <f t="shared" si="57"/>
        <v>0</v>
      </c>
      <c r="N196" s="100">
        <f t="shared" si="46"/>
        <v>0</v>
      </c>
      <c r="O196" s="100">
        <f t="shared" si="47"/>
        <v>0</v>
      </c>
      <c r="P196" s="100">
        <f t="shared" si="58"/>
        <v>10465</v>
      </c>
      <c r="Q196" s="100">
        <f t="shared" si="49"/>
        <v>125580</v>
      </c>
      <c r="R196" s="100">
        <f t="shared" si="50"/>
        <v>150696</v>
      </c>
      <c r="S196" s="100">
        <f t="shared" si="51"/>
        <v>125580</v>
      </c>
      <c r="T196" s="100">
        <f t="shared" si="52"/>
        <v>150696</v>
      </c>
    </row>
    <row r="197" spans="1:20" ht="27.75" customHeight="1" x14ac:dyDescent="0.2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59"/>
        <v>8460</v>
      </c>
      <c r="L197" s="100">
        <f t="shared" si="59"/>
        <v>10152</v>
      </c>
      <c r="M197" s="100">
        <f t="shared" si="57"/>
        <v>0</v>
      </c>
      <c r="N197" s="100">
        <f t="shared" si="46"/>
        <v>0</v>
      </c>
      <c r="O197" s="100">
        <f t="shared" si="47"/>
        <v>0</v>
      </c>
      <c r="P197" s="100">
        <f t="shared" si="58"/>
        <v>305.5</v>
      </c>
      <c r="Q197" s="100">
        <f t="shared" si="49"/>
        <v>10998</v>
      </c>
      <c r="R197" s="100">
        <f t="shared" si="50"/>
        <v>13197.6</v>
      </c>
      <c r="S197" s="100">
        <f t="shared" si="51"/>
        <v>10998</v>
      </c>
      <c r="T197" s="100">
        <f t="shared" si="52"/>
        <v>13197.6</v>
      </c>
    </row>
    <row r="198" spans="1:20" ht="27.75" customHeight="1" x14ac:dyDescent="0.2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59"/>
        <v>29287.98</v>
      </c>
      <c r="L198" s="97">
        <f t="shared" si="59"/>
        <v>35145.58</v>
      </c>
      <c r="M198" s="97">
        <f t="shared" si="57"/>
        <v>3745.5750000000003</v>
      </c>
      <c r="N198" s="97">
        <f t="shared" si="46"/>
        <v>45396.368999999999</v>
      </c>
      <c r="O198" s="97">
        <f t="shared" si="47"/>
        <v>54475.642799999994</v>
      </c>
      <c r="P198" s="97">
        <f t="shared" si="58"/>
        <v>0</v>
      </c>
      <c r="Q198" s="97">
        <f t="shared" si="49"/>
        <v>0</v>
      </c>
      <c r="R198" s="97">
        <f t="shared" si="50"/>
        <v>0</v>
      </c>
      <c r="S198" s="97">
        <f t="shared" si="51"/>
        <v>45396.368999999999</v>
      </c>
      <c r="T198" s="97">
        <f t="shared" si="52"/>
        <v>54475.642799999994</v>
      </c>
    </row>
    <row r="199" spans="1:20" ht="27.75" customHeight="1" x14ac:dyDescent="0.2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59"/>
        <v>73301.759999999995</v>
      </c>
      <c r="L199" s="100">
        <f t="shared" si="59"/>
        <v>87962.11</v>
      </c>
      <c r="M199" s="100">
        <f t="shared" si="57"/>
        <v>0</v>
      </c>
      <c r="N199" s="100">
        <f t="shared" si="46"/>
        <v>0</v>
      </c>
      <c r="O199" s="100">
        <f t="shared" si="47"/>
        <v>0</v>
      </c>
      <c r="P199" s="100">
        <f t="shared" si="58"/>
        <v>6240</v>
      </c>
      <c r="Q199" s="100">
        <f t="shared" si="49"/>
        <v>95292.287999999986</v>
      </c>
      <c r="R199" s="100">
        <f t="shared" si="50"/>
        <v>114350.74559999998</v>
      </c>
      <c r="S199" s="100">
        <f t="shared" si="51"/>
        <v>95292.287999999986</v>
      </c>
      <c r="T199" s="100">
        <f t="shared" si="52"/>
        <v>114350.74559999998</v>
      </c>
    </row>
    <row r="200" spans="1:20" ht="27.75" customHeight="1" x14ac:dyDescent="0.2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59"/>
        <v>2543.85</v>
      </c>
      <c r="L200" s="97">
        <f t="shared" si="59"/>
        <v>3052.62</v>
      </c>
      <c r="M200" s="97">
        <f t="shared" si="57"/>
        <v>3258.6502500000001</v>
      </c>
      <c r="N200" s="97">
        <f t="shared" si="46"/>
        <v>3942.9668025000001</v>
      </c>
      <c r="O200" s="97">
        <f t="shared" si="47"/>
        <v>4731.5601630000001</v>
      </c>
      <c r="P200" s="97">
        <f t="shared" si="58"/>
        <v>0</v>
      </c>
      <c r="Q200" s="97">
        <f t="shared" si="49"/>
        <v>0</v>
      </c>
      <c r="R200" s="97">
        <f t="shared" si="50"/>
        <v>0</v>
      </c>
      <c r="S200" s="97">
        <f t="shared" si="51"/>
        <v>3942.9668025000001</v>
      </c>
      <c r="T200" s="97">
        <f t="shared" si="52"/>
        <v>4731.5601630000001</v>
      </c>
    </row>
    <row r="201" spans="1:20" ht="27.75" customHeight="1" x14ac:dyDescent="0.2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59"/>
        <v>7318.08</v>
      </c>
      <c r="L201" s="100">
        <f t="shared" si="59"/>
        <v>8781.7000000000007</v>
      </c>
      <c r="M201" s="100">
        <f t="shared" si="57"/>
        <v>0</v>
      </c>
      <c r="N201" s="100">
        <f t="shared" si="46"/>
        <v>0</v>
      </c>
      <c r="O201" s="100">
        <f t="shared" si="47"/>
        <v>0</v>
      </c>
      <c r="P201" s="100">
        <f t="shared" si="58"/>
        <v>6240</v>
      </c>
      <c r="Q201" s="100">
        <f t="shared" si="49"/>
        <v>9513.503999999999</v>
      </c>
      <c r="R201" s="100">
        <f t="shared" si="50"/>
        <v>11416.204799999998</v>
      </c>
      <c r="S201" s="100">
        <f t="shared" si="51"/>
        <v>9513.503999999999</v>
      </c>
      <c r="T201" s="100">
        <f t="shared" si="52"/>
        <v>11416.204799999998</v>
      </c>
    </row>
    <row r="202" spans="1:20" ht="27.75" customHeight="1" x14ac:dyDescent="0.2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59"/>
        <v>26492.03</v>
      </c>
      <c r="L202" s="97">
        <f t="shared" si="59"/>
        <v>31790.44</v>
      </c>
      <c r="M202" s="97">
        <f t="shared" si="57"/>
        <v>1831.51875</v>
      </c>
      <c r="N202" s="97">
        <f t="shared" si="46"/>
        <v>41062.650375000005</v>
      </c>
      <c r="O202" s="97">
        <f t="shared" si="47"/>
        <v>49275.180450000007</v>
      </c>
      <c r="P202" s="97">
        <f t="shared" si="58"/>
        <v>0</v>
      </c>
      <c r="Q202" s="97">
        <f t="shared" si="49"/>
        <v>0</v>
      </c>
      <c r="R202" s="97">
        <f t="shared" si="50"/>
        <v>0</v>
      </c>
      <c r="S202" s="97">
        <f t="shared" si="51"/>
        <v>41062.650375000005</v>
      </c>
      <c r="T202" s="97">
        <f t="shared" si="52"/>
        <v>49275.180450000007</v>
      </c>
    </row>
    <row r="203" spans="1:20" ht="27.75" customHeight="1" x14ac:dyDescent="0.2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59"/>
        <v>36627.5</v>
      </c>
      <c r="L203" s="97">
        <f t="shared" si="59"/>
        <v>43953</v>
      </c>
      <c r="M203" s="97">
        <f t="shared" si="57"/>
        <v>1085</v>
      </c>
      <c r="N203" s="97">
        <f t="shared" si="46"/>
        <v>56772.624999999993</v>
      </c>
      <c r="O203" s="97">
        <f t="shared" si="47"/>
        <v>68127.149999999994</v>
      </c>
      <c r="P203" s="97">
        <f t="shared" si="58"/>
        <v>0</v>
      </c>
      <c r="Q203" s="97">
        <f t="shared" si="49"/>
        <v>0</v>
      </c>
      <c r="R203" s="97">
        <f t="shared" si="50"/>
        <v>0</v>
      </c>
      <c r="S203" s="97">
        <f t="shared" si="51"/>
        <v>56772.624999999993</v>
      </c>
      <c r="T203" s="97">
        <f t="shared" si="52"/>
        <v>68127.149999999994</v>
      </c>
    </row>
    <row r="204" spans="1:20" ht="30" x14ac:dyDescent="0.2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59"/>
        <v>11249.98</v>
      </c>
      <c r="L204" s="97">
        <f t="shared" si="59"/>
        <v>13499.98</v>
      </c>
      <c r="M204" s="97">
        <f t="shared" si="57"/>
        <v>1767</v>
      </c>
      <c r="N204" s="97">
        <f t="shared" si="46"/>
        <v>17437.462800000001</v>
      </c>
      <c r="O204" s="97">
        <f t="shared" si="47"/>
        <v>20924.95536</v>
      </c>
      <c r="P204" s="97">
        <f t="shared" si="58"/>
        <v>0</v>
      </c>
      <c r="Q204" s="97">
        <f t="shared" si="49"/>
        <v>0</v>
      </c>
      <c r="R204" s="97">
        <f t="shared" si="50"/>
        <v>0</v>
      </c>
      <c r="S204" s="97">
        <f t="shared" si="51"/>
        <v>17437.462800000001</v>
      </c>
      <c r="T204" s="97">
        <f t="shared" si="52"/>
        <v>20924.95536</v>
      </c>
    </row>
    <row r="205" spans="1:20" ht="27.75" customHeight="1" x14ac:dyDescent="0.2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59"/>
        <v>5745.6</v>
      </c>
      <c r="L205" s="97">
        <f t="shared" si="59"/>
        <v>6894.72</v>
      </c>
      <c r="M205" s="97">
        <f t="shared" si="57"/>
        <v>1767</v>
      </c>
      <c r="N205" s="97">
        <f t="shared" si="46"/>
        <v>8905.68</v>
      </c>
      <c r="O205" s="97">
        <f t="shared" si="47"/>
        <v>10686.816000000001</v>
      </c>
      <c r="P205" s="97">
        <f t="shared" si="58"/>
        <v>0</v>
      </c>
      <c r="Q205" s="97">
        <f t="shared" si="49"/>
        <v>0</v>
      </c>
      <c r="R205" s="97">
        <f t="shared" si="50"/>
        <v>0</v>
      </c>
      <c r="S205" s="97">
        <f t="shared" si="51"/>
        <v>8905.68</v>
      </c>
      <c r="T205" s="97">
        <f t="shared" si="52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256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2">F208+I208</f>
        <v>102310.27</v>
      </c>
      <c r="L208" s="97">
        <f t="shared" si="62"/>
        <v>122772.32</v>
      </c>
      <c r="M208" s="97">
        <f t="shared" ref="M208:M236" si="63">E208*$M$4</f>
        <v>13542.35</v>
      </c>
      <c r="N208" s="97">
        <f t="shared" si="46"/>
        <v>158580.91850000003</v>
      </c>
      <c r="O208" s="97">
        <f t="shared" si="47"/>
        <v>190297.10220000002</v>
      </c>
      <c r="P208" s="97">
        <f t="shared" ref="P208:P236" si="64">H208*$P$4</f>
        <v>0</v>
      </c>
      <c r="Q208" s="97">
        <f t="shared" si="49"/>
        <v>0</v>
      </c>
      <c r="R208" s="97">
        <f t="shared" si="50"/>
        <v>0</v>
      </c>
      <c r="S208" s="97">
        <f t="shared" si="51"/>
        <v>158580.91850000003</v>
      </c>
      <c r="T208" s="97">
        <f t="shared" si="52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2"/>
        <v>38614.699999999997</v>
      </c>
      <c r="L209" s="97">
        <f t="shared" si="62"/>
        <v>46337.64</v>
      </c>
      <c r="M209" s="97">
        <f t="shared" si="63"/>
        <v>2526.5</v>
      </c>
      <c r="N209" s="97">
        <f t="shared" si="46"/>
        <v>59852.785000000003</v>
      </c>
      <c r="O209" s="97">
        <f t="shared" si="47"/>
        <v>71823.342000000004</v>
      </c>
      <c r="P209" s="97">
        <f t="shared" si="64"/>
        <v>0</v>
      </c>
      <c r="Q209" s="97">
        <f t="shared" si="49"/>
        <v>0</v>
      </c>
      <c r="R209" s="97">
        <f t="shared" si="50"/>
        <v>0</v>
      </c>
      <c r="S209" s="97">
        <f t="shared" si="51"/>
        <v>59852.785000000003</v>
      </c>
      <c r="T209" s="97">
        <f t="shared" si="52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2"/>
        <v>11736.45</v>
      </c>
      <c r="L210" s="97">
        <f t="shared" si="62"/>
        <v>14083.74</v>
      </c>
      <c r="M210" s="97">
        <f t="shared" si="63"/>
        <v>157.32500000000002</v>
      </c>
      <c r="N210" s="97">
        <f t="shared" si="46"/>
        <v>18191.489750000001</v>
      </c>
      <c r="O210" s="97">
        <f t="shared" si="47"/>
        <v>21829.787700000001</v>
      </c>
      <c r="P210" s="97">
        <f t="shared" si="64"/>
        <v>0</v>
      </c>
      <c r="Q210" s="97">
        <f t="shared" si="49"/>
        <v>0</v>
      </c>
      <c r="R210" s="97">
        <f t="shared" si="50"/>
        <v>0</v>
      </c>
      <c r="S210" s="97">
        <f t="shared" si="51"/>
        <v>18191.489750000001</v>
      </c>
      <c r="T210" s="97">
        <f t="shared" si="52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2"/>
        <v>29752.43</v>
      </c>
      <c r="L211" s="97">
        <f t="shared" si="62"/>
        <v>35702.92</v>
      </c>
      <c r="M211" s="97">
        <f t="shared" si="63"/>
        <v>3989.2969999999996</v>
      </c>
      <c r="N211" s="97">
        <f t="shared" si="46"/>
        <v>46116.27332</v>
      </c>
      <c r="O211" s="97">
        <f t="shared" si="47"/>
        <v>55339.527984</v>
      </c>
      <c r="P211" s="97">
        <f t="shared" si="64"/>
        <v>0</v>
      </c>
      <c r="Q211" s="97">
        <f t="shared" si="49"/>
        <v>0</v>
      </c>
      <c r="R211" s="97">
        <f t="shared" si="50"/>
        <v>0</v>
      </c>
      <c r="S211" s="97">
        <f t="shared" si="51"/>
        <v>46116.27332</v>
      </c>
      <c r="T211" s="97">
        <f t="shared" si="52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2"/>
        <v>69914.880000000005</v>
      </c>
      <c r="L212" s="100">
        <f t="shared" si="62"/>
        <v>83897.86</v>
      </c>
      <c r="M212" s="100">
        <f t="shared" si="63"/>
        <v>0</v>
      </c>
      <c r="N212" s="100">
        <f t="shared" ref="N212:N277" si="65">M212*D212</f>
        <v>0</v>
      </c>
      <c r="O212" s="100">
        <f t="shared" ref="O212:O277" si="66">N212*1.2</f>
        <v>0</v>
      </c>
      <c r="P212" s="100">
        <f t="shared" si="64"/>
        <v>6240</v>
      </c>
      <c r="Q212" s="100">
        <f t="shared" ref="Q212:Q277" si="67">P212*D212</f>
        <v>90889.343999999997</v>
      </c>
      <c r="R212" s="100">
        <f t="shared" ref="R212:R277" si="68">Q212*1.2</f>
        <v>109067.21279999999</v>
      </c>
      <c r="S212" s="100">
        <f t="shared" ref="S212:S277" si="69">N212+Q212</f>
        <v>90889.343999999997</v>
      </c>
      <c r="T212" s="100">
        <f t="shared" ref="T212:T277" si="70">S212*1.2</f>
        <v>109067.21279999999</v>
      </c>
    </row>
    <row r="213" spans="1:20" ht="27.75" customHeight="1" x14ac:dyDescent="0.2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2"/>
        <v>138789.12</v>
      </c>
      <c r="L213" s="97">
        <f t="shared" si="62"/>
        <v>166546.94</v>
      </c>
      <c r="M213" s="97">
        <f t="shared" si="63"/>
        <v>4577.0879999999997</v>
      </c>
      <c r="N213" s="97">
        <f t="shared" si="65"/>
        <v>215123.136</v>
      </c>
      <c r="O213" s="97">
        <f t="shared" si="66"/>
        <v>258147.76319999999</v>
      </c>
      <c r="P213" s="97">
        <f t="shared" si="64"/>
        <v>0</v>
      </c>
      <c r="Q213" s="97">
        <f t="shared" si="67"/>
        <v>0</v>
      </c>
      <c r="R213" s="97">
        <f t="shared" si="68"/>
        <v>0</v>
      </c>
      <c r="S213" s="97">
        <f t="shared" si="69"/>
        <v>215123.136</v>
      </c>
      <c r="T213" s="97">
        <f t="shared" si="70"/>
        <v>258147.76319999999</v>
      </c>
    </row>
    <row r="214" spans="1:20" ht="27.75" customHeight="1" x14ac:dyDescent="0.2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2"/>
        <v>1250000</v>
      </c>
      <c r="L214" s="100">
        <f t="shared" si="62"/>
        <v>1500000</v>
      </c>
      <c r="M214" s="100">
        <f t="shared" si="63"/>
        <v>0</v>
      </c>
      <c r="N214" s="100">
        <f t="shared" si="65"/>
        <v>0</v>
      </c>
      <c r="O214" s="100">
        <f t="shared" si="66"/>
        <v>0</v>
      </c>
      <c r="P214" s="100">
        <f t="shared" si="64"/>
        <v>1625000</v>
      </c>
      <c r="Q214" s="100">
        <f t="shared" si="67"/>
        <v>1625000</v>
      </c>
      <c r="R214" s="100">
        <f t="shared" si="68"/>
        <v>1950000</v>
      </c>
      <c r="S214" s="100">
        <f t="shared" si="69"/>
        <v>1625000</v>
      </c>
      <c r="T214" s="100">
        <f t="shared" si="70"/>
        <v>1950000</v>
      </c>
    </row>
    <row r="215" spans="1:20" ht="27.75" customHeight="1" x14ac:dyDescent="0.2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2"/>
        <v>103424.24</v>
      </c>
      <c r="L215" s="97">
        <f t="shared" si="62"/>
        <v>124109.09</v>
      </c>
      <c r="M215" s="97">
        <f t="shared" si="63"/>
        <v>16927.9375</v>
      </c>
      <c r="N215" s="97">
        <f t="shared" si="65"/>
        <v>160307.56812500002</v>
      </c>
      <c r="O215" s="97">
        <f t="shared" si="66"/>
        <v>192369.08175000001</v>
      </c>
      <c r="P215" s="97">
        <f t="shared" si="64"/>
        <v>0</v>
      </c>
      <c r="Q215" s="97">
        <f t="shared" si="67"/>
        <v>0</v>
      </c>
      <c r="R215" s="97">
        <f t="shared" si="68"/>
        <v>0</v>
      </c>
      <c r="S215" s="97">
        <f t="shared" si="69"/>
        <v>160307.56812500002</v>
      </c>
      <c r="T215" s="97">
        <f t="shared" si="70"/>
        <v>192369.08175000001</v>
      </c>
    </row>
    <row r="216" spans="1:20" ht="27.75" customHeight="1" x14ac:dyDescent="0.2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2"/>
        <v>2730000</v>
      </c>
      <c r="L216" s="100">
        <f t="shared" si="62"/>
        <v>3276000</v>
      </c>
      <c r="M216" s="100">
        <f t="shared" si="63"/>
        <v>0</v>
      </c>
      <c r="N216" s="100">
        <f t="shared" si="65"/>
        <v>0</v>
      </c>
      <c r="O216" s="100">
        <f t="shared" si="66"/>
        <v>0</v>
      </c>
      <c r="P216" s="100">
        <f t="shared" si="64"/>
        <v>3549000</v>
      </c>
      <c r="Q216" s="100">
        <f t="shared" si="67"/>
        <v>3549000</v>
      </c>
      <c r="R216" s="100">
        <f t="shared" si="68"/>
        <v>4258800</v>
      </c>
      <c r="S216" s="100">
        <f t="shared" si="69"/>
        <v>3549000</v>
      </c>
      <c r="T216" s="100">
        <f t="shared" si="70"/>
        <v>4258800</v>
      </c>
    </row>
    <row r="217" spans="1:20" ht="27.75" customHeight="1" x14ac:dyDescent="0.2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2"/>
        <v>5020.03</v>
      </c>
      <c r="L217" s="97">
        <f t="shared" si="62"/>
        <v>6024.04</v>
      </c>
      <c r="M217" s="97">
        <f t="shared" si="63"/>
        <v>3890.5248000000001</v>
      </c>
      <c r="N217" s="97">
        <f t="shared" si="65"/>
        <v>7781.0496000000003</v>
      </c>
      <c r="O217" s="97">
        <f t="shared" si="66"/>
        <v>9337.2595199999996</v>
      </c>
      <c r="P217" s="97">
        <f t="shared" si="64"/>
        <v>0</v>
      </c>
      <c r="Q217" s="97">
        <f t="shared" si="67"/>
        <v>0</v>
      </c>
      <c r="R217" s="97">
        <f t="shared" si="68"/>
        <v>0</v>
      </c>
      <c r="S217" s="97">
        <f t="shared" si="69"/>
        <v>7781.0496000000003</v>
      </c>
      <c r="T217" s="97">
        <f t="shared" si="70"/>
        <v>9337.2595199999996</v>
      </c>
    </row>
    <row r="218" spans="1:20" ht="27.75" customHeight="1" x14ac:dyDescent="0.2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3"/>
        <v>0</v>
      </c>
      <c r="N218" s="105">
        <f t="shared" si="65"/>
        <v>0</v>
      </c>
      <c r="O218" s="105">
        <f t="shared" si="66"/>
        <v>0</v>
      </c>
      <c r="P218" s="105">
        <f t="shared" si="64"/>
        <v>42081</v>
      </c>
      <c r="Q218" s="105">
        <f t="shared" si="67"/>
        <v>84162</v>
      </c>
      <c r="R218" s="105">
        <f t="shared" si="68"/>
        <v>100994.4</v>
      </c>
      <c r="S218" s="105">
        <f t="shared" si="69"/>
        <v>84162</v>
      </c>
      <c r="T218" s="105">
        <f t="shared" si="70"/>
        <v>100994.4</v>
      </c>
    </row>
    <row r="219" spans="1:20" ht="27.75" customHeight="1" x14ac:dyDescent="0.2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1">F219+I219</f>
        <v>12480</v>
      </c>
      <c r="L219" s="97">
        <f t="shared" si="71"/>
        <v>14976</v>
      </c>
      <c r="M219" s="97">
        <f t="shared" si="63"/>
        <v>19344</v>
      </c>
      <c r="N219" s="97">
        <f t="shared" si="65"/>
        <v>19344</v>
      </c>
      <c r="O219" s="97">
        <f t="shared" si="66"/>
        <v>23212.799999999999</v>
      </c>
      <c r="P219" s="97">
        <f t="shared" si="64"/>
        <v>0</v>
      </c>
      <c r="Q219" s="97">
        <f t="shared" si="67"/>
        <v>0</v>
      </c>
      <c r="R219" s="97">
        <f t="shared" si="68"/>
        <v>0</v>
      </c>
      <c r="S219" s="97">
        <f t="shared" si="69"/>
        <v>19344</v>
      </c>
      <c r="T219" s="97">
        <f t="shared" si="70"/>
        <v>23212.799999999999</v>
      </c>
    </row>
    <row r="220" spans="1:20" ht="27.75" customHeight="1" x14ac:dyDescent="0.2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2">ROUND(H220*D220,2)</f>
        <v>112000</v>
      </c>
      <c r="J220" s="101">
        <f t="shared" ref="J220:J225" si="73">ROUND(I220*1.2,2)</f>
        <v>134400</v>
      </c>
      <c r="K220" s="100">
        <f t="shared" si="71"/>
        <v>112000</v>
      </c>
      <c r="L220" s="100">
        <f t="shared" si="71"/>
        <v>134400</v>
      </c>
      <c r="M220" s="100">
        <f t="shared" si="63"/>
        <v>0</v>
      </c>
      <c r="N220" s="100">
        <f t="shared" si="65"/>
        <v>0</v>
      </c>
      <c r="O220" s="100">
        <f t="shared" si="66"/>
        <v>0</v>
      </c>
      <c r="P220" s="100">
        <f t="shared" si="64"/>
        <v>145600</v>
      </c>
      <c r="Q220" s="100">
        <f t="shared" si="67"/>
        <v>145600</v>
      </c>
      <c r="R220" s="100">
        <f t="shared" si="68"/>
        <v>174720</v>
      </c>
      <c r="S220" s="100">
        <f t="shared" si="69"/>
        <v>145600</v>
      </c>
      <c r="T220" s="100">
        <f t="shared" si="70"/>
        <v>174720</v>
      </c>
    </row>
    <row r="221" spans="1:20" ht="27.75" customHeight="1" x14ac:dyDescent="0.2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2"/>
        <v>3700</v>
      </c>
      <c r="J221" s="101">
        <f t="shared" si="73"/>
        <v>4440</v>
      </c>
      <c r="K221" s="100">
        <f t="shared" si="71"/>
        <v>3700</v>
      </c>
      <c r="L221" s="100">
        <f t="shared" si="71"/>
        <v>4440</v>
      </c>
      <c r="M221" s="100">
        <f t="shared" si="63"/>
        <v>0</v>
      </c>
      <c r="N221" s="100">
        <f t="shared" si="65"/>
        <v>0</v>
      </c>
      <c r="O221" s="100">
        <f t="shared" si="66"/>
        <v>0</v>
      </c>
      <c r="P221" s="100">
        <f t="shared" si="64"/>
        <v>4810</v>
      </c>
      <c r="Q221" s="100">
        <f t="shared" si="67"/>
        <v>4810</v>
      </c>
      <c r="R221" s="100">
        <f t="shared" si="68"/>
        <v>5772</v>
      </c>
      <c r="S221" s="100">
        <f t="shared" si="69"/>
        <v>4810</v>
      </c>
      <c r="T221" s="100">
        <f t="shared" si="70"/>
        <v>5772</v>
      </c>
    </row>
    <row r="222" spans="1:20" ht="27.75" customHeight="1" x14ac:dyDescent="0.2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2"/>
        <v>3700</v>
      </c>
      <c r="J222" s="101">
        <f t="shared" si="73"/>
        <v>4440</v>
      </c>
      <c r="K222" s="100">
        <f t="shared" si="71"/>
        <v>3700</v>
      </c>
      <c r="L222" s="100">
        <f t="shared" si="71"/>
        <v>4440</v>
      </c>
      <c r="M222" s="100">
        <f t="shared" si="63"/>
        <v>0</v>
      </c>
      <c r="N222" s="100">
        <f t="shared" si="65"/>
        <v>0</v>
      </c>
      <c r="O222" s="100">
        <f t="shared" si="66"/>
        <v>0</v>
      </c>
      <c r="P222" s="100">
        <f t="shared" si="64"/>
        <v>4810</v>
      </c>
      <c r="Q222" s="100">
        <f t="shared" si="67"/>
        <v>4810</v>
      </c>
      <c r="R222" s="100">
        <f t="shared" si="68"/>
        <v>5772</v>
      </c>
      <c r="S222" s="100">
        <f t="shared" si="69"/>
        <v>4810</v>
      </c>
      <c r="T222" s="100">
        <f t="shared" si="70"/>
        <v>5772</v>
      </c>
    </row>
    <row r="223" spans="1:20" ht="27.75" customHeight="1" x14ac:dyDescent="0.2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2"/>
        <v>942.6</v>
      </c>
      <c r="J223" s="101">
        <f t="shared" si="73"/>
        <v>1131.1199999999999</v>
      </c>
      <c r="K223" s="100">
        <f t="shared" si="71"/>
        <v>942.6</v>
      </c>
      <c r="L223" s="100">
        <f t="shared" si="71"/>
        <v>1131.1199999999999</v>
      </c>
      <c r="M223" s="100">
        <f t="shared" si="63"/>
        <v>0</v>
      </c>
      <c r="N223" s="100">
        <f t="shared" si="65"/>
        <v>0</v>
      </c>
      <c r="O223" s="100">
        <f t="shared" si="66"/>
        <v>0</v>
      </c>
      <c r="P223" s="100">
        <f t="shared" si="64"/>
        <v>306.34500000000003</v>
      </c>
      <c r="Q223" s="100">
        <f t="shared" si="67"/>
        <v>1225.3800000000001</v>
      </c>
      <c r="R223" s="100">
        <f t="shared" si="68"/>
        <v>1470.4560000000001</v>
      </c>
      <c r="S223" s="100">
        <f t="shared" si="69"/>
        <v>1225.3800000000001</v>
      </c>
      <c r="T223" s="100">
        <f t="shared" si="70"/>
        <v>1470.4560000000001</v>
      </c>
    </row>
    <row r="224" spans="1:20" ht="27.75" customHeight="1" x14ac:dyDescent="0.2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2"/>
        <v>279.24</v>
      </c>
      <c r="J224" s="101">
        <f t="shared" si="73"/>
        <v>335.09</v>
      </c>
      <c r="K224" s="100">
        <f t="shared" si="71"/>
        <v>279.24</v>
      </c>
      <c r="L224" s="100">
        <f t="shared" si="71"/>
        <v>335.09</v>
      </c>
      <c r="M224" s="100">
        <f t="shared" si="63"/>
        <v>0</v>
      </c>
      <c r="N224" s="100">
        <f t="shared" si="65"/>
        <v>0</v>
      </c>
      <c r="O224" s="100">
        <f t="shared" si="66"/>
        <v>0</v>
      </c>
      <c r="P224" s="100">
        <f t="shared" si="64"/>
        <v>477.65250000000003</v>
      </c>
      <c r="Q224" s="100">
        <f t="shared" si="67"/>
        <v>363.01590000000004</v>
      </c>
      <c r="R224" s="100">
        <f t="shared" si="68"/>
        <v>435.61908000000005</v>
      </c>
      <c r="S224" s="100">
        <f t="shared" si="69"/>
        <v>363.01590000000004</v>
      </c>
      <c r="T224" s="100">
        <f t="shared" si="70"/>
        <v>435.61908000000005</v>
      </c>
    </row>
    <row r="225" spans="1:25" ht="27.75" customHeight="1" x14ac:dyDescent="0.2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2"/>
        <v>255.27</v>
      </c>
      <c r="J225" s="101">
        <f t="shared" si="73"/>
        <v>306.32</v>
      </c>
      <c r="K225" s="100">
        <f t="shared" si="71"/>
        <v>255.27</v>
      </c>
      <c r="L225" s="100">
        <f t="shared" si="71"/>
        <v>306.32</v>
      </c>
      <c r="M225" s="100">
        <f t="shared" si="63"/>
        <v>0</v>
      </c>
      <c r="N225" s="100">
        <f t="shared" si="65"/>
        <v>0</v>
      </c>
      <c r="O225" s="100">
        <f t="shared" si="66"/>
        <v>0</v>
      </c>
      <c r="P225" s="100">
        <f t="shared" si="64"/>
        <v>436.63749999999999</v>
      </c>
      <c r="Q225" s="100">
        <f t="shared" si="67"/>
        <v>331.84449999999998</v>
      </c>
      <c r="R225" s="100">
        <f t="shared" si="68"/>
        <v>398.21339999999998</v>
      </c>
      <c r="S225" s="100">
        <f t="shared" si="69"/>
        <v>331.84449999999998</v>
      </c>
      <c r="T225" s="100">
        <f t="shared" si="70"/>
        <v>398.21339999999998</v>
      </c>
    </row>
    <row r="226" spans="1:25" ht="27.75" customHeight="1" x14ac:dyDescent="0.2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1"/>
        <v>7944</v>
      </c>
      <c r="L226" s="97">
        <f t="shared" si="71"/>
        <v>9532.7999999999993</v>
      </c>
      <c r="M226" s="97">
        <f t="shared" si="63"/>
        <v>2052.2000000000003</v>
      </c>
      <c r="N226" s="97">
        <f t="shared" si="65"/>
        <v>12313.2</v>
      </c>
      <c r="O226" s="97">
        <f t="shared" si="66"/>
        <v>14775.84</v>
      </c>
      <c r="P226" s="97">
        <f t="shared" si="64"/>
        <v>0</v>
      </c>
      <c r="Q226" s="97">
        <f t="shared" si="67"/>
        <v>0</v>
      </c>
      <c r="R226" s="97">
        <f t="shared" si="68"/>
        <v>0</v>
      </c>
      <c r="S226" s="97">
        <f t="shared" si="69"/>
        <v>12313.2</v>
      </c>
      <c r="T226" s="97">
        <f t="shared" si="70"/>
        <v>14775.84</v>
      </c>
    </row>
    <row r="227" spans="1:25" ht="27.75" customHeight="1" x14ac:dyDescent="0.2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1"/>
        <v>96600</v>
      </c>
      <c r="L227" s="100">
        <f t="shared" si="71"/>
        <v>115920</v>
      </c>
      <c r="M227" s="100">
        <f t="shared" si="63"/>
        <v>0</v>
      </c>
      <c r="N227" s="100">
        <f t="shared" si="65"/>
        <v>0</v>
      </c>
      <c r="O227" s="100">
        <f t="shared" si="66"/>
        <v>0</v>
      </c>
      <c r="P227" s="100">
        <f t="shared" si="64"/>
        <v>10465</v>
      </c>
      <c r="Q227" s="100">
        <f t="shared" si="67"/>
        <v>125580</v>
      </c>
      <c r="R227" s="100">
        <f t="shared" si="68"/>
        <v>150696</v>
      </c>
      <c r="S227" s="100">
        <f t="shared" si="69"/>
        <v>125580</v>
      </c>
      <c r="T227" s="100">
        <f t="shared" si="70"/>
        <v>150696</v>
      </c>
    </row>
    <row r="228" spans="1:25" ht="27.75" customHeight="1" x14ac:dyDescent="0.2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1"/>
        <v>8460</v>
      </c>
      <c r="L228" s="100">
        <f t="shared" si="71"/>
        <v>10152</v>
      </c>
      <c r="M228" s="100">
        <f t="shared" si="63"/>
        <v>0</v>
      </c>
      <c r="N228" s="100">
        <f t="shared" si="65"/>
        <v>0</v>
      </c>
      <c r="O228" s="100">
        <f t="shared" si="66"/>
        <v>0</v>
      </c>
      <c r="P228" s="100">
        <f t="shared" si="64"/>
        <v>305.5</v>
      </c>
      <c r="Q228" s="100">
        <f t="shared" si="67"/>
        <v>10998</v>
      </c>
      <c r="R228" s="100">
        <f t="shared" si="68"/>
        <v>13197.6</v>
      </c>
      <c r="S228" s="100">
        <f t="shared" si="69"/>
        <v>10998</v>
      </c>
      <c r="T228" s="100">
        <f t="shared" si="70"/>
        <v>13197.6</v>
      </c>
    </row>
    <row r="229" spans="1:25" ht="27.75" customHeight="1" x14ac:dyDescent="0.2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1"/>
        <v>29287.98</v>
      </c>
      <c r="L229" s="97">
        <f t="shared" si="71"/>
        <v>35145.58</v>
      </c>
      <c r="M229" s="97">
        <f t="shared" si="63"/>
        <v>3745.5750000000003</v>
      </c>
      <c r="N229" s="97">
        <f t="shared" si="65"/>
        <v>45396.368999999999</v>
      </c>
      <c r="O229" s="97">
        <f t="shared" si="66"/>
        <v>54475.642799999994</v>
      </c>
      <c r="P229" s="97">
        <f t="shared" si="64"/>
        <v>0</v>
      </c>
      <c r="Q229" s="97">
        <f t="shared" si="67"/>
        <v>0</v>
      </c>
      <c r="R229" s="97">
        <f t="shared" si="68"/>
        <v>0</v>
      </c>
      <c r="S229" s="97">
        <f t="shared" si="69"/>
        <v>45396.368999999999</v>
      </c>
      <c r="T229" s="97">
        <f t="shared" si="70"/>
        <v>54475.642799999994</v>
      </c>
    </row>
    <row r="230" spans="1:25" ht="27.75" customHeight="1" x14ac:dyDescent="0.2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1"/>
        <v>73301.759999999995</v>
      </c>
      <c r="L230" s="100">
        <f t="shared" si="71"/>
        <v>87962.11</v>
      </c>
      <c r="M230" s="100">
        <f t="shared" si="63"/>
        <v>0</v>
      </c>
      <c r="N230" s="100">
        <f t="shared" si="65"/>
        <v>0</v>
      </c>
      <c r="O230" s="100">
        <f t="shared" si="66"/>
        <v>0</v>
      </c>
      <c r="P230" s="100">
        <f t="shared" si="64"/>
        <v>6240</v>
      </c>
      <c r="Q230" s="100">
        <f t="shared" si="67"/>
        <v>95292.287999999986</v>
      </c>
      <c r="R230" s="100">
        <f t="shared" si="68"/>
        <v>114350.74559999998</v>
      </c>
      <c r="S230" s="100">
        <f t="shared" si="69"/>
        <v>95292.287999999986</v>
      </c>
      <c r="T230" s="100">
        <f t="shared" si="70"/>
        <v>114350.74559999998</v>
      </c>
    </row>
    <row r="231" spans="1:25" ht="27.75" customHeight="1" x14ac:dyDescent="0.2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1"/>
        <v>2543.85</v>
      </c>
      <c r="L231" s="97">
        <f t="shared" si="71"/>
        <v>3052.62</v>
      </c>
      <c r="M231" s="97">
        <f t="shared" si="63"/>
        <v>3258.6502500000001</v>
      </c>
      <c r="N231" s="97">
        <f t="shared" si="65"/>
        <v>3942.9668025000001</v>
      </c>
      <c r="O231" s="97">
        <f t="shared" si="66"/>
        <v>4731.5601630000001</v>
      </c>
      <c r="P231" s="97">
        <f t="shared" si="64"/>
        <v>0</v>
      </c>
      <c r="Q231" s="97">
        <f t="shared" si="67"/>
        <v>0</v>
      </c>
      <c r="R231" s="97">
        <f t="shared" si="68"/>
        <v>0</v>
      </c>
      <c r="S231" s="97">
        <f t="shared" si="69"/>
        <v>3942.9668025000001</v>
      </c>
      <c r="T231" s="97">
        <f t="shared" si="70"/>
        <v>4731.5601630000001</v>
      </c>
    </row>
    <row r="232" spans="1:25" ht="27.75" customHeight="1" x14ac:dyDescent="0.2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1"/>
        <v>7318.08</v>
      </c>
      <c r="L232" s="100">
        <f t="shared" si="71"/>
        <v>8781.7000000000007</v>
      </c>
      <c r="M232" s="100">
        <f t="shared" si="63"/>
        <v>0</v>
      </c>
      <c r="N232" s="100">
        <f t="shared" si="65"/>
        <v>0</v>
      </c>
      <c r="O232" s="100">
        <f t="shared" si="66"/>
        <v>0</v>
      </c>
      <c r="P232" s="100">
        <f t="shared" si="64"/>
        <v>6240</v>
      </c>
      <c r="Q232" s="100">
        <f t="shared" si="67"/>
        <v>9513.503999999999</v>
      </c>
      <c r="R232" s="100">
        <f t="shared" si="68"/>
        <v>11416.204799999998</v>
      </c>
      <c r="S232" s="100">
        <f t="shared" si="69"/>
        <v>9513.503999999999</v>
      </c>
      <c r="T232" s="100">
        <f t="shared" si="70"/>
        <v>11416.204799999998</v>
      </c>
    </row>
    <row r="233" spans="1:25" ht="27.75" customHeight="1" x14ac:dyDescent="0.2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1"/>
        <v>26492.03</v>
      </c>
      <c r="L233" s="97">
        <f t="shared" si="71"/>
        <v>31790.44</v>
      </c>
      <c r="M233" s="97">
        <f t="shared" si="63"/>
        <v>1831.51875</v>
      </c>
      <c r="N233" s="97">
        <f t="shared" si="65"/>
        <v>41062.650375000005</v>
      </c>
      <c r="O233" s="97">
        <f t="shared" si="66"/>
        <v>49275.180450000007</v>
      </c>
      <c r="P233" s="97">
        <f t="shared" si="64"/>
        <v>0</v>
      </c>
      <c r="Q233" s="97">
        <f t="shared" si="67"/>
        <v>0</v>
      </c>
      <c r="R233" s="97">
        <f t="shared" si="68"/>
        <v>0</v>
      </c>
      <c r="S233" s="97">
        <f t="shared" si="69"/>
        <v>41062.650375000005</v>
      </c>
      <c r="T233" s="97">
        <f t="shared" si="70"/>
        <v>49275.180450000007</v>
      </c>
    </row>
    <row r="234" spans="1:25" ht="27.75" customHeight="1" x14ac:dyDescent="0.2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1"/>
        <v>29032.5</v>
      </c>
      <c r="L234" s="97">
        <f t="shared" si="71"/>
        <v>34839</v>
      </c>
      <c r="M234" s="97">
        <f t="shared" si="63"/>
        <v>1085</v>
      </c>
      <c r="N234" s="97">
        <f t="shared" si="65"/>
        <v>45000.375</v>
      </c>
      <c r="O234" s="97">
        <f t="shared" si="66"/>
        <v>54000.45</v>
      </c>
      <c r="P234" s="97">
        <f t="shared" si="64"/>
        <v>0</v>
      </c>
      <c r="Q234" s="97">
        <f t="shared" si="67"/>
        <v>0</v>
      </c>
      <c r="R234" s="97">
        <f t="shared" si="68"/>
        <v>0</v>
      </c>
      <c r="S234" s="97">
        <f t="shared" si="69"/>
        <v>45000.375</v>
      </c>
      <c r="T234" s="97">
        <f t="shared" si="70"/>
        <v>54000.45</v>
      </c>
    </row>
    <row r="235" spans="1:25" ht="30" x14ac:dyDescent="0.2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1"/>
        <v>11249.98</v>
      </c>
      <c r="L235" s="97">
        <f t="shared" si="71"/>
        <v>13499.98</v>
      </c>
      <c r="M235" s="97">
        <f t="shared" si="63"/>
        <v>1767</v>
      </c>
      <c r="N235" s="97">
        <f t="shared" si="65"/>
        <v>17437.462800000001</v>
      </c>
      <c r="O235" s="97">
        <f t="shared" si="66"/>
        <v>20924.95536</v>
      </c>
      <c r="P235" s="97">
        <f t="shared" si="64"/>
        <v>0</v>
      </c>
      <c r="Q235" s="97">
        <f t="shared" si="67"/>
        <v>0</v>
      </c>
      <c r="R235" s="97">
        <f t="shared" si="68"/>
        <v>0</v>
      </c>
      <c r="S235" s="97">
        <f t="shared" si="69"/>
        <v>17437.462800000001</v>
      </c>
      <c r="T235" s="97">
        <f t="shared" si="70"/>
        <v>20924.95536</v>
      </c>
    </row>
    <row r="236" spans="1:25" ht="27.75" customHeight="1" x14ac:dyDescent="0.2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1"/>
        <v>5745.6</v>
      </c>
      <c r="L236" s="97">
        <f t="shared" si="71"/>
        <v>6894.72</v>
      </c>
      <c r="M236" s="97">
        <f t="shared" si="63"/>
        <v>1767</v>
      </c>
      <c r="N236" s="97">
        <f t="shared" si="65"/>
        <v>8905.68</v>
      </c>
      <c r="O236" s="97">
        <f t="shared" si="66"/>
        <v>10686.816000000001</v>
      </c>
      <c r="P236" s="97">
        <f t="shared" si="64"/>
        <v>0</v>
      </c>
      <c r="Q236" s="97">
        <f t="shared" si="67"/>
        <v>0</v>
      </c>
      <c r="R236" s="97">
        <f t="shared" si="68"/>
        <v>0</v>
      </c>
      <c r="S236" s="97">
        <f t="shared" si="69"/>
        <v>8905.68</v>
      </c>
      <c r="T236" s="97">
        <f t="shared" si="70"/>
        <v>10686.816000000001</v>
      </c>
    </row>
    <row r="237" spans="1:25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5" s="263" customFormat="1" ht="27.75" customHeight="1" x14ac:dyDescent="0.25">
      <c r="A238" s="258">
        <v>11</v>
      </c>
      <c r="B238" s="260" t="s">
        <v>288</v>
      </c>
      <c r="C238" s="261"/>
      <c r="D238" s="261"/>
      <c r="E238" s="261"/>
      <c r="F238" s="261"/>
      <c r="G238" s="261"/>
      <c r="H238" s="261"/>
      <c r="I238" s="261"/>
      <c r="J238" s="261"/>
      <c r="K238" s="261"/>
      <c r="L238" s="262"/>
      <c r="M238" s="262"/>
      <c r="N238" s="262"/>
      <c r="O238" s="262"/>
      <c r="P238" s="262"/>
      <c r="Q238" s="262"/>
      <c r="R238" s="262"/>
      <c r="S238" s="262"/>
      <c r="T238" s="262"/>
      <c r="U238" s="295"/>
      <c r="W238" s="298"/>
      <c r="X238" s="298"/>
      <c r="Y238" s="298"/>
    </row>
    <row r="239" spans="1:25" s="263" customFormat="1" ht="27.75" customHeight="1" x14ac:dyDescent="0.25">
      <c r="A239" s="264" t="s">
        <v>34</v>
      </c>
      <c r="B239" s="265" t="s">
        <v>250</v>
      </c>
      <c r="C239" s="264" t="s">
        <v>15</v>
      </c>
      <c r="D239" s="277">
        <v>11.71</v>
      </c>
      <c r="E239" s="267">
        <v>8737</v>
      </c>
      <c r="F239" s="268">
        <f>ROUND(E239*D239,2)</f>
        <v>102310.27</v>
      </c>
      <c r="G239" s="268">
        <f>ROUND(F239*1.2,2)</f>
        <v>122772.32</v>
      </c>
      <c r="H239" s="269"/>
      <c r="I239" s="268"/>
      <c r="J239" s="268"/>
      <c r="K239" s="268">
        <f t="shared" ref="K239:L248" si="74">F239+I239</f>
        <v>102310.27</v>
      </c>
      <c r="L239" s="268">
        <f t="shared" si="74"/>
        <v>122772.32</v>
      </c>
      <c r="M239" s="268">
        <f t="shared" ref="M239:M267" si="75">E239*$M$4</f>
        <v>13542.35</v>
      </c>
      <c r="N239" s="268">
        <f t="shared" si="65"/>
        <v>158580.91850000003</v>
      </c>
      <c r="O239" s="268">
        <f t="shared" si="66"/>
        <v>190297.10220000002</v>
      </c>
      <c r="P239" s="268">
        <f t="shared" ref="P239:P267" si="76">H239*$P$4</f>
        <v>0</v>
      </c>
      <c r="Q239" s="268">
        <f t="shared" si="67"/>
        <v>0</v>
      </c>
      <c r="R239" s="268">
        <f t="shared" si="68"/>
        <v>0</v>
      </c>
      <c r="S239" s="268">
        <f t="shared" si="69"/>
        <v>158580.91850000003</v>
      </c>
      <c r="T239" s="268">
        <f t="shared" si="70"/>
        <v>190297.10220000002</v>
      </c>
      <c r="U239" s="295"/>
      <c r="W239" s="298"/>
      <c r="X239" s="298"/>
      <c r="Y239" s="298"/>
    </row>
    <row r="240" spans="1:25" s="263" customFormat="1" ht="27.75" customHeight="1" x14ac:dyDescent="0.25">
      <c r="A240" s="264" t="s">
        <v>113</v>
      </c>
      <c r="B240" s="265" t="s">
        <v>258</v>
      </c>
      <c r="C240" s="264" t="s">
        <v>7</v>
      </c>
      <c r="D240" s="277">
        <v>23.56</v>
      </c>
      <c r="E240" s="271">
        <v>1630</v>
      </c>
      <c r="F240" s="268">
        <f>ROUND(E240*D240,2)</f>
        <v>38402.800000000003</v>
      </c>
      <c r="G240" s="268">
        <f>ROUND(F240*1.2,2)</f>
        <v>46083.360000000001</v>
      </c>
      <c r="H240" s="269"/>
      <c r="I240" s="268"/>
      <c r="J240" s="268"/>
      <c r="K240" s="268">
        <f t="shared" si="74"/>
        <v>38402.800000000003</v>
      </c>
      <c r="L240" s="268">
        <f t="shared" si="74"/>
        <v>46083.360000000001</v>
      </c>
      <c r="M240" s="268">
        <f t="shared" si="75"/>
        <v>2526.5</v>
      </c>
      <c r="N240" s="268">
        <f t="shared" si="65"/>
        <v>59524.34</v>
      </c>
      <c r="O240" s="268">
        <f t="shared" si="66"/>
        <v>71429.207999999999</v>
      </c>
      <c r="P240" s="268">
        <f t="shared" si="76"/>
        <v>0</v>
      </c>
      <c r="Q240" s="268">
        <f t="shared" si="67"/>
        <v>0</v>
      </c>
      <c r="R240" s="268">
        <f t="shared" si="68"/>
        <v>0</v>
      </c>
      <c r="S240" s="268">
        <f t="shared" si="69"/>
        <v>59524.34</v>
      </c>
      <c r="T240" s="268">
        <f t="shared" si="70"/>
        <v>71429.207999999999</v>
      </c>
      <c r="U240" s="295"/>
      <c r="W240" s="298"/>
      <c r="X240" s="298"/>
      <c r="Y240" s="298"/>
    </row>
    <row r="241" spans="1:25" s="263" customFormat="1" ht="27.75" customHeight="1" x14ac:dyDescent="0.25">
      <c r="A241" s="264" t="s">
        <v>117</v>
      </c>
      <c r="B241" s="278" t="s">
        <v>245</v>
      </c>
      <c r="C241" s="264" t="s">
        <v>8</v>
      </c>
      <c r="D241" s="279">
        <v>115.17</v>
      </c>
      <c r="E241" s="271">
        <v>101.5</v>
      </c>
      <c r="F241" s="268">
        <f>ROUND(E241*D241,2)</f>
        <v>11689.76</v>
      </c>
      <c r="G241" s="268">
        <f>ROUND(F241*1.2,2)</f>
        <v>14027.71</v>
      </c>
      <c r="H241" s="269"/>
      <c r="I241" s="268"/>
      <c r="J241" s="268"/>
      <c r="K241" s="268">
        <f t="shared" si="74"/>
        <v>11689.76</v>
      </c>
      <c r="L241" s="268">
        <f t="shared" si="74"/>
        <v>14027.71</v>
      </c>
      <c r="M241" s="268">
        <f t="shared" si="75"/>
        <v>157.32500000000002</v>
      </c>
      <c r="N241" s="268">
        <f t="shared" si="65"/>
        <v>18119.120250000004</v>
      </c>
      <c r="O241" s="268">
        <f t="shared" si="66"/>
        <v>21742.944300000003</v>
      </c>
      <c r="P241" s="268">
        <f t="shared" si="76"/>
        <v>0</v>
      </c>
      <c r="Q241" s="268">
        <f t="shared" si="67"/>
        <v>0</v>
      </c>
      <c r="R241" s="268">
        <f t="shared" si="68"/>
        <v>0</v>
      </c>
      <c r="S241" s="268">
        <f t="shared" si="69"/>
        <v>18119.120250000004</v>
      </c>
      <c r="T241" s="268">
        <f t="shared" si="70"/>
        <v>21742.944300000003</v>
      </c>
      <c r="U241" s="295"/>
      <c r="W241" s="298"/>
      <c r="X241" s="298"/>
      <c r="Y241" s="298"/>
    </row>
    <row r="242" spans="1:25" s="263" customFormat="1" ht="27.75" customHeight="1" x14ac:dyDescent="0.25">
      <c r="A242" s="264" t="s">
        <v>118</v>
      </c>
      <c r="B242" s="265" t="s">
        <v>249</v>
      </c>
      <c r="C242" s="264" t="s">
        <v>7</v>
      </c>
      <c r="D242" s="277">
        <v>11.52</v>
      </c>
      <c r="E242" s="271">
        <v>2573.7399999999998</v>
      </c>
      <c r="F242" s="268">
        <f>ROUND(E242*D242,2)</f>
        <v>29649.48</v>
      </c>
      <c r="G242" s="268">
        <f>ROUND(F242*1.2,2)</f>
        <v>35579.379999999997</v>
      </c>
      <c r="H242" s="269"/>
      <c r="I242" s="268"/>
      <c r="J242" s="268"/>
      <c r="K242" s="268">
        <f t="shared" si="74"/>
        <v>29649.48</v>
      </c>
      <c r="L242" s="268">
        <f t="shared" si="74"/>
        <v>35579.379999999997</v>
      </c>
      <c r="M242" s="268">
        <f t="shared" si="75"/>
        <v>3989.2969999999996</v>
      </c>
      <c r="N242" s="268">
        <f t="shared" si="65"/>
        <v>45956.70143999999</v>
      </c>
      <c r="O242" s="268">
        <f t="shared" si="66"/>
        <v>55148.041727999989</v>
      </c>
      <c r="P242" s="268">
        <f t="shared" si="76"/>
        <v>0</v>
      </c>
      <c r="Q242" s="268">
        <f t="shared" si="67"/>
        <v>0</v>
      </c>
      <c r="R242" s="268">
        <f t="shared" si="68"/>
        <v>0</v>
      </c>
      <c r="S242" s="268">
        <f t="shared" si="69"/>
        <v>45956.70143999999</v>
      </c>
      <c r="T242" s="268">
        <f t="shared" si="70"/>
        <v>55148.041727999989</v>
      </c>
      <c r="U242" s="295"/>
      <c r="W242" s="298"/>
      <c r="X242" s="298"/>
      <c r="Y242" s="298"/>
    </row>
    <row r="243" spans="1:25" s="263" customFormat="1" ht="27.75" customHeight="1" x14ac:dyDescent="0.25">
      <c r="A243" s="264" t="s">
        <v>215</v>
      </c>
      <c r="B243" s="265" t="s">
        <v>247</v>
      </c>
      <c r="C243" s="264" t="s">
        <v>7</v>
      </c>
      <c r="D243" s="277">
        <f>D242*1.26</f>
        <v>14.5152</v>
      </c>
      <c r="E243" s="271"/>
      <c r="F243" s="268"/>
      <c r="G243" s="268"/>
      <c r="H243" s="268">
        <v>4800</v>
      </c>
      <c r="I243" s="271">
        <f>ROUND(H243*D243,2)</f>
        <v>69672.960000000006</v>
      </c>
      <c r="J243" s="271">
        <f>ROUND(I243*1.2,2)</f>
        <v>83607.55</v>
      </c>
      <c r="K243" s="268">
        <f t="shared" si="74"/>
        <v>69672.960000000006</v>
      </c>
      <c r="L243" s="268">
        <f t="shared" si="74"/>
        <v>83607.55</v>
      </c>
      <c r="M243" s="268">
        <f t="shared" si="75"/>
        <v>0</v>
      </c>
      <c r="N243" s="268">
        <f t="shared" si="65"/>
        <v>0</v>
      </c>
      <c r="O243" s="268">
        <f t="shared" si="66"/>
        <v>0</v>
      </c>
      <c r="P243" s="268">
        <f t="shared" si="76"/>
        <v>6240</v>
      </c>
      <c r="Q243" s="268">
        <f t="shared" si="67"/>
        <v>90574.847999999998</v>
      </c>
      <c r="R243" s="268">
        <f t="shared" si="68"/>
        <v>108689.81759999999</v>
      </c>
      <c r="S243" s="268">
        <f t="shared" si="69"/>
        <v>90574.847999999998</v>
      </c>
      <c r="T243" s="268">
        <f t="shared" si="70"/>
        <v>108689.81759999999</v>
      </c>
      <c r="U243" s="295"/>
      <c r="W243" s="298"/>
      <c r="X243" s="298"/>
      <c r="Y243" s="298"/>
    </row>
    <row r="244" spans="1:25" s="263" customFormat="1" ht="27.75" customHeight="1" x14ac:dyDescent="0.25">
      <c r="A244" s="264" t="s">
        <v>328</v>
      </c>
      <c r="B244" s="265" t="s">
        <v>278</v>
      </c>
      <c r="C244" s="264" t="s">
        <v>10</v>
      </c>
      <c r="D244" s="277">
        <v>47</v>
      </c>
      <c r="E244" s="271">
        <v>2952.96</v>
      </c>
      <c r="F244" s="268">
        <f>ROUND(E244*D244,2)</f>
        <v>138789.12</v>
      </c>
      <c r="G244" s="268">
        <f>ROUND(F244*1.2,2)</f>
        <v>166546.94</v>
      </c>
      <c r="H244" s="269"/>
      <c r="I244" s="268"/>
      <c r="J244" s="268"/>
      <c r="K244" s="268">
        <f t="shared" si="74"/>
        <v>138789.12</v>
      </c>
      <c r="L244" s="268">
        <f t="shared" si="74"/>
        <v>166546.94</v>
      </c>
      <c r="M244" s="268">
        <f t="shared" si="75"/>
        <v>4577.0879999999997</v>
      </c>
      <c r="N244" s="268">
        <f t="shared" si="65"/>
        <v>215123.136</v>
      </c>
      <c r="O244" s="268">
        <f t="shared" si="66"/>
        <v>258147.76319999999</v>
      </c>
      <c r="P244" s="268">
        <f t="shared" si="76"/>
        <v>0</v>
      </c>
      <c r="Q244" s="268">
        <f t="shared" si="67"/>
        <v>0</v>
      </c>
      <c r="R244" s="268">
        <f t="shared" si="68"/>
        <v>0</v>
      </c>
      <c r="S244" s="268">
        <f t="shared" si="69"/>
        <v>215123.136</v>
      </c>
      <c r="T244" s="268">
        <f t="shared" si="70"/>
        <v>258147.76319999999</v>
      </c>
      <c r="U244" s="295"/>
      <c r="W244" s="298"/>
      <c r="X244" s="298"/>
      <c r="Y244" s="298"/>
    </row>
    <row r="245" spans="1:25" s="263" customFormat="1" ht="27.75" customHeight="1" x14ac:dyDescent="0.25">
      <c r="A245" s="264" t="s">
        <v>329</v>
      </c>
      <c r="B245" s="265" t="s">
        <v>279</v>
      </c>
      <c r="C245" s="264" t="s">
        <v>268</v>
      </c>
      <c r="D245" s="277">
        <v>1</v>
      </c>
      <c r="E245" s="271"/>
      <c r="F245" s="268"/>
      <c r="G245" s="268"/>
      <c r="H245" s="268">
        <v>1250000</v>
      </c>
      <c r="I245" s="271">
        <f>ROUND(H245*D245,2)</f>
        <v>1250000</v>
      </c>
      <c r="J245" s="271">
        <f>ROUND(I245*1.2,2)</f>
        <v>1500000</v>
      </c>
      <c r="K245" s="268">
        <f t="shared" si="74"/>
        <v>1250000</v>
      </c>
      <c r="L245" s="268">
        <f t="shared" si="74"/>
        <v>1500000</v>
      </c>
      <c r="M245" s="268">
        <f t="shared" si="75"/>
        <v>0</v>
      </c>
      <c r="N245" s="268">
        <f t="shared" si="65"/>
        <v>0</v>
      </c>
      <c r="O245" s="268">
        <f t="shared" si="66"/>
        <v>0</v>
      </c>
      <c r="P245" s="268">
        <f t="shared" si="76"/>
        <v>1625000</v>
      </c>
      <c r="Q245" s="268">
        <f t="shared" si="67"/>
        <v>1625000</v>
      </c>
      <c r="R245" s="268">
        <f t="shared" si="68"/>
        <v>1950000</v>
      </c>
      <c r="S245" s="268">
        <f t="shared" si="69"/>
        <v>1625000</v>
      </c>
      <c r="T245" s="268">
        <f t="shared" si="70"/>
        <v>1950000</v>
      </c>
      <c r="U245" s="295"/>
      <c r="W245" s="298"/>
      <c r="X245" s="298"/>
      <c r="Y245" s="298"/>
    </row>
    <row r="246" spans="1:25" s="263" customFormat="1" ht="27.75" customHeight="1" x14ac:dyDescent="0.25">
      <c r="A246" s="280" t="s">
        <v>330</v>
      </c>
      <c r="B246" s="281" t="s">
        <v>264</v>
      </c>
      <c r="C246" s="280" t="s">
        <v>15</v>
      </c>
      <c r="D246" s="282">
        <v>9.4700000000000006</v>
      </c>
      <c r="E246" s="283">
        <v>10921.25</v>
      </c>
      <c r="F246" s="284">
        <f>ROUND(E246*D246,2)</f>
        <v>103424.24</v>
      </c>
      <c r="G246" s="284">
        <f>ROUND(F246*1.2,2)</f>
        <v>124109.09</v>
      </c>
      <c r="H246" s="269"/>
      <c r="I246" s="268"/>
      <c r="J246" s="268"/>
      <c r="K246" s="268">
        <f t="shared" si="74"/>
        <v>103424.24</v>
      </c>
      <c r="L246" s="268">
        <f t="shared" si="74"/>
        <v>124109.09</v>
      </c>
      <c r="M246" s="268">
        <f t="shared" si="75"/>
        <v>16927.9375</v>
      </c>
      <c r="N246" s="268">
        <f t="shared" si="65"/>
        <v>160307.56812500002</v>
      </c>
      <c r="O246" s="268">
        <f t="shared" si="66"/>
        <v>192369.08175000001</v>
      </c>
      <c r="P246" s="268">
        <f t="shared" si="76"/>
        <v>0</v>
      </c>
      <c r="Q246" s="268">
        <f t="shared" si="67"/>
        <v>0</v>
      </c>
      <c r="R246" s="268">
        <f t="shared" si="68"/>
        <v>0</v>
      </c>
      <c r="S246" s="268">
        <f t="shared" si="69"/>
        <v>160307.56812500002</v>
      </c>
      <c r="T246" s="268">
        <f t="shared" si="70"/>
        <v>192369.08175000001</v>
      </c>
      <c r="U246" s="295"/>
      <c r="W246" s="298"/>
      <c r="X246" s="298"/>
      <c r="Y246" s="298"/>
    </row>
    <row r="247" spans="1:25" s="263" customFormat="1" ht="27.75" customHeight="1" x14ac:dyDescent="0.25">
      <c r="A247" s="264" t="s">
        <v>331</v>
      </c>
      <c r="B247" s="278" t="s">
        <v>280</v>
      </c>
      <c r="C247" s="264" t="s">
        <v>268</v>
      </c>
      <c r="D247" s="279">
        <v>1</v>
      </c>
      <c r="E247" s="271"/>
      <c r="F247" s="268"/>
      <c r="G247" s="268"/>
      <c r="H247" s="268">
        <v>2730000</v>
      </c>
      <c r="I247" s="271">
        <f>ROUND(H247*D247,2)</f>
        <v>2730000</v>
      </c>
      <c r="J247" s="271">
        <f>ROUND(I247*1.2,2)</f>
        <v>3276000</v>
      </c>
      <c r="K247" s="268">
        <f t="shared" si="74"/>
        <v>2730000</v>
      </c>
      <c r="L247" s="268">
        <f t="shared" si="74"/>
        <v>3276000</v>
      </c>
      <c r="M247" s="268">
        <f t="shared" si="75"/>
        <v>0</v>
      </c>
      <c r="N247" s="268">
        <f t="shared" si="65"/>
        <v>0</v>
      </c>
      <c r="O247" s="268">
        <f t="shared" si="66"/>
        <v>0</v>
      </c>
      <c r="P247" s="268">
        <f t="shared" si="76"/>
        <v>3549000</v>
      </c>
      <c r="Q247" s="268">
        <f t="shared" si="67"/>
        <v>3549000</v>
      </c>
      <c r="R247" s="268">
        <f t="shared" si="68"/>
        <v>4258800</v>
      </c>
      <c r="S247" s="268">
        <f t="shared" si="69"/>
        <v>3549000</v>
      </c>
      <c r="T247" s="268">
        <f t="shared" si="70"/>
        <v>4258800</v>
      </c>
      <c r="U247" s="295"/>
      <c r="W247" s="298"/>
      <c r="X247" s="298"/>
      <c r="Y247" s="298"/>
    </row>
    <row r="248" spans="1:25" s="263" customFormat="1" ht="27.75" customHeight="1" x14ac:dyDescent="0.25">
      <c r="A248" s="264" t="s">
        <v>332</v>
      </c>
      <c r="B248" s="285" t="s">
        <v>281</v>
      </c>
      <c r="C248" s="264" t="s">
        <v>10</v>
      </c>
      <c r="D248" s="286">
        <v>2</v>
      </c>
      <c r="E248" s="287">
        <v>2510.0160000000001</v>
      </c>
      <c r="F248" s="268">
        <f>ROUND(E248*D248,2)</f>
        <v>5020.03</v>
      </c>
      <c r="G248" s="268">
        <f>ROUND(F248*1.2,2)</f>
        <v>6024.04</v>
      </c>
      <c r="H248" s="269"/>
      <c r="I248" s="268"/>
      <c r="J248" s="268"/>
      <c r="K248" s="268">
        <f t="shared" si="74"/>
        <v>5020.03</v>
      </c>
      <c r="L248" s="268">
        <f t="shared" si="74"/>
        <v>6024.04</v>
      </c>
      <c r="M248" s="268">
        <f t="shared" si="75"/>
        <v>3890.5248000000001</v>
      </c>
      <c r="N248" s="268">
        <f t="shared" si="65"/>
        <v>7781.0496000000003</v>
      </c>
      <c r="O248" s="268">
        <f t="shared" si="66"/>
        <v>9337.2595199999996</v>
      </c>
      <c r="P248" s="268">
        <f t="shared" si="76"/>
        <v>0</v>
      </c>
      <c r="Q248" s="268">
        <f t="shared" si="67"/>
        <v>0</v>
      </c>
      <c r="R248" s="268">
        <f t="shared" si="68"/>
        <v>0</v>
      </c>
      <c r="S248" s="268">
        <f t="shared" si="69"/>
        <v>7781.0496000000003</v>
      </c>
      <c r="T248" s="268">
        <f t="shared" si="70"/>
        <v>9337.2595199999996</v>
      </c>
      <c r="U248" s="295"/>
      <c r="W248" s="298"/>
      <c r="X248" s="298"/>
      <c r="Y248" s="298"/>
    </row>
    <row r="249" spans="1:25" s="263" customFormat="1" ht="27.75" customHeight="1" x14ac:dyDescent="0.25">
      <c r="A249" s="264" t="s">
        <v>333</v>
      </c>
      <c r="B249" s="285" t="s">
        <v>282</v>
      </c>
      <c r="C249" s="264" t="s">
        <v>10</v>
      </c>
      <c r="D249" s="288">
        <v>2</v>
      </c>
      <c r="E249" s="287"/>
      <c r="F249" s="287"/>
      <c r="G249" s="287"/>
      <c r="H249" s="268">
        <v>32370</v>
      </c>
      <c r="I249" s="287">
        <f>ROUND(H249*D249,2)</f>
        <v>64740</v>
      </c>
      <c r="J249" s="287">
        <f>ROUND(I249*1.2,2)</f>
        <v>77688</v>
      </c>
      <c r="K249" s="287">
        <f>F249+I249</f>
        <v>64740</v>
      </c>
      <c r="L249" s="289">
        <f>G249+J249</f>
        <v>77688</v>
      </c>
      <c r="M249" s="289">
        <f t="shared" si="75"/>
        <v>0</v>
      </c>
      <c r="N249" s="289">
        <f t="shared" si="65"/>
        <v>0</v>
      </c>
      <c r="O249" s="289">
        <f t="shared" si="66"/>
        <v>0</v>
      </c>
      <c r="P249" s="289">
        <f t="shared" si="76"/>
        <v>42081</v>
      </c>
      <c r="Q249" s="289">
        <f t="shared" si="67"/>
        <v>84162</v>
      </c>
      <c r="R249" s="289">
        <f t="shared" si="68"/>
        <v>100994.4</v>
      </c>
      <c r="S249" s="289">
        <f t="shared" si="69"/>
        <v>84162</v>
      </c>
      <c r="T249" s="289">
        <f t="shared" si="70"/>
        <v>100994.4</v>
      </c>
      <c r="U249" s="295"/>
      <c r="W249" s="298"/>
      <c r="X249" s="298"/>
      <c r="Y249" s="298"/>
    </row>
    <row r="250" spans="1:25" s="263" customFormat="1" ht="27.75" customHeight="1" x14ac:dyDescent="0.25">
      <c r="A250" s="264" t="s">
        <v>334</v>
      </c>
      <c r="B250" s="278" t="s">
        <v>125</v>
      </c>
      <c r="C250" s="264" t="s">
        <v>10</v>
      </c>
      <c r="D250" s="279">
        <v>1</v>
      </c>
      <c r="E250" s="271">
        <v>12480</v>
      </c>
      <c r="F250" s="268">
        <f>ROUND(E250*D250,2)</f>
        <v>12480</v>
      </c>
      <c r="G250" s="268">
        <f>ROUND(F250*1.2,2)</f>
        <v>14976</v>
      </c>
      <c r="H250" s="269"/>
      <c r="I250" s="268"/>
      <c r="J250" s="268"/>
      <c r="K250" s="268">
        <f t="shared" ref="K250:L267" si="77">F250+I250</f>
        <v>12480</v>
      </c>
      <c r="L250" s="268">
        <f t="shared" si="77"/>
        <v>14976</v>
      </c>
      <c r="M250" s="268">
        <f t="shared" si="75"/>
        <v>19344</v>
      </c>
      <c r="N250" s="268">
        <f t="shared" si="65"/>
        <v>19344</v>
      </c>
      <c r="O250" s="268">
        <f t="shared" si="66"/>
        <v>23212.799999999999</v>
      </c>
      <c r="P250" s="268">
        <f t="shared" si="76"/>
        <v>0</v>
      </c>
      <c r="Q250" s="268">
        <f t="shared" si="67"/>
        <v>0</v>
      </c>
      <c r="R250" s="268">
        <f t="shared" si="68"/>
        <v>0</v>
      </c>
      <c r="S250" s="268">
        <f t="shared" si="69"/>
        <v>19344</v>
      </c>
      <c r="T250" s="268">
        <f t="shared" si="70"/>
        <v>23212.799999999999</v>
      </c>
      <c r="U250" s="295"/>
      <c r="W250" s="298"/>
      <c r="X250" s="298"/>
      <c r="Y250" s="298"/>
    </row>
    <row r="251" spans="1:25" s="263" customFormat="1" ht="27.75" customHeight="1" x14ac:dyDescent="0.25">
      <c r="A251" s="264" t="s">
        <v>335</v>
      </c>
      <c r="B251" s="278" t="s">
        <v>126</v>
      </c>
      <c r="C251" s="264" t="s">
        <v>10</v>
      </c>
      <c r="D251" s="279">
        <v>1</v>
      </c>
      <c r="E251" s="271"/>
      <c r="F251" s="271"/>
      <c r="G251" s="271"/>
      <c r="H251" s="268">
        <v>112000</v>
      </c>
      <c r="I251" s="271">
        <f t="shared" ref="I251:I256" si="78">ROUND(H251*D251,2)</f>
        <v>112000</v>
      </c>
      <c r="J251" s="271">
        <f t="shared" ref="J251:J256" si="79">ROUND(I251*1.2,2)</f>
        <v>134400</v>
      </c>
      <c r="K251" s="268">
        <f t="shared" si="77"/>
        <v>112000</v>
      </c>
      <c r="L251" s="268">
        <f t="shared" si="77"/>
        <v>134400</v>
      </c>
      <c r="M251" s="268">
        <f t="shared" si="75"/>
        <v>0</v>
      </c>
      <c r="N251" s="268">
        <f t="shared" si="65"/>
        <v>0</v>
      </c>
      <c r="O251" s="268">
        <f t="shared" si="66"/>
        <v>0</v>
      </c>
      <c r="P251" s="268">
        <f t="shared" si="76"/>
        <v>145600</v>
      </c>
      <c r="Q251" s="268">
        <f t="shared" si="67"/>
        <v>145600</v>
      </c>
      <c r="R251" s="268">
        <f t="shared" si="68"/>
        <v>174720</v>
      </c>
      <c r="S251" s="268">
        <f t="shared" si="69"/>
        <v>145600</v>
      </c>
      <c r="T251" s="268">
        <f t="shared" si="70"/>
        <v>174720</v>
      </c>
      <c r="U251" s="295"/>
      <c r="W251" s="298"/>
      <c r="X251" s="298"/>
      <c r="Y251" s="298"/>
    </row>
    <row r="252" spans="1:25" s="263" customFormat="1" ht="27.75" customHeight="1" x14ac:dyDescent="0.25">
      <c r="A252" s="264" t="s">
        <v>336</v>
      </c>
      <c r="B252" s="278" t="s">
        <v>233</v>
      </c>
      <c r="C252" s="264" t="s">
        <v>149</v>
      </c>
      <c r="D252" s="279">
        <v>1</v>
      </c>
      <c r="E252" s="271"/>
      <c r="F252" s="271"/>
      <c r="G252" s="271"/>
      <c r="H252" s="268">
        <v>3700</v>
      </c>
      <c r="I252" s="271">
        <f t="shared" si="78"/>
        <v>3700</v>
      </c>
      <c r="J252" s="271">
        <f t="shared" si="79"/>
        <v>4440</v>
      </c>
      <c r="K252" s="268">
        <f t="shared" si="77"/>
        <v>3700</v>
      </c>
      <c r="L252" s="268">
        <f t="shared" si="77"/>
        <v>4440</v>
      </c>
      <c r="M252" s="268">
        <f t="shared" si="75"/>
        <v>0</v>
      </c>
      <c r="N252" s="268">
        <f t="shared" si="65"/>
        <v>0</v>
      </c>
      <c r="O252" s="268">
        <f t="shared" si="66"/>
        <v>0</v>
      </c>
      <c r="P252" s="268">
        <f t="shared" si="76"/>
        <v>4810</v>
      </c>
      <c r="Q252" s="268">
        <f t="shared" si="67"/>
        <v>4810</v>
      </c>
      <c r="R252" s="268">
        <f t="shared" si="68"/>
        <v>5772</v>
      </c>
      <c r="S252" s="268">
        <f t="shared" si="69"/>
        <v>4810</v>
      </c>
      <c r="T252" s="268">
        <f t="shared" si="70"/>
        <v>5772</v>
      </c>
      <c r="U252" s="295"/>
      <c r="W252" s="298"/>
      <c r="X252" s="298"/>
      <c r="Y252" s="298"/>
    </row>
    <row r="253" spans="1:25" s="263" customFormat="1" ht="27.75" customHeight="1" x14ac:dyDescent="0.25">
      <c r="A253" s="264" t="s">
        <v>337</v>
      </c>
      <c r="B253" s="278" t="s">
        <v>235</v>
      </c>
      <c r="C253" s="264" t="s">
        <v>10</v>
      </c>
      <c r="D253" s="279">
        <v>1</v>
      </c>
      <c r="E253" s="271"/>
      <c r="F253" s="271"/>
      <c r="G253" s="271"/>
      <c r="H253" s="268">
        <v>3700</v>
      </c>
      <c r="I253" s="271">
        <f t="shared" si="78"/>
        <v>3700</v>
      </c>
      <c r="J253" s="271">
        <f t="shared" si="79"/>
        <v>4440</v>
      </c>
      <c r="K253" s="268">
        <f t="shared" si="77"/>
        <v>3700</v>
      </c>
      <c r="L253" s="268">
        <f t="shared" si="77"/>
        <v>4440</v>
      </c>
      <c r="M253" s="268">
        <f t="shared" si="75"/>
        <v>0</v>
      </c>
      <c r="N253" s="268">
        <f t="shared" si="65"/>
        <v>0</v>
      </c>
      <c r="O253" s="268">
        <f t="shared" si="66"/>
        <v>0</v>
      </c>
      <c r="P253" s="268">
        <f t="shared" si="76"/>
        <v>4810</v>
      </c>
      <c r="Q253" s="268">
        <f t="shared" si="67"/>
        <v>4810</v>
      </c>
      <c r="R253" s="268">
        <f t="shared" si="68"/>
        <v>5772</v>
      </c>
      <c r="S253" s="268">
        <f t="shared" si="69"/>
        <v>4810</v>
      </c>
      <c r="T253" s="268">
        <f t="shared" si="70"/>
        <v>5772</v>
      </c>
      <c r="U253" s="295"/>
      <c r="W253" s="298"/>
      <c r="X253" s="298"/>
      <c r="Y253" s="298"/>
    </row>
    <row r="254" spans="1:25" s="263" customFormat="1" ht="27.75" customHeight="1" x14ac:dyDescent="0.25">
      <c r="A254" s="264" t="s">
        <v>338</v>
      </c>
      <c r="B254" s="278" t="s">
        <v>241</v>
      </c>
      <c r="C254" s="264" t="s">
        <v>238</v>
      </c>
      <c r="D254" s="279">
        <v>4</v>
      </c>
      <c r="E254" s="271"/>
      <c r="F254" s="271"/>
      <c r="G254" s="271"/>
      <c r="H254" s="271">
        <v>235.65</v>
      </c>
      <c r="I254" s="271">
        <f t="shared" si="78"/>
        <v>942.6</v>
      </c>
      <c r="J254" s="271">
        <f t="shared" si="79"/>
        <v>1131.1199999999999</v>
      </c>
      <c r="K254" s="268">
        <f t="shared" si="77"/>
        <v>942.6</v>
      </c>
      <c r="L254" s="268">
        <f t="shared" si="77"/>
        <v>1131.1199999999999</v>
      </c>
      <c r="M254" s="268">
        <f t="shared" si="75"/>
        <v>0</v>
      </c>
      <c r="N254" s="268">
        <f t="shared" si="65"/>
        <v>0</v>
      </c>
      <c r="O254" s="268">
        <f t="shared" si="66"/>
        <v>0</v>
      </c>
      <c r="P254" s="268">
        <f t="shared" si="76"/>
        <v>306.34500000000003</v>
      </c>
      <c r="Q254" s="268">
        <f t="shared" si="67"/>
        <v>1225.3800000000001</v>
      </c>
      <c r="R254" s="268">
        <f t="shared" si="68"/>
        <v>1470.4560000000001</v>
      </c>
      <c r="S254" s="268">
        <f t="shared" si="69"/>
        <v>1225.3800000000001</v>
      </c>
      <c r="T254" s="268">
        <f t="shared" si="70"/>
        <v>1470.4560000000001</v>
      </c>
      <c r="U254" s="295"/>
      <c r="W254" s="298"/>
      <c r="X254" s="298"/>
      <c r="Y254" s="298"/>
    </row>
    <row r="255" spans="1:25" s="263" customFormat="1" ht="27.75" customHeight="1" x14ac:dyDescent="0.25">
      <c r="A255" s="264" t="s">
        <v>339</v>
      </c>
      <c r="B255" s="278" t="s">
        <v>239</v>
      </c>
      <c r="C255" s="264" t="s">
        <v>234</v>
      </c>
      <c r="D255" s="279">
        <v>0.76</v>
      </c>
      <c r="E255" s="271"/>
      <c r="F255" s="271"/>
      <c r="G255" s="271"/>
      <c r="H255" s="271">
        <v>367.42500000000001</v>
      </c>
      <c r="I255" s="271">
        <f t="shared" si="78"/>
        <v>279.24</v>
      </c>
      <c r="J255" s="271">
        <f t="shared" si="79"/>
        <v>335.09</v>
      </c>
      <c r="K255" s="268">
        <f t="shared" si="77"/>
        <v>279.24</v>
      </c>
      <c r="L255" s="268">
        <f t="shared" si="77"/>
        <v>335.09</v>
      </c>
      <c r="M255" s="268">
        <f t="shared" si="75"/>
        <v>0</v>
      </c>
      <c r="N255" s="268">
        <f t="shared" si="65"/>
        <v>0</v>
      </c>
      <c r="O255" s="268">
        <f t="shared" si="66"/>
        <v>0</v>
      </c>
      <c r="P255" s="268">
        <f t="shared" si="76"/>
        <v>477.65250000000003</v>
      </c>
      <c r="Q255" s="268">
        <f t="shared" si="67"/>
        <v>363.01590000000004</v>
      </c>
      <c r="R255" s="268">
        <f t="shared" si="68"/>
        <v>435.61908000000005</v>
      </c>
      <c r="S255" s="268">
        <f t="shared" si="69"/>
        <v>363.01590000000004</v>
      </c>
      <c r="T255" s="268">
        <f t="shared" si="70"/>
        <v>435.61908000000005</v>
      </c>
      <c r="U255" s="295"/>
      <c r="W255" s="298"/>
      <c r="X255" s="298"/>
      <c r="Y255" s="298"/>
    </row>
    <row r="256" spans="1:25" s="263" customFormat="1" ht="27.75" customHeight="1" x14ac:dyDescent="0.25">
      <c r="A256" s="264" t="s">
        <v>340</v>
      </c>
      <c r="B256" s="278" t="s">
        <v>240</v>
      </c>
      <c r="C256" s="264" t="s">
        <v>234</v>
      </c>
      <c r="D256" s="279">
        <v>0.76</v>
      </c>
      <c r="E256" s="271"/>
      <c r="F256" s="271"/>
      <c r="G256" s="271"/>
      <c r="H256" s="271">
        <v>335.875</v>
      </c>
      <c r="I256" s="271">
        <f t="shared" si="78"/>
        <v>255.27</v>
      </c>
      <c r="J256" s="271">
        <f t="shared" si="79"/>
        <v>306.32</v>
      </c>
      <c r="K256" s="268">
        <f t="shared" si="77"/>
        <v>255.27</v>
      </c>
      <c r="L256" s="268">
        <f t="shared" si="77"/>
        <v>306.32</v>
      </c>
      <c r="M256" s="268">
        <f t="shared" si="75"/>
        <v>0</v>
      </c>
      <c r="N256" s="268">
        <f t="shared" si="65"/>
        <v>0</v>
      </c>
      <c r="O256" s="268">
        <f t="shared" si="66"/>
        <v>0</v>
      </c>
      <c r="P256" s="268">
        <f t="shared" si="76"/>
        <v>436.63749999999999</v>
      </c>
      <c r="Q256" s="268">
        <f t="shared" si="67"/>
        <v>331.84449999999998</v>
      </c>
      <c r="R256" s="268">
        <f t="shared" si="68"/>
        <v>398.21339999999998</v>
      </c>
      <c r="S256" s="268">
        <f t="shared" si="69"/>
        <v>331.84449999999998</v>
      </c>
      <c r="T256" s="268">
        <f t="shared" si="70"/>
        <v>398.21339999999998</v>
      </c>
      <c r="U256" s="295"/>
      <c r="W256" s="298"/>
      <c r="X256" s="298"/>
      <c r="Y256" s="298"/>
    </row>
    <row r="257" spans="1:25" s="263" customFormat="1" ht="27.75" customHeight="1" x14ac:dyDescent="0.25">
      <c r="A257" s="264" t="s">
        <v>341</v>
      </c>
      <c r="B257" s="278" t="s">
        <v>237</v>
      </c>
      <c r="C257" s="264" t="s">
        <v>24</v>
      </c>
      <c r="D257" s="279">
        <v>6</v>
      </c>
      <c r="E257" s="271">
        <v>1324</v>
      </c>
      <c r="F257" s="268">
        <f>ROUND(E257*D257,2)</f>
        <v>7944</v>
      </c>
      <c r="G257" s="268">
        <f>ROUND(F257*1.2,2)</f>
        <v>9532.7999999999993</v>
      </c>
      <c r="H257" s="269"/>
      <c r="I257" s="268"/>
      <c r="J257" s="268"/>
      <c r="K257" s="268">
        <f t="shared" si="77"/>
        <v>7944</v>
      </c>
      <c r="L257" s="268">
        <f t="shared" si="77"/>
        <v>9532.7999999999993</v>
      </c>
      <c r="M257" s="268">
        <f t="shared" si="75"/>
        <v>2052.2000000000003</v>
      </c>
      <c r="N257" s="268">
        <f t="shared" si="65"/>
        <v>12313.2</v>
      </c>
      <c r="O257" s="268">
        <f t="shared" si="66"/>
        <v>14775.84</v>
      </c>
      <c r="P257" s="268">
        <f t="shared" si="76"/>
        <v>0</v>
      </c>
      <c r="Q257" s="268">
        <f t="shared" si="67"/>
        <v>0</v>
      </c>
      <c r="R257" s="268">
        <f t="shared" si="68"/>
        <v>0</v>
      </c>
      <c r="S257" s="268">
        <f t="shared" si="69"/>
        <v>12313.2</v>
      </c>
      <c r="T257" s="268">
        <f t="shared" si="70"/>
        <v>14775.84</v>
      </c>
      <c r="U257" s="295"/>
      <c r="W257" s="298"/>
      <c r="X257" s="298"/>
      <c r="Y257" s="298"/>
    </row>
    <row r="258" spans="1:25" s="263" customFormat="1" ht="27.75" customHeight="1" x14ac:dyDescent="0.25">
      <c r="A258" s="264" t="s">
        <v>342</v>
      </c>
      <c r="B258" s="265" t="s">
        <v>257</v>
      </c>
      <c r="C258" s="264" t="s">
        <v>149</v>
      </c>
      <c r="D258" s="277">
        <v>12</v>
      </c>
      <c r="E258" s="271"/>
      <c r="F258" s="268"/>
      <c r="G258" s="268"/>
      <c r="H258" s="268">
        <v>8050</v>
      </c>
      <c r="I258" s="271">
        <f>ROUND(H258*D258,2)</f>
        <v>96600</v>
      </c>
      <c r="J258" s="271">
        <f>ROUND(I258*1.2,2)</f>
        <v>115920</v>
      </c>
      <c r="K258" s="268">
        <f t="shared" si="77"/>
        <v>96600</v>
      </c>
      <c r="L258" s="268">
        <f t="shared" si="77"/>
        <v>115920</v>
      </c>
      <c r="M258" s="268">
        <f t="shared" si="75"/>
        <v>0</v>
      </c>
      <c r="N258" s="268">
        <f t="shared" si="65"/>
        <v>0</v>
      </c>
      <c r="O258" s="268">
        <f t="shared" si="66"/>
        <v>0</v>
      </c>
      <c r="P258" s="268">
        <f t="shared" si="76"/>
        <v>10465</v>
      </c>
      <c r="Q258" s="268">
        <f t="shared" si="67"/>
        <v>125580</v>
      </c>
      <c r="R258" s="268">
        <f t="shared" si="68"/>
        <v>150696</v>
      </c>
      <c r="S258" s="268">
        <f t="shared" si="69"/>
        <v>125580</v>
      </c>
      <c r="T258" s="268">
        <f t="shared" si="70"/>
        <v>150696</v>
      </c>
      <c r="U258" s="295"/>
      <c r="W258" s="298"/>
      <c r="X258" s="298"/>
      <c r="Y258" s="298"/>
    </row>
    <row r="259" spans="1:25" s="263" customFormat="1" ht="27.75" customHeight="1" x14ac:dyDescent="0.25">
      <c r="A259" s="264" t="s">
        <v>343</v>
      </c>
      <c r="B259" s="265" t="s">
        <v>236</v>
      </c>
      <c r="C259" s="264" t="s">
        <v>10</v>
      </c>
      <c r="D259" s="277">
        <v>36</v>
      </c>
      <c r="E259" s="271"/>
      <c r="F259" s="268"/>
      <c r="G259" s="268"/>
      <c r="H259" s="268">
        <v>235</v>
      </c>
      <c r="I259" s="271">
        <f>ROUND(H259*D259,2)</f>
        <v>8460</v>
      </c>
      <c r="J259" s="271">
        <f>ROUND(I259*1.2,2)</f>
        <v>10152</v>
      </c>
      <c r="K259" s="268">
        <f t="shared" si="77"/>
        <v>8460</v>
      </c>
      <c r="L259" s="268">
        <f t="shared" si="77"/>
        <v>10152</v>
      </c>
      <c r="M259" s="268">
        <f t="shared" si="75"/>
        <v>0</v>
      </c>
      <c r="N259" s="268">
        <f t="shared" si="65"/>
        <v>0</v>
      </c>
      <c r="O259" s="268">
        <f t="shared" si="66"/>
        <v>0</v>
      </c>
      <c r="P259" s="268">
        <f t="shared" si="76"/>
        <v>305.5</v>
      </c>
      <c r="Q259" s="268">
        <f t="shared" si="67"/>
        <v>10998</v>
      </c>
      <c r="R259" s="268">
        <f t="shared" si="68"/>
        <v>13197.6</v>
      </c>
      <c r="S259" s="268">
        <f t="shared" si="69"/>
        <v>10998</v>
      </c>
      <c r="T259" s="268">
        <f t="shared" si="70"/>
        <v>13197.6</v>
      </c>
      <c r="U259" s="295"/>
      <c r="W259" s="298"/>
      <c r="X259" s="298"/>
      <c r="Y259" s="298"/>
    </row>
    <row r="260" spans="1:25" s="263" customFormat="1" ht="27.75" customHeight="1" x14ac:dyDescent="0.25">
      <c r="A260" s="264" t="s">
        <v>344</v>
      </c>
      <c r="B260" s="265" t="s">
        <v>265</v>
      </c>
      <c r="C260" s="264" t="s">
        <v>7</v>
      </c>
      <c r="D260" s="277">
        <v>12.12</v>
      </c>
      <c r="E260" s="271">
        <v>2416.5</v>
      </c>
      <c r="F260" s="268">
        <f>ROUND(E260*D260,2)</f>
        <v>29287.98</v>
      </c>
      <c r="G260" s="268">
        <f>ROUND(F260*1.2,2)</f>
        <v>35145.58</v>
      </c>
      <c r="H260" s="269"/>
      <c r="I260" s="268"/>
      <c r="J260" s="268"/>
      <c r="K260" s="268">
        <f t="shared" si="77"/>
        <v>29287.98</v>
      </c>
      <c r="L260" s="268">
        <f t="shared" si="77"/>
        <v>35145.58</v>
      </c>
      <c r="M260" s="268">
        <f t="shared" si="75"/>
        <v>3745.5750000000003</v>
      </c>
      <c r="N260" s="268">
        <f t="shared" si="65"/>
        <v>45396.368999999999</v>
      </c>
      <c r="O260" s="268">
        <f t="shared" si="66"/>
        <v>54475.642799999994</v>
      </c>
      <c r="P260" s="268">
        <f t="shared" si="76"/>
        <v>0</v>
      </c>
      <c r="Q260" s="268">
        <f t="shared" si="67"/>
        <v>0</v>
      </c>
      <c r="R260" s="268">
        <f t="shared" si="68"/>
        <v>0</v>
      </c>
      <c r="S260" s="268">
        <f t="shared" si="69"/>
        <v>45396.368999999999</v>
      </c>
      <c r="T260" s="268">
        <f t="shared" si="70"/>
        <v>54475.642799999994</v>
      </c>
      <c r="U260" s="295"/>
      <c r="W260" s="298"/>
      <c r="X260" s="298"/>
      <c r="Y260" s="298"/>
    </row>
    <row r="261" spans="1:25" s="263" customFormat="1" ht="27.75" customHeight="1" x14ac:dyDescent="0.25">
      <c r="A261" s="264" t="s">
        <v>345</v>
      </c>
      <c r="B261" s="278" t="s">
        <v>263</v>
      </c>
      <c r="C261" s="264" t="s">
        <v>7</v>
      </c>
      <c r="D261" s="279">
        <f>D260*1.26</f>
        <v>15.271199999999999</v>
      </c>
      <c r="E261" s="271"/>
      <c r="F261" s="271"/>
      <c r="G261" s="271"/>
      <c r="H261" s="268">
        <v>4800</v>
      </c>
      <c r="I261" s="271">
        <f>ROUND(H261*D261,2)</f>
        <v>73301.759999999995</v>
      </c>
      <c r="J261" s="271">
        <f>ROUND(I261*1.2,2)</f>
        <v>87962.11</v>
      </c>
      <c r="K261" s="268">
        <f t="shared" si="77"/>
        <v>73301.759999999995</v>
      </c>
      <c r="L261" s="268">
        <f t="shared" si="77"/>
        <v>87962.11</v>
      </c>
      <c r="M261" s="268">
        <f t="shared" si="75"/>
        <v>0</v>
      </c>
      <c r="N261" s="268">
        <f t="shared" si="65"/>
        <v>0</v>
      </c>
      <c r="O261" s="268">
        <f t="shared" si="66"/>
        <v>0</v>
      </c>
      <c r="P261" s="268">
        <f t="shared" si="76"/>
        <v>6240</v>
      </c>
      <c r="Q261" s="268">
        <f t="shared" si="67"/>
        <v>95292.287999999986</v>
      </c>
      <c r="R261" s="268">
        <f t="shared" si="68"/>
        <v>114350.74559999998</v>
      </c>
      <c r="S261" s="268">
        <f t="shared" si="69"/>
        <v>95292.287999999986</v>
      </c>
      <c r="T261" s="268">
        <f t="shared" si="70"/>
        <v>114350.74559999998</v>
      </c>
      <c r="U261" s="295"/>
      <c r="W261" s="298"/>
      <c r="X261" s="298"/>
      <c r="Y261" s="298"/>
    </row>
    <row r="262" spans="1:25" s="263" customFormat="1" ht="27.75" customHeight="1" x14ac:dyDescent="0.25">
      <c r="A262" s="264" t="s">
        <v>346</v>
      </c>
      <c r="B262" s="265" t="s">
        <v>266</v>
      </c>
      <c r="C262" s="264" t="s">
        <v>7</v>
      </c>
      <c r="D262" s="277">
        <v>1.21</v>
      </c>
      <c r="E262" s="271">
        <v>2102.355</v>
      </c>
      <c r="F262" s="268">
        <f>ROUND(E262*D262,2)</f>
        <v>2543.85</v>
      </c>
      <c r="G262" s="268">
        <f>ROUND(F262*1.2,2)</f>
        <v>3052.62</v>
      </c>
      <c r="H262" s="269"/>
      <c r="I262" s="268"/>
      <c r="J262" s="268"/>
      <c r="K262" s="268">
        <f t="shared" si="77"/>
        <v>2543.85</v>
      </c>
      <c r="L262" s="268">
        <f t="shared" si="77"/>
        <v>3052.62</v>
      </c>
      <c r="M262" s="268">
        <f t="shared" si="75"/>
        <v>3258.6502500000001</v>
      </c>
      <c r="N262" s="268">
        <f t="shared" si="65"/>
        <v>3942.9668025000001</v>
      </c>
      <c r="O262" s="268">
        <f t="shared" si="66"/>
        <v>4731.5601630000001</v>
      </c>
      <c r="P262" s="268">
        <f t="shared" si="76"/>
        <v>0</v>
      </c>
      <c r="Q262" s="268">
        <f t="shared" si="67"/>
        <v>0</v>
      </c>
      <c r="R262" s="268">
        <f t="shared" si="68"/>
        <v>0</v>
      </c>
      <c r="S262" s="268">
        <f t="shared" si="69"/>
        <v>3942.9668025000001</v>
      </c>
      <c r="T262" s="268">
        <f t="shared" si="70"/>
        <v>4731.5601630000001</v>
      </c>
      <c r="U262" s="295"/>
      <c r="W262" s="298"/>
      <c r="X262" s="298"/>
      <c r="Y262" s="298"/>
    </row>
    <row r="263" spans="1:25" s="263" customFormat="1" ht="27.75" customHeight="1" x14ac:dyDescent="0.25">
      <c r="A263" s="264" t="s">
        <v>347</v>
      </c>
      <c r="B263" s="265" t="s">
        <v>263</v>
      </c>
      <c r="C263" s="264" t="s">
        <v>7</v>
      </c>
      <c r="D263" s="277">
        <f>D262*1.26</f>
        <v>1.5246</v>
      </c>
      <c r="E263" s="271"/>
      <c r="F263" s="268"/>
      <c r="G263" s="268"/>
      <c r="H263" s="268">
        <v>4800</v>
      </c>
      <c r="I263" s="271">
        <f>ROUND(H263*D263,2)</f>
        <v>7318.08</v>
      </c>
      <c r="J263" s="271">
        <f>ROUND(I263*1.2,2)</f>
        <v>8781.7000000000007</v>
      </c>
      <c r="K263" s="268">
        <f t="shared" si="77"/>
        <v>7318.08</v>
      </c>
      <c r="L263" s="268">
        <f t="shared" si="77"/>
        <v>8781.7000000000007</v>
      </c>
      <c r="M263" s="268">
        <f t="shared" si="75"/>
        <v>0</v>
      </c>
      <c r="N263" s="268">
        <f t="shared" si="65"/>
        <v>0</v>
      </c>
      <c r="O263" s="268">
        <f t="shared" si="66"/>
        <v>0</v>
      </c>
      <c r="P263" s="268">
        <f t="shared" si="76"/>
        <v>6240</v>
      </c>
      <c r="Q263" s="268">
        <f t="shared" si="67"/>
        <v>9513.503999999999</v>
      </c>
      <c r="R263" s="268">
        <f t="shared" si="68"/>
        <v>11416.204799999998</v>
      </c>
      <c r="S263" s="268">
        <f t="shared" si="69"/>
        <v>9513.503999999999</v>
      </c>
      <c r="T263" s="268">
        <f t="shared" si="70"/>
        <v>11416.204799999998</v>
      </c>
      <c r="U263" s="295"/>
      <c r="W263" s="298"/>
      <c r="X263" s="298"/>
      <c r="Y263" s="298"/>
    </row>
    <row r="264" spans="1:25" s="263" customFormat="1" ht="27.75" customHeight="1" x14ac:dyDescent="0.25">
      <c r="A264" s="264" t="s">
        <v>348</v>
      </c>
      <c r="B264" s="265" t="s">
        <v>267</v>
      </c>
      <c r="C264" s="264" t="s">
        <v>9</v>
      </c>
      <c r="D264" s="277">
        <v>22.42</v>
      </c>
      <c r="E264" s="271">
        <v>1181.625</v>
      </c>
      <c r="F264" s="268">
        <f>ROUND(E264*D264,2)</f>
        <v>26492.03</v>
      </c>
      <c r="G264" s="268">
        <f>ROUND(F264*1.2,2)</f>
        <v>31790.44</v>
      </c>
      <c r="H264" s="269"/>
      <c r="I264" s="268"/>
      <c r="J264" s="268"/>
      <c r="K264" s="268">
        <f t="shared" si="77"/>
        <v>26492.03</v>
      </c>
      <c r="L264" s="268">
        <f t="shared" si="77"/>
        <v>31790.44</v>
      </c>
      <c r="M264" s="268">
        <f t="shared" si="75"/>
        <v>1831.51875</v>
      </c>
      <c r="N264" s="268">
        <f t="shared" si="65"/>
        <v>41062.650375000005</v>
      </c>
      <c r="O264" s="268">
        <f t="shared" si="66"/>
        <v>49275.180450000007</v>
      </c>
      <c r="P264" s="268">
        <f t="shared" si="76"/>
        <v>0</v>
      </c>
      <c r="Q264" s="268">
        <f t="shared" si="67"/>
        <v>0</v>
      </c>
      <c r="R264" s="268">
        <f t="shared" si="68"/>
        <v>0</v>
      </c>
      <c r="S264" s="268">
        <f t="shared" si="69"/>
        <v>41062.650375000005</v>
      </c>
      <c r="T264" s="268">
        <f t="shared" si="70"/>
        <v>49275.180450000007</v>
      </c>
      <c r="U264" s="295"/>
      <c r="W264" s="298"/>
      <c r="X264" s="298"/>
      <c r="Y264" s="298"/>
    </row>
    <row r="265" spans="1:25" s="263" customFormat="1" ht="27.75" customHeight="1" x14ac:dyDescent="0.25">
      <c r="A265" s="264" t="s">
        <v>349</v>
      </c>
      <c r="B265" s="265" t="s">
        <v>254</v>
      </c>
      <c r="C265" s="264" t="s">
        <v>15</v>
      </c>
      <c r="D265" s="277">
        <f>23.6*1.75</f>
        <v>41.300000000000004</v>
      </c>
      <c r="E265" s="271">
        <v>700</v>
      </c>
      <c r="F265" s="268">
        <f>ROUND(E265*D265,2)</f>
        <v>28910</v>
      </c>
      <c r="G265" s="268">
        <f>ROUND(F265*1.2,2)</f>
        <v>34692</v>
      </c>
      <c r="H265" s="269"/>
      <c r="I265" s="268"/>
      <c r="J265" s="268"/>
      <c r="K265" s="268">
        <f t="shared" si="77"/>
        <v>28910</v>
      </c>
      <c r="L265" s="268">
        <f t="shared" si="77"/>
        <v>34692</v>
      </c>
      <c r="M265" s="268">
        <f t="shared" si="75"/>
        <v>1085</v>
      </c>
      <c r="N265" s="268">
        <f t="shared" si="65"/>
        <v>44810.500000000007</v>
      </c>
      <c r="O265" s="268">
        <f t="shared" si="66"/>
        <v>53772.600000000006</v>
      </c>
      <c r="P265" s="268">
        <f t="shared" si="76"/>
        <v>0</v>
      </c>
      <c r="Q265" s="268">
        <f t="shared" si="67"/>
        <v>0</v>
      </c>
      <c r="R265" s="268">
        <f t="shared" si="68"/>
        <v>0</v>
      </c>
      <c r="S265" s="268">
        <f t="shared" si="69"/>
        <v>44810.500000000007</v>
      </c>
      <c r="T265" s="268">
        <f t="shared" si="70"/>
        <v>53772.600000000006</v>
      </c>
      <c r="U265" s="295"/>
      <c r="W265" s="298"/>
      <c r="X265" s="298"/>
      <c r="Y265" s="298"/>
    </row>
    <row r="266" spans="1:25" s="263" customFormat="1" ht="30" x14ac:dyDescent="0.25">
      <c r="A266" s="264" t="s">
        <v>350</v>
      </c>
      <c r="B266" s="265" t="s">
        <v>255</v>
      </c>
      <c r="C266" s="264" t="s">
        <v>15</v>
      </c>
      <c r="D266" s="277">
        <f>11.707+0.15+0.0414*6</f>
        <v>12.105400000000001</v>
      </c>
      <c r="E266" s="271">
        <v>1140</v>
      </c>
      <c r="F266" s="268">
        <f>ROUND(E266*D266,2)</f>
        <v>13800.16</v>
      </c>
      <c r="G266" s="268">
        <f>ROUND(F266*1.2,2)</f>
        <v>16560.189999999999</v>
      </c>
      <c r="H266" s="269"/>
      <c r="I266" s="268"/>
      <c r="J266" s="268"/>
      <c r="K266" s="268">
        <f t="shared" si="77"/>
        <v>13800.16</v>
      </c>
      <c r="L266" s="268">
        <f t="shared" si="77"/>
        <v>16560.189999999999</v>
      </c>
      <c r="M266" s="268">
        <f t="shared" si="75"/>
        <v>1767</v>
      </c>
      <c r="N266" s="268">
        <f t="shared" si="65"/>
        <v>21390.241800000003</v>
      </c>
      <c r="O266" s="268">
        <f t="shared" si="66"/>
        <v>25668.290160000004</v>
      </c>
      <c r="P266" s="268">
        <f t="shared" si="76"/>
        <v>0</v>
      </c>
      <c r="Q266" s="268">
        <f t="shared" si="67"/>
        <v>0</v>
      </c>
      <c r="R266" s="268">
        <f t="shared" si="68"/>
        <v>0</v>
      </c>
      <c r="S266" s="268">
        <f t="shared" si="69"/>
        <v>21390.241800000003</v>
      </c>
      <c r="T266" s="268">
        <f t="shared" si="70"/>
        <v>25668.290160000004</v>
      </c>
      <c r="U266" s="295"/>
      <c r="W266" s="298"/>
      <c r="X266" s="298"/>
      <c r="Y266" s="298"/>
    </row>
    <row r="267" spans="1:25" s="263" customFormat="1" ht="27.75" customHeight="1" x14ac:dyDescent="0.25">
      <c r="A267" s="264" t="s">
        <v>351</v>
      </c>
      <c r="B267" s="265" t="s">
        <v>256</v>
      </c>
      <c r="C267" s="264" t="s">
        <v>15</v>
      </c>
      <c r="D267" s="277">
        <f>63*0.08</f>
        <v>5.04</v>
      </c>
      <c r="E267" s="271">
        <v>1140</v>
      </c>
      <c r="F267" s="268">
        <f>ROUND(E267*D267,2)</f>
        <v>5745.6</v>
      </c>
      <c r="G267" s="268">
        <f>ROUND(F267*1.2,2)</f>
        <v>6894.72</v>
      </c>
      <c r="H267" s="269"/>
      <c r="I267" s="268"/>
      <c r="J267" s="268"/>
      <c r="K267" s="268">
        <f t="shared" si="77"/>
        <v>5745.6</v>
      </c>
      <c r="L267" s="268">
        <f t="shared" si="77"/>
        <v>6894.72</v>
      </c>
      <c r="M267" s="268">
        <f t="shared" si="75"/>
        <v>1767</v>
      </c>
      <c r="N267" s="268">
        <f t="shared" si="65"/>
        <v>8905.68</v>
      </c>
      <c r="O267" s="268">
        <f t="shared" si="66"/>
        <v>10686.816000000001</v>
      </c>
      <c r="P267" s="268">
        <f t="shared" si="76"/>
        <v>0</v>
      </c>
      <c r="Q267" s="268">
        <f t="shared" si="67"/>
        <v>0</v>
      </c>
      <c r="R267" s="268">
        <f t="shared" si="68"/>
        <v>0</v>
      </c>
      <c r="S267" s="268">
        <f t="shared" si="69"/>
        <v>8905.68</v>
      </c>
      <c r="T267" s="268">
        <f t="shared" si="70"/>
        <v>10686.816000000001</v>
      </c>
      <c r="U267" s="295"/>
      <c r="W267" s="298"/>
      <c r="X267" s="298"/>
      <c r="Y267" s="298"/>
    </row>
    <row r="268" spans="1:25" s="263" customFormat="1" ht="27.75" customHeight="1" x14ac:dyDescent="0.25">
      <c r="A268" s="272"/>
      <c r="B268" s="273"/>
      <c r="C268" s="272"/>
      <c r="D268" s="290"/>
      <c r="E268" s="275"/>
      <c r="F268" s="276">
        <f>SUM(F239:F267)</f>
        <v>556489.32000000007</v>
      </c>
      <c r="G268" s="276">
        <f>SUM(G239:G267)</f>
        <v>667787.18999999971</v>
      </c>
      <c r="H268" s="276"/>
      <c r="I268" s="276">
        <f>SUM(I239:I267)</f>
        <v>4420969.9099999992</v>
      </c>
      <c r="J268" s="276">
        <f>SUM(J239:J267)</f>
        <v>5305163.8900000006</v>
      </c>
      <c r="K268" s="276">
        <f>SUM(K239:K267)</f>
        <v>4977459.2299999995</v>
      </c>
      <c r="L268" s="276">
        <f>SUM(L239:L267)</f>
        <v>5972951.080000001</v>
      </c>
      <c r="M268" s="276"/>
      <c r="N268" s="276">
        <f>SUM(N239:N267)</f>
        <v>862558.44189249992</v>
      </c>
      <c r="O268" s="276">
        <f>SUM(O239:O267)</f>
        <v>1035070.130271</v>
      </c>
      <c r="P268" s="276"/>
      <c r="Q268" s="276">
        <f>SUM(Q239:Q267)</f>
        <v>5747260.8803999992</v>
      </c>
      <c r="R268" s="276">
        <f>SUM(R239:R267)</f>
        <v>6896713.0564799998</v>
      </c>
      <c r="S268" s="276">
        <f>SUM(S239:S267)</f>
        <v>6609819.3222924992</v>
      </c>
      <c r="T268" s="276">
        <f>SUM(T239:T267)</f>
        <v>7931783.1867509978</v>
      </c>
      <c r="U268" s="295"/>
      <c r="W268" s="298"/>
      <c r="X268" s="298"/>
      <c r="Y268" s="298"/>
    </row>
    <row r="269" spans="1:25" s="263" customFormat="1" ht="27.75" customHeight="1" x14ac:dyDescent="0.25">
      <c r="A269" s="258">
        <v>12</v>
      </c>
      <c r="B269" s="260" t="s">
        <v>289</v>
      </c>
      <c r="C269" s="261"/>
      <c r="D269" s="261"/>
      <c r="E269" s="261"/>
      <c r="F269" s="261"/>
      <c r="G269" s="261"/>
      <c r="H269" s="261"/>
      <c r="I269" s="261"/>
      <c r="J269" s="261"/>
      <c r="K269" s="261"/>
      <c r="L269" s="262"/>
      <c r="M269" s="262"/>
      <c r="N269" s="262"/>
      <c r="O269" s="262"/>
      <c r="P269" s="262"/>
      <c r="Q269" s="262"/>
      <c r="R269" s="262"/>
      <c r="S269" s="262"/>
      <c r="T269" s="262"/>
      <c r="U269" s="295"/>
      <c r="W269" s="298"/>
      <c r="X269" s="298"/>
      <c r="Y269" s="298"/>
    </row>
    <row r="270" spans="1:25" s="263" customFormat="1" ht="27.75" customHeight="1" x14ac:dyDescent="0.25">
      <c r="A270" s="264" t="s">
        <v>35</v>
      </c>
      <c r="B270" s="265" t="s">
        <v>250</v>
      </c>
      <c r="C270" s="264" t="s">
        <v>15</v>
      </c>
      <c r="D270" s="277">
        <v>9.4700000000000006</v>
      </c>
      <c r="E270" s="267">
        <v>8737</v>
      </c>
      <c r="F270" s="268">
        <f>ROUND(E270*D270,2)</f>
        <v>82739.39</v>
      </c>
      <c r="G270" s="268">
        <f>ROUND(F270*1.2,2)</f>
        <v>99287.27</v>
      </c>
      <c r="H270" s="269"/>
      <c r="I270" s="268"/>
      <c r="J270" s="268"/>
      <c r="K270" s="268">
        <f t="shared" ref="K270:L279" si="80">F270+I270</f>
        <v>82739.39</v>
      </c>
      <c r="L270" s="268">
        <f t="shared" si="80"/>
        <v>99287.27</v>
      </c>
      <c r="M270" s="268">
        <f t="shared" ref="M270:M298" si="81">E270*$M$4</f>
        <v>13542.35</v>
      </c>
      <c r="N270" s="268">
        <f t="shared" si="65"/>
        <v>128246.05450000001</v>
      </c>
      <c r="O270" s="268">
        <f t="shared" si="66"/>
        <v>153895.2654</v>
      </c>
      <c r="P270" s="268">
        <f t="shared" ref="P270:P298" si="82">H270*$P$4</f>
        <v>0</v>
      </c>
      <c r="Q270" s="268">
        <f t="shared" si="67"/>
        <v>0</v>
      </c>
      <c r="R270" s="268">
        <f t="shared" si="68"/>
        <v>0</v>
      </c>
      <c r="S270" s="268">
        <f t="shared" si="69"/>
        <v>128246.05450000001</v>
      </c>
      <c r="T270" s="268">
        <f t="shared" si="70"/>
        <v>153895.2654</v>
      </c>
      <c r="U270" s="295"/>
      <c r="W270" s="298"/>
      <c r="X270" s="298"/>
      <c r="Y270" s="298"/>
    </row>
    <row r="271" spans="1:25" s="263" customFormat="1" ht="27.75" customHeight="1" x14ac:dyDescent="0.25">
      <c r="A271" s="264" t="s">
        <v>122</v>
      </c>
      <c r="B271" s="265" t="s">
        <v>258</v>
      </c>
      <c r="C271" s="264" t="s">
        <v>7</v>
      </c>
      <c r="D271" s="277">
        <v>28.36</v>
      </c>
      <c r="E271" s="271">
        <v>1630</v>
      </c>
      <c r="F271" s="268">
        <f>ROUND(E271*D271,2)</f>
        <v>46226.8</v>
      </c>
      <c r="G271" s="268">
        <f>ROUND(F271*1.2,2)</f>
        <v>55472.160000000003</v>
      </c>
      <c r="H271" s="269"/>
      <c r="I271" s="268"/>
      <c r="J271" s="268"/>
      <c r="K271" s="268">
        <f t="shared" si="80"/>
        <v>46226.8</v>
      </c>
      <c r="L271" s="268">
        <f t="shared" si="80"/>
        <v>55472.160000000003</v>
      </c>
      <c r="M271" s="268">
        <f t="shared" si="81"/>
        <v>2526.5</v>
      </c>
      <c r="N271" s="268">
        <f t="shared" si="65"/>
        <v>71651.539999999994</v>
      </c>
      <c r="O271" s="268">
        <f t="shared" si="66"/>
        <v>85981.847999999984</v>
      </c>
      <c r="P271" s="268">
        <f t="shared" si="82"/>
        <v>0</v>
      </c>
      <c r="Q271" s="268">
        <f t="shared" si="67"/>
        <v>0</v>
      </c>
      <c r="R271" s="268">
        <f t="shared" si="68"/>
        <v>0</v>
      </c>
      <c r="S271" s="268">
        <f t="shared" si="69"/>
        <v>71651.539999999994</v>
      </c>
      <c r="T271" s="268">
        <f t="shared" si="70"/>
        <v>85981.847999999984</v>
      </c>
      <c r="U271" s="295"/>
      <c r="W271" s="298"/>
      <c r="X271" s="298"/>
      <c r="Y271" s="298"/>
    </row>
    <row r="272" spans="1:25" s="263" customFormat="1" ht="27.75" customHeight="1" x14ac:dyDescent="0.25">
      <c r="A272" s="264" t="s">
        <v>217</v>
      </c>
      <c r="B272" s="278" t="s">
        <v>245</v>
      </c>
      <c r="C272" s="264" t="s">
        <v>8</v>
      </c>
      <c r="D272" s="279">
        <v>133.59</v>
      </c>
      <c r="E272" s="271">
        <v>101.5</v>
      </c>
      <c r="F272" s="268">
        <f>ROUND(E272*D272,2)</f>
        <v>13559.39</v>
      </c>
      <c r="G272" s="268">
        <f>ROUND(F272*1.2,2)</f>
        <v>16271.27</v>
      </c>
      <c r="H272" s="269"/>
      <c r="I272" s="268"/>
      <c r="J272" s="268"/>
      <c r="K272" s="268">
        <f t="shared" si="80"/>
        <v>13559.39</v>
      </c>
      <c r="L272" s="268">
        <f t="shared" si="80"/>
        <v>16271.27</v>
      </c>
      <c r="M272" s="268">
        <f t="shared" si="81"/>
        <v>157.32500000000002</v>
      </c>
      <c r="N272" s="268">
        <f t="shared" si="65"/>
        <v>21017.046750000001</v>
      </c>
      <c r="O272" s="268">
        <f t="shared" si="66"/>
        <v>25220.456099999999</v>
      </c>
      <c r="P272" s="268">
        <f t="shared" si="82"/>
        <v>0</v>
      </c>
      <c r="Q272" s="268">
        <f t="shared" si="67"/>
        <v>0</v>
      </c>
      <c r="R272" s="268">
        <f t="shared" si="68"/>
        <v>0</v>
      </c>
      <c r="S272" s="268">
        <f t="shared" si="69"/>
        <v>21017.046750000001</v>
      </c>
      <c r="T272" s="268">
        <f t="shared" si="70"/>
        <v>25220.456099999999</v>
      </c>
      <c r="U272" s="295"/>
      <c r="W272" s="298"/>
      <c r="X272" s="298"/>
      <c r="Y272" s="298"/>
    </row>
    <row r="273" spans="1:25" s="263" customFormat="1" ht="27.75" customHeight="1" x14ac:dyDescent="0.25">
      <c r="A273" s="264" t="s">
        <v>301</v>
      </c>
      <c r="B273" s="265" t="s">
        <v>249</v>
      </c>
      <c r="C273" s="264" t="s">
        <v>7</v>
      </c>
      <c r="D273" s="277">
        <v>13.36</v>
      </c>
      <c r="E273" s="271">
        <v>2573.7399999999998</v>
      </c>
      <c r="F273" s="268">
        <f>ROUND(E273*D273,2)</f>
        <v>34385.17</v>
      </c>
      <c r="G273" s="268">
        <f>ROUND(F273*1.2,2)</f>
        <v>41262.199999999997</v>
      </c>
      <c r="H273" s="269"/>
      <c r="I273" s="268"/>
      <c r="J273" s="268"/>
      <c r="K273" s="268">
        <f t="shared" si="80"/>
        <v>34385.17</v>
      </c>
      <c r="L273" s="268">
        <f t="shared" si="80"/>
        <v>41262.199999999997</v>
      </c>
      <c r="M273" s="268">
        <f t="shared" si="81"/>
        <v>3989.2969999999996</v>
      </c>
      <c r="N273" s="268">
        <f t="shared" si="65"/>
        <v>53297.007919999989</v>
      </c>
      <c r="O273" s="268">
        <f t="shared" si="66"/>
        <v>63956.409503999981</v>
      </c>
      <c r="P273" s="268">
        <f t="shared" si="82"/>
        <v>0</v>
      </c>
      <c r="Q273" s="268">
        <f t="shared" si="67"/>
        <v>0</v>
      </c>
      <c r="R273" s="268">
        <f t="shared" si="68"/>
        <v>0</v>
      </c>
      <c r="S273" s="268">
        <f t="shared" si="69"/>
        <v>53297.007919999989</v>
      </c>
      <c r="T273" s="268">
        <f t="shared" si="70"/>
        <v>63956.409503999981</v>
      </c>
      <c r="U273" s="295"/>
      <c r="W273" s="298"/>
      <c r="X273" s="298"/>
      <c r="Y273" s="298"/>
    </row>
    <row r="274" spans="1:25" s="263" customFormat="1" ht="27.75" customHeight="1" x14ac:dyDescent="0.25">
      <c r="A274" s="264" t="s">
        <v>302</v>
      </c>
      <c r="B274" s="265" t="s">
        <v>247</v>
      </c>
      <c r="C274" s="264" t="s">
        <v>7</v>
      </c>
      <c r="D274" s="277">
        <f>D273*1.26</f>
        <v>16.833600000000001</v>
      </c>
      <c r="E274" s="271"/>
      <c r="F274" s="268"/>
      <c r="G274" s="268"/>
      <c r="H274" s="268">
        <v>4800</v>
      </c>
      <c r="I274" s="271">
        <f>ROUND(H274*D274,2)</f>
        <v>80801.279999999999</v>
      </c>
      <c r="J274" s="271">
        <f>ROUND(I274*1.2,2)</f>
        <v>96961.54</v>
      </c>
      <c r="K274" s="268">
        <f t="shared" si="80"/>
        <v>80801.279999999999</v>
      </c>
      <c r="L274" s="268">
        <f t="shared" si="80"/>
        <v>96961.54</v>
      </c>
      <c r="M274" s="268">
        <f t="shared" si="81"/>
        <v>0</v>
      </c>
      <c r="N274" s="268">
        <f t="shared" si="65"/>
        <v>0</v>
      </c>
      <c r="O274" s="268">
        <f t="shared" si="66"/>
        <v>0</v>
      </c>
      <c r="P274" s="268">
        <f t="shared" si="82"/>
        <v>6240</v>
      </c>
      <c r="Q274" s="268">
        <f t="shared" si="67"/>
        <v>105041.664</v>
      </c>
      <c r="R274" s="268">
        <f t="shared" si="68"/>
        <v>126049.99679999999</v>
      </c>
      <c r="S274" s="268">
        <f t="shared" si="69"/>
        <v>105041.664</v>
      </c>
      <c r="T274" s="268">
        <f t="shared" si="70"/>
        <v>126049.99679999999</v>
      </c>
      <c r="U274" s="295"/>
      <c r="W274" s="298"/>
      <c r="X274" s="298"/>
      <c r="Y274" s="298"/>
    </row>
    <row r="275" spans="1:25" s="263" customFormat="1" ht="27.75" customHeight="1" x14ac:dyDescent="0.25">
      <c r="A275" s="264" t="s">
        <v>303</v>
      </c>
      <c r="B275" s="265" t="s">
        <v>278</v>
      </c>
      <c r="C275" s="264" t="s">
        <v>10</v>
      </c>
      <c r="D275" s="277">
        <v>47</v>
      </c>
      <c r="E275" s="271">
        <v>2952.96</v>
      </c>
      <c r="F275" s="268">
        <f>ROUND(E275*D275,2)</f>
        <v>138789.12</v>
      </c>
      <c r="G275" s="268">
        <f>ROUND(F275*1.2,2)</f>
        <v>166546.94</v>
      </c>
      <c r="H275" s="269"/>
      <c r="I275" s="268"/>
      <c r="J275" s="268"/>
      <c r="K275" s="268">
        <f t="shared" si="80"/>
        <v>138789.12</v>
      </c>
      <c r="L275" s="268">
        <f t="shared" si="80"/>
        <v>166546.94</v>
      </c>
      <c r="M275" s="268">
        <f t="shared" si="81"/>
        <v>4577.0879999999997</v>
      </c>
      <c r="N275" s="268">
        <f t="shared" si="65"/>
        <v>215123.136</v>
      </c>
      <c r="O275" s="268">
        <f t="shared" si="66"/>
        <v>258147.76319999999</v>
      </c>
      <c r="P275" s="268">
        <f t="shared" si="82"/>
        <v>0</v>
      </c>
      <c r="Q275" s="268">
        <f t="shared" si="67"/>
        <v>0</v>
      </c>
      <c r="R275" s="268">
        <f t="shared" si="68"/>
        <v>0</v>
      </c>
      <c r="S275" s="268">
        <f t="shared" si="69"/>
        <v>215123.136</v>
      </c>
      <c r="T275" s="268">
        <f t="shared" si="70"/>
        <v>258147.76319999999</v>
      </c>
      <c r="U275" s="295"/>
      <c r="W275" s="298"/>
      <c r="X275" s="298"/>
      <c r="Y275" s="298"/>
    </row>
    <row r="276" spans="1:25" s="263" customFormat="1" ht="27.75" customHeight="1" x14ac:dyDescent="0.25">
      <c r="A276" s="264" t="s">
        <v>304</v>
      </c>
      <c r="B276" s="265" t="s">
        <v>279</v>
      </c>
      <c r="C276" s="264" t="s">
        <v>268</v>
      </c>
      <c r="D276" s="277">
        <v>1</v>
      </c>
      <c r="E276" s="271"/>
      <c r="F276" s="268"/>
      <c r="G276" s="268"/>
      <c r="H276" s="268">
        <v>1250000</v>
      </c>
      <c r="I276" s="271">
        <f>ROUND(H276*D276,2)</f>
        <v>1250000</v>
      </c>
      <c r="J276" s="271">
        <f>ROUND(I276*1.2,2)</f>
        <v>1500000</v>
      </c>
      <c r="K276" s="268">
        <f t="shared" si="80"/>
        <v>1250000</v>
      </c>
      <c r="L276" s="268">
        <f t="shared" si="80"/>
        <v>1500000</v>
      </c>
      <c r="M276" s="268">
        <f t="shared" si="81"/>
        <v>0</v>
      </c>
      <c r="N276" s="268">
        <f t="shared" si="65"/>
        <v>0</v>
      </c>
      <c r="O276" s="268">
        <f t="shared" si="66"/>
        <v>0</v>
      </c>
      <c r="P276" s="268">
        <f t="shared" si="82"/>
        <v>1625000</v>
      </c>
      <c r="Q276" s="268">
        <f t="shared" si="67"/>
        <v>1625000</v>
      </c>
      <c r="R276" s="268">
        <f t="shared" si="68"/>
        <v>1950000</v>
      </c>
      <c r="S276" s="268">
        <f t="shared" si="69"/>
        <v>1625000</v>
      </c>
      <c r="T276" s="268">
        <f t="shared" si="70"/>
        <v>1950000</v>
      </c>
      <c r="U276" s="295"/>
      <c r="W276" s="298"/>
      <c r="X276" s="298"/>
      <c r="Y276" s="298"/>
    </row>
    <row r="277" spans="1:25" s="263" customFormat="1" ht="27.75" customHeight="1" x14ac:dyDescent="0.25">
      <c r="A277" s="280" t="s">
        <v>305</v>
      </c>
      <c r="B277" s="281" t="s">
        <v>264</v>
      </c>
      <c r="C277" s="280" t="s">
        <v>15</v>
      </c>
      <c r="D277" s="282">
        <v>9.4700000000000006</v>
      </c>
      <c r="E277" s="283">
        <v>10921.25</v>
      </c>
      <c r="F277" s="284">
        <f>ROUND(E277*D277,2)</f>
        <v>103424.24</v>
      </c>
      <c r="G277" s="284">
        <f>ROUND(F277*1.2,2)</f>
        <v>124109.09</v>
      </c>
      <c r="H277" s="269"/>
      <c r="I277" s="268"/>
      <c r="J277" s="268"/>
      <c r="K277" s="268">
        <f t="shared" si="80"/>
        <v>103424.24</v>
      </c>
      <c r="L277" s="268">
        <f t="shared" si="80"/>
        <v>124109.09</v>
      </c>
      <c r="M277" s="268">
        <f t="shared" si="81"/>
        <v>16927.9375</v>
      </c>
      <c r="N277" s="268">
        <f t="shared" si="65"/>
        <v>160307.56812500002</v>
      </c>
      <c r="O277" s="268">
        <f t="shared" si="66"/>
        <v>192369.08175000001</v>
      </c>
      <c r="P277" s="268">
        <f t="shared" si="82"/>
        <v>0</v>
      </c>
      <c r="Q277" s="268">
        <f t="shared" si="67"/>
        <v>0</v>
      </c>
      <c r="R277" s="268">
        <f t="shared" si="68"/>
        <v>0</v>
      </c>
      <c r="S277" s="268">
        <f t="shared" si="69"/>
        <v>160307.56812500002</v>
      </c>
      <c r="T277" s="268">
        <f t="shared" si="70"/>
        <v>192369.08175000001</v>
      </c>
      <c r="U277" s="295"/>
      <c r="W277" s="298"/>
      <c r="X277" s="298"/>
      <c r="Y277" s="298"/>
    </row>
    <row r="278" spans="1:25" s="263" customFormat="1" ht="27.75" customHeight="1" x14ac:dyDescent="0.25">
      <c r="A278" s="264" t="s">
        <v>306</v>
      </c>
      <c r="B278" s="278" t="s">
        <v>280</v>
      </c>
      <c r="C278" s="264" t="s">
        <v>268</v>
      </c>
      <c r="D278" s="279">
        <v>1</v>
      </c>
      <c r="E278" s="271"/>
      <c r="F278" s="268"/>
      <c r="G278" s="268"/>
      <c r="H278" s="268">
        <v>2730000</v>
      </c>
      <c r="I278" s="271">
        <f>ROUND(H278*D278,2)</f>
        <v>2730000</v>
      </c>
      <c r="J278" s="271">
        <f>ROUND(I278*1.2,2)</f>
        <v>3276000</v>
      </c>
      <c r="K278" s="268">
        <f t="shared" si="80"/>
        <v>2730000</v>
      </c>
      <c r="L278" s="268">
        <f t="shared" si="80"/>
        <v>3276000</v>
      </c>
      <c r="M278" s="268">
        <f t="shared" si="81"/>
        <v>0</v>
      </c>
      <c r="N278" s="268">
        <f t="shared" ref="N278:N343" si="83">M278*D278</f>
        <v>0</v>
      </c>
      <c r="O278" s="268">
        <f t="shared" ref="O278:O343" si="84">N278*1.2</f>
        <v>0</v>
      </c>
      <c r="P278" s="268">
        <f t="shared" si="82"/>
        <v>3549000</v>
      </c>
      <c r="Q278" s="268">
        <f t="shared" ref="Q278:Q343" si="85">P278*D278</f>
        <v>3549000</v>
      </c>
      <c r="R278" s="268">
        <f t="shared" ref="R278:R343" si="86">Q278*1.2</f>
        <v>4258800</v>
      </c>
      <c r="S278" s="268">
        <f t="shared" ref="S278:S343" si="87">N278+Q278</f>
        <v>3549000</v>
      </c>
      <c r="T278" s="268">
        <f t="shared" ref="T278:T343" si="88">S278*1.2</f>
        <v>4258800</v>
      </c>
      <c r="U278" s="295"/>
      <c r="W278" s="298"/>
      <c r="X278" s="298"/>
      <c r="Y278" s="298"/>
    </row>
    <row r="279" spans="1:25" s="263" customFormat="1" ht="27.75" customHeight="1" x14ac:dyDescent="0.25">
      <c r="A279" s="264" t="s">
        <v>307</v>
      </c>
      <c r="B279" s="285" t="s">
        <v>281</v>
      </c>
      <c r="C279" s="264" t="s">
        <v>10</v>
      </c>
      <c r="D279" s="286">
        <v>2</v>
      </c>
      <c r="E279" s="287">
        <v>2510.0160000000001</v>
      </c>
      <c r="F279" s="268">
        <f>ROUND(E279*D279,2)</f>
        <v>5020.03</v>
      </c>
      <c r="G279" s="268">
        <f>ROUND(F279*1.2,2)</f>
        <v>6024.04</v>
      </c>
      <c r="H279" s="269"/>
      <c r="I279" s="268"/>
      <c r="J279" s="268"/>
      <c r="K279" s="268">
        <f t="shared" si="80"/>
        <v>5020.03</v>
      </c>
      <c r="L279" s="268">
        <f t="shared" si="80"/>
        <v>6024.04</v>
      </c>
      <c r="M279" s="268">
        <f t="shared" si="81"/>
        <v>3890.5248000000001</v>
      </c>
      <c r="N279" s="268">
        <f t="shared" si="83"/>
        <v>7781.0496000000003</v>
      </c>
      <c r="O279" s="268">
        <f t="shared" si="84"/>
        <v>9337.2595199999996</v>
      </c>
      <c r="P279" s="268">
        <f t="shared" si="82"/>
        <v>0</v>
      </c>
      <c r="Q279" s="268">
        <f t="shared" si="85"/>
        <v>0</v>
      </c>
      <c r="R279" s="268">
        <f t="shared" si="86"/>
        <v>0</v>
      </c>
      <c r="S279" s="268">
        <f t="shared" si="87"/>
        <v>7781.0496000000003</v>
      </c>
      <c r="T279" s="268">
        <f t="shared" si="88"/>
        <v>9337.2595199999996</v>
      </c>
      <c r="U279" s="295"/>
      <c r="W279" s="298"/>
      <c r="X279" s="298"/>
      <c r="Y279" s="298"/>
    </row>
    <row r="280" spans="1:25" s="263" customFormat="1" ht="27.75" customHeight="1" x14ac:dyDescent="0.25">
      <c r="A280" s="264" t="s">
        <v>308</v>
      </c>
      <c r="B280" s="285" t="s">
        <v>282</v>
      </c>
      <c r="C280" s="264" t="s">
        <v>10</v>
      </c>
      <c r="D280" s="288">
        <v>2</v>
      </c>
      <c r="E280" s="287"/>
      <c r="F280" s="287"/>
      <c r="G280" s="287"/>
      <c r="H280" s="268">
        <v>32370</v>
      </c>
      <c r="I280" s="287">
        <f>ROUND(H280*D280,2)</f>
        <v>64740</v>
      </c>
      <c r="J280" s="287">
        <f>ROUND(I280*1.2,2)</f>
        <v>77688</v>
      </c>
      <c r="K280" s="287">
        <f>F280+I280</f>
        <v>64740</v>
      </c>
      <c r="L280" s="289">
        <f>G280+J280</f>
        <v>77688</v>
      </c>
      <c r="M280" s="289">
        <f t="shared" si="81"/>
        <v>0</v>
      </c>
      <c r="N280" s="289">
        <f t="shared" si="83"/>
        <v>0</v>
      </c>
      <c r="O280" s="289">
        <f t="shared" si="84"/>
        <v>0</v>
      </c>
      <c r="P280" s="289">
        <f t="shared" si="82"/>
        <v>42081</v>
      </c>
      <c r="Q280" s="289">
        <f t="shared" si="85"/>
        <v>84162</v>
      </c>
      <c r="R280" s="289">
        <f t="shared" si="86"/>
        <v>100994.4</v>
      </c>
      <c r="S280" s="289">
        <f t="shared" si="87"/>
        <v>84162</v>
      </c>
      <c r="T280" s="289">
        <f t="shared" si="88"/>
        <v>100994.4</v>
      </c>
      <c r="U280" s="295"/>
      <c r="W280" s="298"/>
      <c r="X280" s="298"/>
      <c r="Y280" s="298"/>
    </row>
    <row r="281" spans="1:25" s="263" customFormat="1" ht="27.75" customHeight="1" x14ac:dyDescent="0.25">
      <c r="A281" s="264" t="s">
        <v>309</v>
      </c>
      <c r="B281" s="278" t="s">
        <v>125</v>
      </c>
      <c r="C281" s="264" t="s">
        <v>10</v>
      </c>
      <c r="D281" s="279">
        <v>1</v>
      </c>
      <c r="E281" s="271">
        <v>12480</v>
      </c>
      <c r="F281" s="268">
        <f>ROUND(E281*D281,2)</f>
        <v>12480</v>
      </c>
      <c r="G281" s="268">
        <f>ROUND(F281*1.2,2)</f>
        <v>14976</v>
      </c>
      <c r="H281" s="269"/>
      <c r="I281" s="268"/>
      <c r="J281" s="268"/>
      <c r="K281" s="268">
        <f t="shared" ref="K281:L298" si="89">F281+I281</f>
        <v>12480</v>
      </c>
      <c r="L281" s="268">
        <f t="shared" si="89"/>
        <v>14976</v>
      </c>
      <c r="M281" s="268">
        <f t="shared" si="81"/>
        <v>19344</v>
      </c>
      <c r="N281" s="268">
        <f t="shared" si="83"/>
        <v>19344</v>
      </c>
      <c r="O281" s="268">
        <f t="shared" si="84"/>
        <v>23212.799999999999</v>
      </c>
      <c r="P281" s="268">
        <f t="shared" si="82"/>
        <v>0</v>
      </c>
      <c r="Q281" s="268">
        <f t="shared" si="85"/>
        <v>0</v>
      </c>
      <c r="R281" s="268">
        <f t="shared" si="86"/>
        <v>0</v>
      </c>
      <c r="S281" s="268">
        <f t="shared" si="87"/>
        <v>19344</v>
      </c>
      <c r="T281" s="268">
        <f t="shared" si="88"/>
        <v>23212.799999999999</v>
      </c>
      <c r="U281" s="295"/>
      <c r="W281" s="298"/>
      <c r="X281" s="298"/>
      <c r="Y281" s="298"/>
    </row>
    <row r="282" spans="1:25" s="263" customFormat="1" ht="27.75" customHeight="1" x14ac:dyDescent="0.25">
      <c r="A282" s="264" t="s">
        <v>310</v>
      </c>
      <c r="B282" s="278" t="s">
        <v>126</v>
      </c>
      <c r="C282" s="264" t="s">
        <v>10</v>
      </c>
      <c r="D282" s="279">
        <v>1</v>
      </c>
      <c r="E282" s="271"/>
      <c r="F282" s="271"/>
      <c r="G282" s="271"/>
      <c r="H282" s="268">
        <v>112000</v>
      </c>
      <c r="I282" s="271">
        <f t="shared" ref="I282:I287" si="90">ROUND(H282*D282,2)</f>
        <v>112000</v>
      </c>
      <c r="J282" s="271">
        <f t="shared" ref="J282:J287" si="91">ROUND(I282*1.2,2)</f>
        <v>134400</v>
      </c>
      <c r="K282" s="268">
        <f t="shared" si="89"/>
        <v>112000</v>
      </c>
      <c r="L282" s="268">
        <f t="shared" si="89"/>
        <v>134400</v>
      </c>
      <c r="M282" s="268">
        <f t="shared" si="81"/>
        <v>0</v>
      </c>
      <c r="N282" s="268">
        <f t="shared" si="83"/>
        <v>0</v>
      </c>
      <c r="O282" s="268">
        <f t="shared" si="84"/>
        <v>0</v>
      </c>
      <c r="P282" s="268">
        <f t="shared" si="82"/>
        <v>145600</v>
      </c>
      <c r="Q282" s="268">
        <f t="shared" si="85"/>
        <v>145600</v>
      </c>
      <c r="R282" s="268">
        <f t="shared" si="86"/>
        <v>174720</v>
      </c>
      <c r="S282" s="268">
        <f t="shared" si="87"/>
        <v>145600</v>
      </c>
      <c r="T282" s="268">
        <f t="shared" si="88"/>
        <v>174720</v>
      </c>
      <c r="U282" s="295"/>
      <c r="W282" s="298"/>
      <c r="X282" s="298"/>
      <c r="Y282" s="298"/>
    </row>
    <row r="283" spans="1:25" s="263" customFormat="1" ht="27.75" customHeight="1" x14ac:dyDescent="0.25">
      <c r="A283" s="264" t="s">
        <v>311</v>
      </c>
      <c r="B283" s="278" t="s">
        <v>233</v>
      </c>
      <c r="C283" s="264" t="s">
        <v>149</v>
      </c>
      <c r="D283" s="279">
        <v>1</v>
      </c>
      <c r="E283" s="271"/>
      <c r="F283" s="271"/>
      <c r="G283" s="271"/>
      <c r="H283" s="268">
        <v>3700</v>
      </c>
      <c r="I283" s="271">
        <f t="shared" si="90"/>
        <v>3700</v>
      </c>
      <c r="J283" s="271">
        <f t="shared" si="91"/>
        <v>4440</v>
      </c>
      <c r="K283" s="268">
        <f t="shared" si="89"/>
        <v>3700</v>
      </c>
      <c r="L283" s="268">
        <f t="shared" si="89"/>
        <v>4440</v>
      </c>
      <c r="M283" s="268">
        <f t="shared" si="81"/>
        <v>0</v>
      </c>
      <c r="N283" s="268">
        <f t="shared" si="83"/>
        <v>0</v>
      </c>
      <c r="O283" s="268">
        <f t="shared" si="84"/>
        <v>0</v>
      </c>
      <c r="P283" s="268">
        <f t="shared" si="82"/>
        <v>4810</v>
      </c>
      <c r="Q283" s="268">
        <f t="shared" si="85"/>
        <v>4810</v>
      </c>
      <c r="R283" s="268">
        <f t="shared" si="86"/>
        <v>5772</v>
      </c>
      <c r="S283" s="268">
        <f t="shared" si="87"/>
        <v>4810</v>
      </c>
      <c r="T283" s="268">
        <f t="shared" si="88"/>
        <v>5772</v>
      </c>
      <c r="U283" s="295"/>
      <c r="W283" s="298"/>
      <c r="X283" s="298"/>
      <c r="Y283" s="298"/>
    </row>
    <row r="284" spans="1:25" s="263" customFormat="1" ht="27.75" customHeight="1" x14ac:dyDescent="0.25">
      <c r="A284" s="264" t="s">
        <v>312</v>
      </c>
      <c r="B284" s="278" t="s">
        <v>235</v>
      </c>
      <c r="C284" s="264" t="s">
        <v>10</v>
      </c>
      <c r="D284" s="279">
        <v>1</v>
      </c>
      <c r="E284" s="271"/>
      <c r="F284" s="271"/>
      <c r="G284" s="271"/>
      <c r="H284" s="268">
        <v>3700</v>
      </c>
      <c r="I284" s="271">
        <f t="shared" si="90"/>
        <v>3700</v>
      </c>
      <c r="J284" s="271">
        <f t="shared" si="91"/>
        <v>4440</v>
      </c>
      <c r="K284" s="268">
        <f t="shared" si="89"/>
        <v>3700</v>
      </c>
      <c r="L284" s="268">
        <f t="shared" si="89"/>
        <v>4440</v>
      </c>
      <c r="M284" s="268">
        <f t="shared" si="81"/>
        <v>0</v>
      </c>
      <c r="N284" s="268">
        <f t="shared" si="83"/>
        <v>0</v>
      </c>
      <c r="O284" s="268">
        <f t="shared" si="84"/>
        <v>0</v>
      </c>
      <c r="P284" s="268">
        <f t="shared" si="82"/>
        <v>4810</v>
      </c>
      <c r="Q284" s="268">
        <f t="shared" si="85"/>
        <v>4810</v>
      </c>
      <c r="R284" s="268">
        <f t="shared" si="86"/>
        <v>5772</v>
      </c>
      <c r="S284" s="268">
        <f t="shared" si="87"/>
        <v>4810</v>
      </c>
      <c r="T284" s="268">
        <f t="shared" si="88"/>
        <v>5772</v>
      </c>
      <c r="U284" s="295"/>
      <c r="W284" s="298"/>
      <c r="X284" s="298"/>
      <c r="Y284" s="298"/>
    </row>
    <row r="285" spans="1:25" s="263" customFormat="1" ht="27.75" customHeight="1" x14ac:dyDescent="0.25">
      <c r="A285" s="264" t="s">
        <v>313</v>
      </c>
      <c r="B285" s="278" t="s">
        <v>241</v>
      </c>
      <c r="C285" s="264" t="s">
        <v>238</v>
      </c>
      <c r="D285" s="279">
        <v>4</v>
      </c>
      <c r="E285" s="271"/>
      <c r="F285" s="271"/>
      <c r="G285" s="271"/>
      <c r="H285" s="271">
        <v>235.65</v>
      </c>
      <c r="I285" s="271">
        <f t="shared" si="90"/>
        <v>942.6</v>
      </c>
      <c r="J285" s="271">
        <f t="shared" si="91"/>
        <v>1131.1199999999999</v>
      </c>
      <c r="K285" s="268">
        <f t="shared" si="89"/>
        <v>942.6</v>
      </c>
      <c r="L285" s="268">
        <f t="shared" si="89"/>
        <v>1131.1199999999999</v>
      </c>
      <c r="M285" s="268">
        <f t="shared" si="81"/>
        <v>0</v>
      </c>
      <c r="N285" s="268">
        <f t="shared" si="83"/>
        <v>0</v>
      </c>
      <c r="O285" s="268">
        <f t="shared" si="84"/>
        <v>0</v>
      </c>
      <c r="P285" s="268">
        <f t="shared" si="82"/>
        <v>306.34500000000003</v>
      </c>
      <c r="Q285" s="268">
        <f t="shared" si="85"/>
        <v>1225.3800000000001</v>
      </c>
      <c r="R285" s="268">
        <f t="shared" si="86"/>
        <v>1470.4560000000001</v>
      </c>
      <c r="S285" s="268">
        <f t="shared" si="87"/>
        <v>1225.3800000000001</v>
      </c>
      <c r="T285" s="268">
        <f t="shared" si="88"/>
        <v>1470.4560000000001</v>
      </c>
      <c r="U285" s="295"/>
      <c r="W285" s="298"/>
      <c r="X285" s="298"/>
      <c r="Y285" s="298"/>
    </row>
    <row r="286" spans="1:25" s="263" customFormat="1" ht="27.75" customHeight="1" x14ac:dyDescent="0.25">
      <c r="A286" s="264" t="s">
        <v>314</v>
      </c>
      <c r="B286" s="278" t="s">
        <v>239</v>
      </c>
      <c r="C286" s="264" t="s">
        <v>234</v>
      </c>
      <c r="D286" s="279">
        <v>0.76</v>
      </c>
      <c r="E286" s="271"/>
      <c r="F286" s="271"/>
      <c r="G286" s="271"/>
      <c r="H286" s="271">
        <v>367.42500000000001</v>
      </c>
      <c r="I286" s="271">
        <f t="shared" si="90"/>
        <v>279.24</v>
      </c>
      <c r="J286" s="271">
        <f t="shared" si="91"/>
        <v>335.09</v>
      </c>
      <c r="K286" s="268">
        <f t="shared" si="89"/>
        <v>279.24</v>
      </c>
      <c r="L286" s="268">
        <f t="shared" si="89"/>
        <v>335.09</v>
      </c>
      <c r="M286" s="268">
        <f t="shared" si="81"/>
        <v>0</v>
      </c>
      <c r="N286" s="268">
        <f t="shared" si="83"/>
        <v>0</v>
      </c>
      <c r="O286" s="268">
        <f t="shared" si="84"/>
        <v>0</v>
      </c>
      <c r="P286" s="268">
        <f t="shared" si="82"/>
        <v>477.65250000000003</v>
      </c>
      <c r="Q286" s="268">
        <f t="shared" si="85"/>
        <v>363.01590000000004</v>
      </c>
      <c r="R286" s="268">
        <f t="shared" si="86"/>
        <v>435.61908000000005</v>
      </c>
      <c r="S286" s="268">
        <f t="shared" si="87"/>
        <v>363.01590000000004</v>
      </c>
      <c r="T286" s="268">
        <f t="shared" si="88"/>
        <v>435.61908000000005</v>
      </c>
      <c r="U286" s="295"/>
      <c r="W286" s="298"/>
      <c r="X286" s="298"/>
      <c r="Y286" s="298"/>
    </row>
    <row r="287" spans="1:25" s="263" customFormat="1" ht="27.75" customHeight="1" x14ac:dyDescent="0.25">
      <c r="A287" s="264" t="s">
        <v>315</v>
      </c>
      <c r="B287" s="278" t="s">
        <v>240</v>
      </c>
      <c r="C287" s="264" t="s">
        <v>234</v>
      </c>
      <c r="D287" s="279">
        <v>0.76</v>
      </c>
      <c r="E287" s="271"/>
      <c r="F287" s="271"/>
      <c r="G287" s="271"/>
      <c r="H287" s="271">
        <v>335.875</v>
      </c>
      <c r="I287" s="271">
        <f t="shared" si="90"/>
        <v>255.27</v>
      </c>
      <c r="J287" s="271">
        <f t="shared" si="91"/>
        <v>306.32</v>
      </c>
      <c r="K287" s="268">
        <f t="shared" si="89"/>
        <v>255.27</v>
      </c>
      <c r="L287" s="268">
        <f t="shared" si="89"/>
        <v>306.32</v>
      </c>
      <c r="M287" s="268">
        <f t="shared" si="81"/>
        <v>0</v>
      </c>
      <c r="N287" s="268">
        <f t="shared" si="83"/>
        <v>0</v>
      </c>
      <c r="O287" s="268">
        <f t="shared" si="84"/>
        <v>0</v>
      </c>
      <c r="P287" s="268">
        <f t="shared" si="82"/>
        <v>436.63749999999999</v>
      </c>
      <c r="Q287" s="268">
        <f t="shared" si="85"/>
        <v>331.84449999999998</v>
      </c>
      <c r="R287" s="268">
        <f t="shared" si="86"/>
        <v>398.21339999999998</v>
      </c>
      <c r="S287" s="268">
        <f t="shared" si="87"/>
        <v>331.84449999999998</v>
      </c>
      <c r="T287" s="268">
        <f t="shared" si="88"/>
        <v>398.21339999999998</v>
      </c>
      <c r="U287" s="295"/>
      <c r="W287" s="298"/>
      <c r="X287" s="298"/>
      <c r="Y287" s="298"/>
    </row>
    <row r="288" spans="1:25" s="263" customFormat="1" ht="27.75" customHeight="1" x14ac:dyDescent="0.25">
      <c r="A288" s="264" t="s">
        <v>316</v>
      </c>
      <c r="B288" s="278" t="s">
        <v>237</v>
      </c>
      <c r="C288" s="264" t="s">
        <v>24</v>
      </c>
      <c r="D288" s="279">
        <v>6</v>
      </c>
      <c r="E288" s="271">
        <v>1324</v>
      </c>
      <c r="F288" s="268">
        <f>ROUND(E288*D288,2)</f>
        <v>7944</v>
      </c>
      <c r="G288" s="268">
        <f>ROUND(F288*1.2,2)</f>
        <v>9532.7999999999993</v>
      </c>
      <c r="H288" s="269"/>
      <c r="I288" s="268"/>
      <c r="J288" s="268"/>
      <c r="K288" s="268">
        <f t="shared" si="89"/>
        <v>7944</v>
      </c>
      <c r="L288" s="268">
        <f t="shared" si="89"/>
        <v>9532.7999999999993</v>
      </c>
      <c r="M288" s="268">
        <f t="shared" si="81"/>
        <v>2052.2000000000003</v>
      </c>
      <c r="N288" s="268">
        <f t="shared" si="83"/>
        <v>12313.2</v>
      </c>
      <c r="O288" s="268">
        <f t="shared" si="84"/>
        <v>14775.84</v>
      </c>
      <c r="P288" s="268">
        <f t="shared" si="82"/>
        <v>0</v>
      </c>
      <c r="Q288" s="268">
        <f t="shared" si="85"/>
        <v>0</v>
      </c>
      <c r="R288" s="268">
        <f t="shared" si="86"/>
        <v>0</v>
      </c>
      <c r="S288" s="268">
        <f t="shared" si="87"/>
        <v>12313.2</v>
      </c>
      <c r="T288" s="268">
        <f t="shared" si="88"/>
        <v>14775.84</v>
      </c>
      <c r="U288" s="295"/>
      <c r="W288" s="298"/>
      <c r="X288" s="298"/>
      <c r="Y288" s="298"/>
    </row>
    <row r="289" spans="1:25" s="263" customFormat="1" ht="27.75" customHeight="1" x14ac:dyDescent="0.25">
      <c r="A289" s="264" t="s">
        <v>317</v>
      </c>
      <c r="B289" s="265" t="s">
        <v>257</v>
      </c>
      <c r="C289" s="264" t="s">
        <v>149</v>
      </c>
      <c r="D289" s="277">
        <v>12</v>
      </c>
      <c r="E289" s="271"/>
      <c r="F289" s="268"/>
      <c r="G289" s="268"/>
      <c r="H289" s="268">
        <v>8050</v>
      </c>
      <c r="I289" s="271">
        <f>ROUND(H289*D289,2)</f>
        <v>96600</v>
      </c>
      <c r="J289" s="271">
        <f>ROUND(I289*1.2,2)</f>
        <v>115920</v>
      </c>
      <c r="K289" s="268">
        <f t="shared" si="89"/>
        <v>96600</v>
      </c>
      <c r="L289" s="268">
        <f t="shared" si="89"/>
        <v>115920</v>
      </c>
      <c r="M289" s="268">
        <f t="shared" si="81"/>
        <v>0</v>
      </c>
      <c r="N289" s="268">
        <f t="shared" si="83"/>
        <v>0</v>
      </c>
      <c r="O289" s="268">
        <f t="shared" si="84"/>
        <v>0</v>
      </c>
      <c r="P289" s="268">
        <f t="shared" si="82"/>
        <v>10465</v>
      </c>
      <c r="Q289" s="268">
        <f t="shared" si="85"/>
        <v>125580</v>
      </c>
      <c r="R289" s="268">
        <f t="shared" si="86"/>
        <v>150696</v>
      </c>
      <c r="S289" s="268">
        <f t="shared" si="87"/>
        <v>125580</v>
      </c>
      <c r="T289" s="268">
        <f t="shared" si="88"/>
        <v>150696</v>
      </c>
      <c r="U289" s="295"/>
      <c r="W289" s="298"/>
      <c r="X289" s="298"/>
      <c r="Y289" s="298"/>
    </row>
    <row r="290" spans="1:25" s="263" customFormat="1" ht="27.75" customHeight="1" x14ac:dyDescent="0.25">
      <c r="A290" s="264" t="s">
        <v>318</v>
      </c>
      <c r="B290" s="265" t="s">
        <v>236</v>
      </c>
      <c r="C290" s="264" t="s">
        <v>10</v>
      </c>
      <c r="D290" s="277">
        <v>36</v>
      </c>
      <c r="E290" s="271"/>
      <c r="F290" s="268"/>
      <c r="G290" s="268"/>
      <c r="H290" s="268">
        <v>235</v>
      </c>
      <c r="I290" s="271">
        <f>ROUND(H290*D290,2)</f>
        <v>8460</v>
      </c>
      <c r="J290" s="271">
        <f>ROUND(I290*1.2,2)</f>
        <v>10152</v>
      </c>
      <c r="K290" s="268">
        <f t="shared" si="89"/>
        <v>8460</v>
      </c>
      <c r="L290" s="268">
        <f t="shared" si="89"/>
        <v>10152</v>
      </c>
      <c r="M290" s="268">
        <f t="shared" si="81"/>
        <v>0</v>
      </c>
      <c r="N290" s="268">
        <f t="shared" si="83"/>
        <v>0</v>
      </c>
      <c r="O290" s="268">
        <f t="shared" si="84"/>
        <v>0</v>
      </c>
      <c r="P290" s="268">
        <f t="shared" si="82"/>
        <v>305.5</v>
      </c>
      <c r="Q290" s="268">
        <f t="shared" si="85"/>
        <v>10998</v>
      </c>
      <c r="R290" s="268">
        <f t="shared" si="86"/>
        <v>13197.6</v>
      </c>
      <c r="S290" s="268">
        <f t="shared" si="87"/>
        <v>10998</v>
      </c>
      <c r="T290" s="268">
        <f t="shared" si="88"/>
        <v>13197.6</v>
      </c>
      <c r="U290" s="295"/>
      <c r="W290" s="298"/>
      <c r="X290" s="298"/>
      <c r="Y290" s="298"/>
    </row>
    <row r="291" spans="1:25" s="263" customFormat="1" ht="27.75" customHeight="1" x14ac:dyDescent="0.25">
      <c r="A291" s="264" t="s">
        <v>319</v>
      </c>
      <c r="B291" s="265" t="s">
        <v>265</v>
      </c>
      <c r="C291" s="264" t="s">
        <v>7</v>
      </c>
      <c r="D291" s="277">
        <v>12.12</v>
      </c>
      <c r="E291" s="271">
        <v>2416.5</v>
      </c>
      <c r="F291" s="268">
        <f>ROUND(E291*D291,2)</f>
        <v>29287.98</v>
      </c>
      <c r="G291" s="268">
        <f>ROUND(F291*1.2,2)</f>
        <v>35145.58</v>
      </c>
      <c r="H291" s="269"/>
      <c r="I291" s="268"/>
      <c r="J291" s="268"/>
      <c r="K291" s="268">
        <f t="shared" si="89"/>
        <v>29287.98</v>
      </c>
      <c r="L291" s="268">
        <f t="shared" si="89"/>
        <v>35145.58</v>
      </c>
      <c r="M291" s="268">
        <f t="shared" si="81"/>
        <v>3745.5750000000003</v>
      </c>
      <c r="N291" s="268">
        <f t="shared" si="83"/>
        <v>45396.368999999999</v>
      </c>
      <c r="O291" s="268">
        <f t="shared" si="84"/>
        <v>54475.642799999994</v>
      </c>
      <c r="P291" s="268">
        <f t="shared" si="82"/>
        <v>0</v>
      </c>
      <c r="Q291" s="268">
        <f t="shared" si="85"/>
        <v>0</v>
      </c>
      <c r="R291" s="268">
        <f t="shared" si="86"/>
        <v>0</v>
      </c>
      <c r="S291" s="268">
        <f t="shared" si="87"/>
        <v>45396.368999999999</v>
      </c>
      <c r="T291" s="268">
        <f t="shared" si="88"/>
        <v>54475.642799999994</v>
      </c>
      <c r="U291" s="295"/>
      <c r="W291" s="298"/>
      <c r="X291" s="298"/>
      <c r="Y291" s="298"/>
    </row>
    <row r="292" spans="1:25" s="263" customFormat="1" ht="27.75" customHeight="1" x14ac:dyDescent="0.25">
      <c r="A292" s="264" t="s">
        <v>320</v>
      </c>
      <c r="B292" s="278" t="s">
        <v>263</v>
      </c>
      <c r="C292" s="264" t="s">
        <v>7</v>
      </c>
      <c r="D292" s="279">
        <f>D291*1.26</f>
        <v>15.271199999999999</v>
      </c>
      <c r="E292" s="271"/>
      <c r="F292" s="271"/>
      <c r="G292" s="271"/>
      <c r="H292" s="268">
        <v>4800</v>
      </c>
      <c r="I292" s="271">
        <f>ROUND(H292*D292,2)</f>
        <v>73301.759999999995</v>
      </c>
      <c r="J292" s="271">
        <f>ROUND(I292*1.2,2)</f>
        <v>87962.11</v>
      </c>
      <c r="K292" s="268">
        <f t="shared" si="89"/>
        <v>73301.759999999995</v>
      </c>
      <c r="L292" s="268">
        <f t="shared" si="89"/>
        <v>87962.11</v>
      </c>
      <c r="M292" s="268">
        <f t="shared" si="81"/>
        <v>0</v>
      </c>
      <c r="N292" s="268">
        <f t="shared" si="83"/>
        <v>0</v>
      </c>
      <c r="O292" s="268">
        <f t="shared" si="84"/>
        <v>0</v>
      </c>
      <c r="P292" s="268">
        <f t="shared" si="82"/>
        <v>6240</v>
      </c>
      <c r="Q292" s="268">
        <f t="shared" si="85"/>
        <v>95292.287999999986</v>
      </c>
      <c r="R292" s="268">
        <f t="shared" si="86"/>
        <v>114350.74559999998</v>
      </c>
      <c r="S292" s="268">
        <f t="shared" si="87"/>
        <v>95292.287999999986</v>
      </c>
      <c r="T292" s="268">
        <f t="shared" si="88"/>
        <v>114350.74559999998</v>
      </c>
      <c r="U292" s="295"/>
      <c r="W292" s="298"/>
      <c r="X292" s="298"/>
      <c r="Y292" s="298"/>
    </row>
    <row r="293" spans="1:25" s="263" customFormat="1" ht="27.75" customHeight="1" x14ac:dyDescent="0.25">
      <c r="A293" s="264" t="s">
        <v>321</v>
      </c>
      <c r="B293" s="265" t="s">
        <v>266</v>
      </c>
      <c r="C293" s="264" t="s">
        <v>7</v>
      </c>
      <c r="D293" s="277">
        <v>1.21</v>
      </c>
      <c r="E293" s="271">
        <v>2102.355</v>
      </c>
      <c r="F293" s="268">
        <f>ROUND(E293*D293,2)</f>
        <v>2543.85</v>
      </c>
      <c r="G293" s="268">
        <f>ROUND(F293*1.2,2)</f>
        <v>3052.62</v>
      </c>
      <c r="H293" s="269"/>
      <c r="I293" s="268"/>
      <c r="J293" s="268"/>
      <c r="K293" s="268">
        <f t="shared" si="89"/>
        <v>2543.85</v>
      </c>
      <c r="L293" s="268">
        <f t="shared" si="89"/>
        <v>3052.62</v>
      </c>
      <c r="M293" s="268">
        <f t="shared" si="81"/>
        <v>3258.6502500000001</v>
      </c>
      <c r="N293" s="268">
        <f t="shared" si="83"/>
        <v>3942.9668025000001</v>
      </c>
      <c r="O293" s="268">
        <f t="shared" si="84"/>
        <v>4731.5601630000001</v>
      </c>
      <c r="P293" s="268">
        <f t="shared" si="82"/>
        <v>0</v>
      </c>
      <c r="Q293" s="268">
        <f t="shared" si="85"/>
        <v>0</v>
      </c>
      <c r="R293" s="268">
        <f t="shared" si="86"/>
        <v>0</v>
      </c>
      <c r="S293" s="268">
        <f t="shared" si="87"/>
        <v>3942.9668025000001</v>
      </c>
      <c r="T293" s="268">
        <f t="shared" si="88"/>
        <v>4731.5601630000001</v>
      </c>
      <c r="U293" s="295"/>
      <c r="W293" s="298"/>
      <c r="X293" s="298"/>
      <c r="Y293" s="298"/>
    </row>
    <row r="294" spans="1:25" s="263" customFormat="1" ht="27.75" customHeight="1" x14ac:dyDescent="0.25">
      <c r="A294" s="264" t="s">
        <v>322</v>
      </c>
      <c r="B294" s="265" t="s">
        <v>263</v>
      </c>
      <c r="C294" s="264" t="s">
        <v>7</v>
      </c>
      <c r="D294" s="277">
        <f>D293*1.26</f>
        <v>1.5246</v>
      </c>
      <c r="E294" s="271"/>
      <c r="F294" s="268"/>
      <c r="G294" s="268"/>
      <c r="H294" s="268">
        <v>4800</v>
      </c>
      <c r="I294" s="271">
        <f>ROUND(H294*D294,2)</f>
        <v>7318.08</v>
      </c>
      <c r="J294" s="271">
        <f>ROUND(I294*1.2,2)</f>
        <v>8781.7000000000007</v>
      </c>
      <c r="K294" s="268">
        <f t="shared" si="89"/>
        <v>7318.08</v>
      </c>
      <c r="L294" s="268">
        <f t="shared" si="89"/>
        <v>8781.7000000000007</v>
      </c>
      <c r="M294" s="268">
        <f t="shared" si="81"/>
        <v>0</v>
      </c>
      <c r="N294" s="268">
        <f t="shared" si="83"/>
        <v>0</v>
      </c>
      <c r="O294" s="268">
        <f t="shared" si="84"/>
        <v>0</v>
      </c>
      <c r="P294" s="268">
        <f t="shared" si="82"/>
        <v>6240</v>
      </c>
      <c r="Q294" s="268">
        <f t="shared" si="85"/>
        <v>9513.503999999999</v>
      </c>
      <c r="R294" s="268">
        <f t="shared" si="86"/>
        <v>11416.204799999998</v>
      </c>
      <c r="S294" s="268">
        <f t="shared" si="87"/>
        <v>9513.503999999999</v>
      </c>
      <c r="T294" s="268">
        <f t="shared" si="88"/>
        <v>11416.204799999998</v>
      </c>
      <c r="U294" s="295"/>
      <c r="W294" s="298"/>
      <c r="X294" s="298"/>
      <c r="Y294" s="298"/>
    </row>
    <row r="295" spans="1:25" s="263" customFormat="1" ht="27.75" customHeight="1" x14ac:dyDescent="0.25">
      <c r="A295" s="264" t="s">
        <v>323</v>
      </c>
      <c r="B295" s="265" t="s">
        <v>267</v>
      </c>
      <c r="C295" s="264" t="s">
        <v>9</v>
      </c>
      <c r="D295" s="277">
        <v>22.42</v>
      </c>
      <c r="E295" s="271">
        <v>1181.625</v>
      </c>
      <c r="F295" s="268">
        <f>ROUND(E295*D295,2)</f>
        <v>26492.03</v>
      </c>
      <c r="G295" s="268">
        <f>ROUND(F295*1.2,2)</f>
        <v>31790.44</v>
      </c>
      <c r="H295" s="269"/>
      <c r="I295" s="268"/>
      <c r="J295" s="268"/>
      <c r="K295" s="268">
        <f t="shared" si="89"/>
        <v>26492.03</v>
      </c>
      <c r="L295" s="268">
        <f t="shared" si="89"/>
        <v>31790.44</v>
      </c>
      <c r="M295" s="268">
        <f t="shared" si="81"/>
        <v>1831.51875</v>
      </c>
      <c r="N295" s="268">
        <f t="shared" si="83"/>
        <v>41062.650375000005</v>
      </c>
      <c r="O295" s="268">
        <f t="shared" si="84"/>
        <v>49275.180450000007</v>
      </c>
      <c r="P295" s="268">
        <f t="shared" si="82"/>
        <v>0</v>
      </c>
      <c r="Q295" s="268">
        <f t="shared" si="85"/>
        <v>0</v>
      </c>
      <c r="R295" s="268">
        <f t="shared" si="86"/>
        <v>0</v>
      </c>
      <c r="S295" s="268">
        <f t="shared" si="87"/>
        <v>41062.650375000005</v>
      </c>
      <c r="T295" s="268">
        <f t="shared" si="88"/>
        <v>49275.180450000007</v>
      </c>
      <c r="U295" s="295"/>
      <c r="W295" s="298"/>
      <c r="X295" s="298"/>
      <c r="Y295" s="298"/>
    </row>
    <row r="296" spans="1:25" s="263" customFormat="1" ht="27.75" customHeight="1" x14ac:dyDescent="0.25">
      <c r="A296" s="264" t="s">
        <v>324</v>
      </c>
      <c r="B296" s="265" t="s">
        <v>254</v>
      </c>
      <c r="C296" s="264" t="s">
        <v>15</v>
      </c>
      <c r="D296" s="277">
        <f>28.36*1.75</f>
        <v>49.629999999999995</v>
      </c>
      <c r="E296" s="271">
        <v>700</v>
      </c>
      <c r="F296" s="268">
        <f>ROUND(E296*D296,2)</f>
        <v>34741</v>
      </c>
      <c r="G296" s="268">
        <f>ROUND(F296*1.2,2)</f>
        <v>41689.199999999997</v>
      </c>
      <c r="H296" s="269"/>
      <c r="I296" s="268"/>
      <c r="J296" s="268"/>
      <c r="K296" s="268">
        <f t="shared" si="89"/>
        <v>34741</v>
      </c>
      <c r="L296" s="268">
        <f t="shared" si="89"/>
        <v>41689.199999999997</v>
      </c>
      <c r="M296" s="268">
        <f t="shared" si="81"/>
        <v>1085</v>
      </c>
      <c r="N296" s="268">
        <f t="shared" si="83"/>
        <v>53848.549999999996</v>
      </c>
      <c r="O296" s="268">
        <f t="shared" si="84"/>
        <v>64618.259999999995</v>
      </c>
      <c r="P296" s="268">
        <f t="shared" si="82"/>
        <v>0</v>
      </c>
      <c r="Q296" s="268">
        <f t="shared" si="85"/>
        <v>0</v>
      </c>
      <c r="R296" s="268">
        <f t="shared" si="86"/>
        <v>0</v>
      </c>
      <c r="S296" s="268">
        <f t="shared" si="87"/>
        <v>53848.549999999996</v>
      </c>
      <c r="T296" s="268">
        <f t="shared" si="88"/>
        <v>64618.259999999995</v>
      </c>
      <c r="U296" s="295"/>
      <c r="W296" s="298"/>
      <c r="X296" s="298"/>
      <c r="Y296" s="298"/>
    </row>
    <row r="297" spans="1:25" s="263" customFormat="1" ht="30" x14ac:dyDescent="0.25">
      <c r="A297" s="264" t="s">
        <v>325</v>
      </c>
      <c r="B297" s="265" t="s">
        <v>255</v>
      </c>
      <c r="C297" s="264" t="s">
        <v>15</v>
      </c>
      <c r="D297" s="277">
        <f>9.47+0.15+0.0414*6</f>
        <v>9.8684000000000012</v>
      </c>
      <c r="E297" s="271">
        <v>1140</v>
      </c>
      <c r="F297" s="268">
        <f>ROUND(E297*D297,2)</f>
        <v>11249.98</v>
      </c>
      <c r="G297" s="268">
        <f>ROUND(F297*1.2,2)</f>
        <v>13499.98</v>
      </c>
      <c r="H297" s="269"/>
      <c r="I297" s="268"/>
      <c r="J297" s="268"/>
      <c r="K297" s="268">
        <f t="shared" si="89"/>
        <v>11249.98</v>
      </c>
      <c r="L297" s="268">
        <f t="shared" si="89"/>
        <v>13499.98</v>
      </c>
      <c r="M297" s="268">
        <f t="shared" si="81"/>
        <v>1767</v>
      </c>
      <c r="N297" s="268">
        <f t="shared" si="83"/>
        <v>17437.462800000001</v>
      </c>
      <c r="O297" s="268">
        <f t="shared" si="84"/>
        <v>20924.95536</v>
      </c>
      <c r="P297" s="268">
        <f t="shared" si="82"/>
        <v>0</v>
      </c>
      <c r="Q297" s="268">
        <f t="shared" si="85"/>
        <v>0</v>
      </c>
      <c r="R297" s="268">
        <f t="shared" si="86"/>
        <v>0</v>
      </c>
      <c r="S297" s="268">
        <f t="shared" si="87"/>
        <v>17437.462800000001</v>
      </c>
      <c r="T297" s="268">
        <f t="shared" si="88"/>
        <v>20924.95536</v>
      </c>
      <c r="U297" s="295"/>
      <c r="W297" s="298"/>
      <c r="X297" s="298"/>
      <c r="Y297" s="298"/>
    </row>
    <row r="298" spans="1:25" s="263" customFormat="1" ht="27.75" customHeight="1" x14ac:dyDescent="0.25">
      <c r="A298" s="264" t="s">
        <v>326</v>
      </c>
      <c r="B298" s="265" t="s">
        <v>256</v>
      </c>
      <c r="C298" s="264" t="s">
        <v>15</v>
      </c>
      <c r="D298" s="277">
        <f>63*0.08</f>
        <v>5.04</v>
      </c>
      <c r="E298" s="271">
        <v>1140</v>
      </c>
      <c r="F298" s="268">
        <f>ROUND(E298*D298,2)</f>
        <v>5745.6</v>
      </c>
      <c r="G298" s="268">
        <f>ROUND(F298*1.2,2)</f>
        <v>6894.72</v>
      </c>
      <c r="H298" s="269"/>
      <c r="I298" s="268"/>
      <c r="J298" s="268"/>
      <c r="K298" s="268">
        <f t="shared" si="89"/>
        <v>5745.6</v>
      </c>
      <c r="L298" s="268">
        <f t="shared" si="89"/>
        <v>6894.72</v>
      </c>
      <c r="M298" s="268">
        <f t="shared" si="81"/>
        <v>1767</v>
      </c>
      <c r="N298" s="268">
        <f t="shared" si="83"/>
        <v>8905.68</v>
      </c>
      <c r="O298" s="268">
        <f t="shared" si="84"/>
        <v>10686.816000000001</v>
      </c>
      <c r="P298" s="268">
        <f t="shared" si="82"/>
        <v>0</v>
      </c>
      <c r="Q298" s="268">
        <f t="shared" si="85"/>
        <v>0</v>
      </c>
      <c r="R298" s="268">
        <f t="shared" si="86"/>
        <v>0</v>
      </c>
      <c r="S298" s="268">
        <f t="shared" si="87"/>
        <v>8905.68</v>
      </c>
      <c r="T298" s="268">
        <f t="shared" si="88"/>
        <v>10686.816000000001</v>
      </c>
      <c r="U298" s="295"/>
      <c r="W298" s="298"/>
      <c r="X298" s="298"/>
      <c r="Y298" s="298"/>
    </row>
    <row r="299" spans="1:25" s="263" customFormat="1" ht="27.75" customHeight="1" x14ac:dyDescent="0.25">
      <c r="A299" s="291"/>
      <c r="B299" s="292" t="s">
        <v>11</v>
      </c>
      <c r="C299" s="293"/>
      <c r="D299" s="293"/>
      <c r="E299" s="293"/>
      <c r="F299" s="276">
        <f>SUM(F270:F298)</f>
        <v>554628.57999999996</v>
      </c>
      <c r="G299" s="276">
        <f>SUM(G270:G298)</f>
        <v>665554.30999999971</v>
      </c>
      <c r="H299" s="276"/>
      <c r="I299" s="276">
        <f>SUM(I270:I298)</f>
        <v>4432098.2299999995</v>
      </c>
      <c r="J299" s="276">
        <f>SUM(J270:J298)</f>
        <v>5318517.8800000008</v>
      </c>
      <c r="K299" s="276">
        <f>SUM(K270:K298)</f>
        <v>4986726.8099999996</v>
      </c>
      <c r="L299" s="276">
        <f>SUM(L270:L298)</f>
        <v>5984072.1900000013</v>
      </c>
      <c r="M299" s="276"/>
      <c r="N299" s="276">
        <f>SUM(N270:N298)</f>
        <v>859674.28187249997</v>
      </c>
      <c r="O299" s="276">
        <f>SUM(O270:O298)</f>
        <v>1031609.1382470001</v>
      </c>
      <c r="P299" s="276"/>
      <c r="Q299" s="276">
        <f>SUM(Q270:Q298)</f>
        <v>5761727.6963999989</v>
      </c>
      <c r="R299" s="276">
        <f>SUM(R270:R298)</f>
        <v>6914073.2356799999</v>
      </c>
      <c r="S299" s="276">
        <f>SUM(S270:S298)</f>
        <v>6621401.9782724986</v>
      </c>
      <c r="T299" s="276">
        <f>SUM(T270:T298)</f>
        <v>7945682.3739269981</v>
      </c>
      <c r="U299" s="295"/>
      <c r="W299" s="298"/>
      <c r="X299" s="298"/>
      <c r="Y299" s="298"/>
    </row>
    <row r="300" spans="1:25" x14ac:dyDescent="0.25">
      <c r="N300" s="144" t="s">
        <v>296</v>
      </c>
      <c r="O300" s="144">
        <f>(O299-G299)/O299</f>
        <v>0.35483868325268281</v>
      </c>
      <c r="Q300" s="144" t="s">
        <v>298</v>
      </c>
      <c r="R300" s="144">
        <f>(R299-J299)/R299</f>
        <v>0.23076922984358236</v>
      </c>
      <c r="S300" s="90" t="s">
        <v>294</v>
      </c>
      <c r="T300" s="144">
        <f>(T299-L299)/T299</f>
        <v>0.24687749794326466</v>
      </c>
    </row>
    <row r="301" spans="1:25" x14ac:dyDescent="0.25">
      <c r="N301" s="142" t="s">
        <v>297</v>
      </c>
      <c r="O301" s="142">
        <f>O299-G299</f>
        <v>366054.82824700035</v>
      </c>
      <c r="Q301" s="142" t="s">
        <v>299</v>
      </c>
      <c r="R301" s="142">
        <f>R299-J299</f>
        <v>1595555.3556799991</v>
      </c>
      <c r="S301" s="90" t="s">
        <v>293</v>
      </c>
      <c r="T301" s="142">
        <f>T299-L299</f>
        <v>1961610.1839269968</v>
      </c>
    </row>
    <row r="302" spans="1:25" x14ac:dyDescent="0.25">
      <c r="O302" s="143"/>
      <c r="R302" s="143"/>
      <c r="S302" s="90" t="s">
        <v>290</v>
      </c>
      <c r="T302" s="143">
        <f>T301/120*20</f>
        <v>326935.03065449948</v>
      </c>
    </row>
    <row r="303" spans="1:25" x14ac:dyDescent="0.25">
      <c r="O303" s="143"/>
      <c r="R303" s="143"/>
      <c r="S303" s="90" t="s">
        <v>295</v>
      </c>
      <c r="T303" s="143">
        <f>(T299*0.5*5%)/12*5</f>
        <v>82767.524728406221</v>
      </c>
    </row>
    <row r="304" spans="1:25" x14ac:dyDescent="0.25">
      <c r="O304" s="142"/>
      <c r="R304" s="142"/>
      <c r="S304" s="90" t="s">
        <v>300</v>
      </c>
      <c r="T304" s="142">
        <v>5000000</v>
      </c>
    </row>
    <row r="305" spans="15:20" x14ac:dyDescent="0.25">
      <c r="O305" s="143"/>
      <c r="R305" s="143"/>
      <c r="S305" s="90" t="s">
        <v>291</v>
      </c>
      <c r="T305" s="143">
        <f>(T301-T302-T303-T304)*25%</f>
        <v>-862023.09286397719</v>
      </c>
    </row>
    <row r="306" spans="15:20" x14ac:dyDescent="0.25">
      <c r="O306" s="143"/>
      <c r="R306" s="143"/>
      <c r="S306" s="90" t="s">
        <v>292</v>
      </c>
      <c r="T306" s="143">
        <f>T301-T302-T305-T303-T304</f>
        <v>-2586069.2785919318</v>
      </c>
    </row>
    <row r="307" spans="15:20" x14ac:dyDescent="0.25">
      <c r="O307" s="144"/>
      <c r="R307" s="144"/>
      <c r="S307" s="90" t="s">
        <v>292</v>
      </c>
      <c r="T307" s="144">
        <f>T306/T299</f>
        <v>-0.3254684943206228</v>
      </c>
    </row>
  </sheetData>
  <autoFilter ref="A10:U307" xr:uid="{5BD0074C-587E-4DE9-BEBA-75582C65E64C}"/>
  <mergeCells count="13">
    <mergeCell ref="M6:T7"/>
    <mergeCell ref="E8:G8"/>
    <mergeCell ref="H8:J8"/>
    <mergeCell ref="K8:L8"/>
    <mergeCell ref="M8:O8"/>
    <mergeCell ref="P8:R8"/>
    <mergeCell ref="S8:T8"/>
    <mergeCell ref="J1:L1"/>
    <mergeCell ref="A6:A9"/>
    <mergeCell ref="B6:B9"/>
    <mergeCell ref="C6:C9"/>
    <mergeCell ref="D6:D9"/>
    <mergeCell ref="E6:L7"/>
  </mergeCells>
  <pageMargins left="0.70866141732283472" right="0.31496062992125984" top="0.55118110236220474" bottom="0.55118110236220474" header="0.11811023622047245" footer="0.11811023622047245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A36F-D4DF-4CC3-922C-758069088354}">
  <sheetPr>
    <tabColor rgb="FFFF0000"/>
    <pageSetUpPr fitToPage="1"/>
  </sheetPr>
  <dimension ref="A1:Y307"/>
  <sheetViews>
    <sheetView view="pageBreakPreview" topLeftCell="A2" zoomScaleNormal="100" zoomScaleSheetLayoutView="100" workbookViewId="0">
      <pane ySplit="9" topLeftCell="A11" activePane="bottomLeft" state="frozen"/>
      <selection activeCell="B2" sqref="B2"/>
      <selection pane="bottomLeft" activeCell="W6" sqref="W6"/>
    </sheetView>
  </sheetViews>
  <sheetFormatPr defaultColWidth="8.85546875" defaultRowHeight="15" outlineLevelCol="1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9.5703125" style="92" bestFit="1" customWidth="1"/>
    <col min="5" max="5" width="14" style="90" hidden="1" customWidth="1" outlineLevel="1"/>
    <col min="6" max="6" width="15.28515625" style="90" hidden="1" customWidth="1" outlineLevel="1"/>
    <col min="7" max="7" width="15.28515625" style="93" hidden="1" customWidth="1" outlineLevel="1"/>
    <col min="8" max="8" width="14" style="93" hidden="1" customWidth="1" outlineLevel="1"/>
    <col min="9" max="12" width="15.28515625" style="90" hidden="1" customWidth="1" outlineLevel="1"/>
    <col min="13" max="13" width="14" style="90" bestFit="1" customWidth="1" collapsed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21" width="30.85546875" style="294" customWidth="1"/>
    <col min="22" max="22" width="8.85546875" style="90"/>
    <col min="23" max="24" width="28.85546875" style="296" customWidth="1"/>
    <col min="25" max="25" width="8.85546875" style="296"/>
    <col min="26" max="16384" width="8.85546875" style="90"/>
  </cols>
  <sheetData>
    <row r="1" spans="1:24" hidden="1" x14ac:dyDescent="0.25">
      <c r="J1" s="255" t="s">
        <v>243</v>
      </c>
      <c r="K1" s="255"/>
      <c r="L1" s="255"/>
    </row>
    <row r="2" spans="1:24" hidden="1" x14ac:dyDescent="0.25"/>
    <row r="3" spans="1:24" hidden="1" x14ac:dyDescent="0.25"/>
    <row r="4" spans="1:24" hidden="1" x14ac:dyDescent="0.25">
      <c r="M4" s="90">
        <v>1.55</v>
      </c>
      <c r="O4" s="93"/>
      <c r="P4" s="140">
        <v>1.3</v>
      </c>
    </row>
    <row r="5" spans="1:24" hidden="1" x14ac:dyDescent="0.25"/>
    <row r="6" spans="1:24" ht="40.5" customHeight="1" x14ac:dyDescent="0.25">
      <c r="A6" s="227" t="s">
        <v>0</v>
      </c>
      <c r="B6" s="238" t="s">
        <v>1</v>
      </c>
      <c r="C6" s="227" t="s">
        <v>2</v>
      </c>
      <c r="D6" s="244" t="s">
        <v>3</v>
      </c>
      <c r="E6" s="227" t="s">
        <v>14</v>
      </c>
      <c r="F6" s="227"/>
      <c r="G6" s="227"/>
      <c r="H6" s="227"/>
      <c r="I6" s="227"/>
      <c r="J6" s="227"/>
      <c r="K6" s="227"/>
      <c r="L6" s="227"/>
      <c r="M6" s="245" t="s">
        <v>513</v>
      </c>
      <c r="N6" s="246"/>
      <c r="O6" s="246"/>
      <c r="P6" s="246"/>
      <c r="Q6" s="246"/>
      <c r="R6" s="246"/>
      <c r="S6" s="246"/>
      <c r="T6" s="238"/>
      <c r="U6" s="294">
        <f>T36+T51+T82+T175+T206+T237</f>
        <v>49961334.747691169</v>
      </c>
      <c r="W6" s="302">
        <f>'сводник (2)'!E4-U6</f>
        <v>-2751.3127737566829</v>
      </c>
    </row>
    <row r="7" spans="1:24" ht="14.65" customHeight="1" x14ac:dyDescent="0.25">
      <c r="A7" s="227"/>
      <c r="B7" s="239"/>
      <c r="C7" s="227"/>
      <c r="D7" s="244"/>
      <c r="E7" s="227"/>
      <c r="F7" s="227"/>
      <c r="G7" s="227"/>
      <c r="H7" s="227"/>
      <c r="I7" s="227"/>
      <c r="J7" s="227"/>
      <c r="K7" s="227"/>
      <c r="L7" s="227"/>
      <c r="M7" s="230"/>
      <c r="N7" s="231"/>
      <c r="O7" s="231"/>
      <c r="P7" s="231"/>
      <c r="Q7" s="231"/>
      <c r="R7" s="231"/>
      <c r="S7" s="231"/>
      <c r="T7" s="240"/>
      <c r="U7" s="294">
        <v>49958583.434917413</v>
      </c>
    </row>
    <row r="8" spans="1:24" ht="27.75" customHeight="1" x14ac:dyDescent="0.25">
      <c r="A8" s="227"/>
      <c r="B8" s="239"/>
      <c r="C8" s="227"/>
      <c r="D8" s="244"/>
      <c r="E8" s="227" t="s">
        <v>25</v>
      </c>
      <c r="F8" s="227"/>
      <c r="G8" s="227"/>
      <c r="H8" s="227" t="s">
        <v>26</v>
      </c>
      <c r="I8" s="227"/>
      <c r="J8" s="227"/>
      <c r="K8" s="254" t="s">
        <v>36</v>
      </c>
      <c r="L8" s="254"/>
      <c r="M8" s="247" t="s">
        <v>25</v>
      </c>
      <c r="N8" s="248"/>
      <c r="O8" s="249"/>
      <c r="P8" s="247" t="s">
        <v>26</v>
      </c>
      <c r="Q8" s="248"/>
      <c r="R8" s="249"/>
      <c r="S8" s="250" t="s">
        <v>36</v>
      </c>
      <c r="T8" s="251"/>
      <c r="U8" s="294">
        <f>U6-U7</f>
        <v>2751.3127737566829</v>
      </c>
    </row>
    <row r="9" spans="1:24" ht="56.25" customHeight="1" x14ac:dyDescent="0.25">
      <c r="A9" s="227"/>
      <c r="B9" s="240"/>
      <c r="C9" s="227"/>
      <c r="D9" s="244"/>
      <c r="E9" s="222" t="s">
        <v>4</v>
      </c>
      <c r="F9" s="222" t="s">
        <v>5</v>
      </c>
      <c r="G9" s="94" t="s">
        <v>6</v>
      </c>
      <c r="H9" s="222" t="s">
        <v>4</v>
      </c>
      <c r="I9" s="222" t="s">
        <v>5</v>
      </c>
      <c r="J9" s="94" t="s">
        <v>6</v>
      </c>
      <c r="K9" s="222" t="s">
        <v>27</v>
      </c>
      <c r="L9" s="222" t="s">
        <v>18</v>
      </c>
      <c r="M9" s="222" t="s">
        <v>4</v>
      </c>
      <c r="N9" s="222" t="s">
        <v>5</v>
      </c>
      <c r="O9" s="222" t="s">
        <v>6</v>
      </c>
      <c r="P9" s="222" t="s">
        <v>4</v>
      </c>
      <c r="Q9" s="222" t="s">
        <v>5</v>
      </c>
      <c r="R9" s="222" t="s">
        <v>6</v>
      </c>
      <c r="S9" s="222" t="s">
        <v>27</v>
      </c>
      <c r="T9" s="222" t="s">
        <v>18</v>
      </c>
      <c r="U9" s="294">
        <f>T36-U8</f>
        <v>17960509.708957415</v>
      </c>
      <c r="W9" s="297">
        <f>T36</f>
        <v>17963261.021731172</v>
      </c>
      <c r="X9" s="296">
        <v>100</v>
      </c>
    </row>
    <row r="10" spans="1:24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  <c r="W10" s="294">
        <f>U9</f>
        <v>17960509.708957415</v>
      </c>
      <c r="X10" s="299">
        <f>W10*X9/W9</f>
        <v>99.984683667567779</v>
      </c>
    </row>
    <row r="11" spans="1:24" ht="20.25" customHeight="1" x14ac:dyDescent="0.25">
      <c r="A11" s="223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4" ht="27.75" customHeight="1" x14ac:dyDescent="0.25">
      <c r="A12" s="13" t="s">
        <v>41</v>
      </c>
      <c r="B12" s="107" t="s">
        <v>244</v>
      </c>
      <c r="C12" s="13" t="s">
        <v>7</v>
      </c>
      <c r="D12" s="306">
        <v>5.6686500000000004</v>
      </c>
      <c r="E12" s="109">
        <v>1800</v>
      </c>
      <c r="F12" s="97">
        <f>ROUND(E12*D12,2)</f>
        <v>10203.57</v>
      </c>
      <c r="G12" s="97">
        <f>ROUND(F12*1.2,2)</f>
        <v>12244.28</v>
      </c>
      <c r="H12" s="110"/>
      <c r="I12" s="98"/>
      <c r="J12" s="98"/>
      <c r="K12" s="98">
        <f t="shared" ref="K12:L16" si="0">F12+I12</f>
        <v>10203.57</v>
      </c>
      <c r="L12" s="97">
        <f t="shared" si="0"/>
        <v>12244.28</v>
      </c>
      <c r="M12" s="97">
        <f t="shared" ref="M12:M35" si="1">E12*$M$4</f>
        <v>2790</v>
      </c>
      <c r="N12" s="97">
        <f t="shared" ref="N12:N75" si="2">M12*D12</f>
        <v>15815.533500000001</v>
      </c>
      <c r="O12" s="97">
        <f t="shared" ref="O12:O75" si="3">N12*1.2</f>
        <v>18978.640200000002</v>
      </c>
      <c r="P12" s="97">
        <f t="shared" ref="P12:P35" si="4">H12*$P$4</f>
        <v>0</v>
      </c>
      <c r="Q12" s="97">
        <f t="shared" ref="Q12:Q75" si="5">P12*D12</f>
        <v>0</v>
      </c>
      <c r="R12" s="97">
        <f t="shared" ref="R12:R75" si="6">Q12*1.2</f>
        <v>0</v>
      </c>
      <c r="S12" s="97">
        <f t="shared" ref="S12:S75" si="7">N12+Q12</f>
        <v>15815.533500000001</v>
      </c>
      <c r="T12" s="97">
        <f t="shared" ref="T12:T75" si="8">S12*1.2</f>
        <v>18978.640200000002</v>
      </c>
      <c r="U12" s="294">
        <v>55613811.212789997</v>
      </c>
      <c r="X12" s="296">
        <f>D12*0.323</f>
        <v>1.8309739500000002</v>
      </c>
    </row>
    <row r="13" spans="1:24" ht="27.75" customHeight="1" x14ac:dyDescent="0.25">
      <c r="A13" s="13" t="s">
        <v>59</v>
      </c>
      <c r="B13" s="107" t="s">
        <v>260</v>
      </c>
      <c r="C13" s="13" t="s">
        <v>272</v>
      </c>
      <c r="D13" s="306">
        <v>0.25840000000000002</v>
      </c>
      <c r="E13" s="109">
        <v>1979800</v>
      </c>
      <c r="F13" s="97">
        <f>ROUND(E13*D13,2)</f>
        <v>511580.32</v>
      </c>
      <c r="G13" s="97">
        <f>ROUND(F13*1.2,2)</f>
        <v>613896.38</v>
      </c>
      <c r="H13" s="110"/>
      <c r="I13" s="98"/>
      <c r="J13" s="98"/>
      <c r="K13" s="98">
        <f t="shared" si="0"/>
        <v>511580.32</v>
      </c>
      <c r="L13" s="97">
        <f t="shared" si="0"/>
        <v>613896.38</v>
      </c>
      <c r="M13" s="97">
        <f>E13*$M$4</f>
        <v>3068690</v>
      </c>
      <c r="N13" s="97">
        <f t="shared" si="2"/>
        <v>792949.49600000004</v>
      </c>
      <c r="O13" s="97">
        <f t="shared" si="3"/>
        <v>951539.39520000003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792949.49600000004</v>
      </c>
      <c r="T13" s="97">
        <f t="shared" si="8"/>
        <v>951539.39520000003</v>
      </c>
      <c r="X13" s="296">
        <f t="shared" ref="X13:X35" si="9">D13*0.323</f>
        <v>8.3463200000000015E-2</v>
      </c>
    </row>
    <row r="14" spans="1:24" ht="30.75" customHeight="1" x14ac:dyDescent="0.25">
      <c r="A14" s="13" t="s">
        <v>181</v>
      </c>
      <c r="B14" s="107" t="s">
        <v>246</v>
      </c>
      <c r="C14" s="13" t="s">
        <v>7</v>
      </c>
      <c r="D14" s="306">
        <v>147.47856999999999</v>
      </c>
      <c r="E14" s="109">
        <v>1630</v>
      </c>
      <c r="F14" s="97">
        <f>ROUND(E14*D14,2)</f>
        <v>240390.07</v>
      </c>
      <c r="G14" s="97">
        <f>ROUND(F14*1.2,2)</f>
        <v>288468.08</v>
      </c>
      <c r="H14" s="110"/>
      <c r="I14" s="98"/>
      <c r="J14" s="98"/>
      <c r="K14" s="98">
        <f t="shared" si="0"/>
        <v>240390.07</v>
      </c>
      <c r="L14" s="97">
        <f t="shared" si="0"/>
        <v>288468.08</v>
      </c>
      <c r="M14" s="97">
        <f t="shared" si="1"/>
        <v>2526.5</v>
      </c>
      <c r="N14" s="97">
        <f t="shared" si="2"/>
        <v>372604.607105</v>
      </c>
      <c r="O14" s="97">
        <f t="shared" si="3"/>
        <v>447125.52852599998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372604.607105</v>
      </c>
      <c r="T14" s="97">
        <f t="shared" si="8"/>
        <v>447125.52852599998</v>
      </c>
      <c r="X14" s="296">
        <f t="shared" si="9"/>
        <v>47.635578109999997</v>
      </c>
    </row>
    <row r="15" spans="1:24" ht="27.75" customHeight="1" x14ac:dyDescent="0.25">
      <c r="A15" s="13" t="s">
        <v>492</v>
      </c>
      <c r="B15" s="107" t="s">
        <v>245</v>
      </c>
      <c r="C15" s="13" t="s">
        <v>8</v>
      </c>
      <c r="D15" s="306">
        <v>671.82708000000002</v>
      </c>
      <c r="E15" s="109">
        <v>101.5</v>
      </c>
      <c r="F15" s="97">
        <f>ROUND(E15*D15,2)</f>
        <v>68190.45</v>
      </c>
      <c r="G15" s="97">
        <f>ROUND(F15*1.2,2)</f>
        <v>81828.539999999994</v>
      </c>
      <c r="H15" s="110"/>
      <c r="I15" s="98"/>
      <c r="J15" s="98"/>
      <c r="K15" s="98">
        <f t="shared" si="0"/>
        <v>68190.45</v>
      </c>
      <c r="L15" s="97">
        <f t="shared" si="0"/>
        <v>81828.539999999994</v>
      </c>
      <c r="M15" s="97">
        <f t="shared" si="1"/>
        <v>157.32500000000002</v>
      </c>
      <c r="N15" s="97">
        <f t="shared" si="2"/>
        <v>105695.19536100002</v>
      </c>
      <c r="O15" s="97">
        <f t="shared" si="3"/>
        <v>126834.23443320002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105695.19536100002</v>
      </c>
      <c r="T15" s="97">
        <f t="shared" si="8"/>
        <v>126834.23443320002</v>
      </c>
      <c r="X15" s="296">
        <f t="shared" si="9"/>
        <v>217.00014684000001</v>
      </c>
    </row>
    <row r="16" spans="1:24" ht="27.75" customHeight="1" x14ac:dyDescent="0.25">
      <c r="A16" s="13" t="s">
        <v>493</v>
      </c>
      <c r="B16" s="107" t="s">
        <v>249</v>
      </c>
      <c r="C16" s="13" t="s">
        <v>7</v>
      </c>
      <c r="D16" s="306">
        <v>67.183999999999997</v>
      </c>
      <c r="E16" s="109">
        <v>2573.7399999999998</v>
      </c>
      <c r="F16" s="97">
        <f>ROUND(E16*D16,2)</f>
        <v>172914.15</v>
      </c>
      <c r="G16" s="97">
        <f>ROUND(F16*1.2,2)</f>
        <v>207496.98</v>
      </c>
      <c r="H16" s="110"/>
      <c r="I16" s="98"/>
      <c r="J16" s="98"/>
      <c r="K16" s="98">
        <f t="shared" si="0"/>
        <v>172914.15</v>
      </c>
      <c r="L16" s="97">
        <f t="shared" si="0"/>
        <v>207496.98</v>
      </c>
      <c r="M16" s="97">
        <f t="shared" si="1"/>
        <v>3989.2969999999996</v>
      </c>
      <c r="N16" s="97">
        <f t="shared" si="2"/>
        <v>268016.92964799999</v>
      </c>
      <c r="O16" s="97">
        <f t="shared" si="3"/>
        <v>321620.31557759998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268016.92964799999</v>
      </c>
      <c r="T16" s="97">
        <f t="shared" si="8"/>
        <v>321620.31557759998</v>
      </c>
      <c r="X16" s="296">
        <f t="shared" si="9"/>
        <v>21.700431999999999</v>
      </c>
    </row>
    <row r="17" spans="1:24" ht="27.75" customHeight="1" x14ac:dyDescent="0.25">
      <c r="A17" s="99" t="s">
        <v>494</v>
      </c>
      <c r="B17" s="87" t="s">
        <v>263</v>
      </c>
      <c r="C17" s="99" t="s">
        <v>7</v>
      </c>
      <c r="D17" s="307">
        <v>84.651839999999993</v>
      </c>
      <c r="E17" s="101"/>
      <c r="F17" s="100"/>
      <c r="G17" s="100"/>
      <c r="H17" s="100">
        <v>4800</v>
      </c>
      <c r="I17" s="100">
        <f>ROUND(H17*D17,2)</f>
        <v>406328.83</v>
      </c>
      <c r="J17" s="100">
        <f>ROUND(I17*1.2,2)</f>
        <v>487594.6</v>
      </c>
      <c r="K17" s="100">
        <f>F17+I17</f>
        <v>406328.83</v>
      </c>
      <c r="L17" s="100">
        <f>G17+J17</f>
        <v>487594.6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528227.48159999994</v>
      </c>
      <c r="R17" s="100">
        <f t="shared" si="6"/>
        <v>633872.97791999986</v>
      </c>
      <c r="S17" s="100">
        <f t="shared" si="7"/>
        <v>528227.48159999994</v>
      </c>
      <c r="T17" s="100">
        <f t="shared" si="8"/>
        <v>633872.97791999986</v>
      </c>
      <c r="X17" s="296">
        <f t="shared" si="9"/>
        <v>27.342544319999998</v>
      </c>
    </row>
    <row r="18" spans="1:24" ht="27.75" customHeight="1" x14ac:dyDescent="0.25">
      <c r="A18" s="13" t="s">
        <v>495</v>
      </c>
      <c r="B18" s="107" t="s">
        <v>262</v>
      </c>
      <c r="C18" s="13" t="s">
        <v>10</v>
      </c>
      <c r="D18" s="306">
        <v>276.16500000000002</v>
      </c>
      <c r="E18" s="109">
        <v>2160</v>
      </c>
      <c r="F18" s="97">
        <f>ROUND(E18*D18,2)</f>
        <v>596516.4</v>
      </c>
      <c r="G18" s="97">
        <f>ROUND(F18*1.2,2)</f>
        <v>715819.68</v>
      </c>
      <c r="H18" s="110"/>
      <c r="I18" s="98"/>
      <c r="J18" s="98"/>
      <c r="K18" s="98">
        <f t="shared" ref="K18:L33" si="10">F18+I18</f>
        <v>596516.4</v>
      </c>
      <c r="L18" s="97">
        <f t="shared" si="10"/>
        <v>715819.68</v>
      </c>
      <c r="M18" s="97">
        <f t="shared" si="1"/>
        <v>3348</v>
      </c>
      <c r="N18" s="97">
        <f t="shared" si="2"/>
        <v>924600.42</v>
      </c>
      <c r="O18" s="97">
        <f t="shared" si="3"/>
        <v>1109520.504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924600.42</v>
      </c>
      <c r="T18" s="97">
        <f t="shared" si="8"/>
        <v>1109520.504</v>
      </c>
      <c r="X18" s="296">
        <f t="shared" si="9"/>
        <v>89.201295000000016</v>
      </c>
    </row>
    <row r="19" spans="1:24" ht="27.75" customHeight="1" x14ac:dyDescent="0.25">
      <c r="A19" s="99" t="s">
        <v>496</v>
      </c>
      <c r="B19" s="87" t="s">
        <v>259</v>
      </c>
      <c r="C19" s="99" t="s">
        <v>10</v>
      </c>
      <c r="D19" s="307">
        <v>276.16500000000002</v>
      </c>
      <c r="E19" s="101"/>
      <c r="F19" s="100"/>
      <c r="G19" s="100"/>
      <c r="H19" s="100">
        <f>5850+6425</f>
        <v>12275</v>
      </c>
      <c r="I19" s="100">
        <f>ROUND(H19*D19,2)</f>
        <v>3389925.38</v>
      </c>
      <c r="J19" s="100">
        <f>ROUND(I19*1.2,2)</f>
        <v>4067910.46</v>
      </c>
      <c r="K19" s="100">
        <f t="shared" si="10"/>
        <v>3389925.38</v>
      </c>
      <c r="L19" s="100">
        <f t="shared" si="10"/>
        <v>4067910.46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4406902.9875000007</v>
      </c>
      <c r="R19" s="100">
        <f t="shared" si="6"/>
        <v>5288283.5850000009</v>
      </c>
      <c r="S19" s="100">
        <f t="shared" si="7"/>
        <v>4406902.9875000007</v>
      </c>
      <c r="T19" s="100">
        <f t="shared" si="8"/>
        <v>5288283.5850000009</v>
      </c>
      <c r="X19" s="296">
        <f t="shared" si="9"/>
        <v>89.201295000000016</v>
      </c>
    </row>
    <row r="20" spans="1:24" ht="27.75" customHeight="1" x14ac:dyDescent="0.25">
      <c r="A20" s="13" t="s">
        <v>497</v>
      </c>
      <c r="B20" s="107" t="s">
        <v>261</v>
      </c>
      <c r="C20" s="13" t="s">
        <v>9</v>
      </c>
      <c r="D20" s="308">
        <v>300.16390000000001</v>
      </c>
      <c r="E20" s="109">
        <v>1920</v>
      </c>
      <c r="F20" s="97">
        <f>ROUND(E20*D20,2)</f>
        <v>576314.68999999994</v>
      </c>
      <c r="G20" s="97">
        <f>ROUND(F20*1.2,2)</f>
        <v>691577.63</v>
      </c>
      <c r="H20" s="110"/>
      <c r="I20" s="98"/>
      <c r="J20" s="98"/>
      <c r="K20" s="98">
        <f t="shared" si="10"/>
        <v>576314.68999999994</v>
      </c>
      <c r="L20" s="97">
        <f t="shared" si="10"/>
        <v>691577.63</v>
      </c>
      <c r="M20" s="97">
        <f t="shared" si="1"/>
        <v>2976</v>
      </c>
      <c r="N20" s="97">
        <f t="shared" si="2"/>
        <v>893287.76640000008</v>
      </c>
      <c r="O20" s="97">
        <f t="shared" si="3"/>
        <v>1071945.31968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893287.76640000008</v>
      </c>
      <c r="T20" s="97">
        <f t="shared" si="8"/>
        <v>1071945.31968</v>
      </c>
      <c r="X20" s="296">
        <f t="shared" si="9"/>
        <v>96.952939700000002</v>
      </c>
    </row>
    <row r="21" spans="1:24" ht="27.75" customHeight="1" x14ac:dyDescent="0.25">
      <c r="A21" s="99" t="s">
        <v>498</v>
      </c>
      <c r="B21" s="87" t="s">
        <v>248</v>
      </c>
      <c r="C21" s="99" t="s">
        <v>10</v>
      </c>
      <c r="D21" s="307">
        <v>24.225000000000001</v>
      </c>
      <c r="E21" s="101"/>
      <c r="F21" s="100"/>
      <c r="G21" s="100"/>
      <c r="H21" s="100">
        <v>143950</v>
      </c>
      <c r="I21" s="100">
        <f>ROUND(H21*D21,2)</f>
        <v>3487188.75</v>
      </c>
      <c r="J21" s="100">
        <f>ROUND(I21*1.2,2)</f>
        <v>4184626.5</v>
      </c>
      <c r="K21" s="100">
        <f t="shared" si="10"/>
        <v>3487188.75</v>
      </c>
      <c r="L21" s="100">
        <f t="shared" si="10"/>
        <v>4184626.5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4533345.375</v>
      </c>
      <c r="R21" s="100">
        <f t="shared" si="6"/>
        <v>5440014.4500000002</v>
      </c>
      <c r="S21" s="100">
        <f t="shared" si="7"/>
        <v>4533345.375</v>
      </c>
      <c r="T21" s="100">
        <f t="shared" si="8"/>
        <v>5440014.4500000002</v>
      </c>
      <c r="X21" s="296">
        <f t="shared" si="9"/>
        <v>7.8246750000000009</v>
      </c>
    </row>
    <row r="22" spans="1:24" ht="27.75" customHeight="1" x14ac:dyDescent="0.25">
      <c r="A22" s="123" t="s">
        <v>499</v>
      </c>
      <c r="B22" s="89" t="s">
        <v>270</v>
      </c>
      <c r="C22" s="123" t="s">
        <v>10</v>
      </c>
      <c r="D22" s="306">
        <v>12.274000000000001</v>
      </c>
      <c r="E22" s="109">
        <v>1120</v>
      </c>
      <c r="F22" s="97">
        <f>ROUND(E22*D22,2)</f>
        <v>13746.88</v>
      </c>
      <c r="G22" s="97">
        <f>ROUND(F22*1.2,2)</f>
        <v>16496.259999999998</v>
      </c>
      <c r="H22" s="110"/>
      <c r="I22" s="98"/>
      <c r="J22" s="98"/>
      <c r="K22" s="98">
        <f t="shared" si="10"/>
        <v>13746.88</v>
      </c>
      <c r="L22" s="97">
        <f t="shared" si="10"/>
        <v>16496.259999999998</v>
      </c>
      <c r="M22" s="97">
        <f t="shared" si="1"/>
        <v>1736</v>
      </c>
      <c r="N22" s="97">
        <f t="shared" si="2"/>
        <v>21307.664000000001</v>
      </c>
      <c r="O22" s="97">
        <f t="shared" si="3"/>
        <v>25569.196800000002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21307.664000000001</v>
      </c>
      <c r="T22" s="97">
        <f t="shared" si="8"/>
        <v>25569.196800000002</v>
      </c>
      <c r="X22" s="296">
        <f t="shared" si="9"/>
        <v>3.9645020000000004</v>
      </c>
    </row>
    <row r="23" spans="1:24" ht="27.75" customHeight="1" x14ac:dyDescent="0.25">
      <c r="A23" s="13" t="s">
        <v>500</v>
      </c>
      <c r="B23" s="107" t="s">
        <v>237</v>
      </c>
      <c r="C23" s="13" t="s">
        <v>24</v>
      </c>
      <c r="D23" s="306">
        <v>39.405999999999999</v>
      </c>
      <c r="E23" s="109">
        <v>1324</v>
      </c>
      <c r="F23" s="97">
        <f>ROUND(E23*D23,2)</f>
        <v>52173.54</v>
      </c>
      <c r="G23" s="97">
        <f>ROUND(F23*1.2,2)</f>
        <v>62608.25</v>
      </c>
      <c r="H23" s="110"/>
      <c r="I23" s="98"/>
      <c r="J23" s="98"/>
      <c r="K23" s="98">
        <f t="shared" si="10"/>
        <v>52173.54</v>
      </c>
      <c r="L23" s="97">
        <f t="shared" si="10"/>
        <v>62608.25</v>
      </c>
      <c r="M23" s="97">
        <f t="shared" si="1"/>
        <v>2052.2000000000003</v>
      </c>
      <c r="N23" s="97">
        <f t="shared" si="2"/>
        <v>80868.993200000012</v>
      </c>
      <c r="O23" s="97">
        <f t="shared" si="3"/>
        <v>97042.791840000005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80868.993200000012</v>
      </c>
      <c r="T23" s="97">
        <f t="shared" si="8"/>
        <v>97042.791840000005</v>
      </c>
      <c r="X23" s="296">
        <f t="shared" si="9"/>
        <v>12.728138</v>
      </c>
    </row>
    <row r="24" spans="1:24" ht="27.75" customHeight="1" x14ac:dyDescent="0.25">
      <c r="A24" s="86" t="s">
        <v>501</v>
      </c>
      <c r="B24" s="112" t="s">
        <v>257</v>
      </c>
      <c r="C24" s="86" t="s">
        <v>149</v>
      </c>
      <c r="D24" s="307">
        <v>34.238</v>
      </c>
      <c r="E24" s="101"/>
      <c r="F24" s="100"/>
      <c r="G24" s="100"/>
      <c r="H24" s="100">
        <v>8050</v>
      </c>
      <c r="I24" s="101">
        <f>ROUND(H24*D24,2)</f>
        <v>275615.90000000002</v>
      </c>
      <c r="J24" s="101">
        <f>ROUND(I24*1.2,2)</f>
        <v>330739.08</v>
      </c>
      <c r="K24" s="100">
        <f t="shared" si="10"/>
        <v>275615.90000000002</v>
      </c>
      <c r="L24" s="100">
        <f t="shared" si="10"/>
        <v>330739.08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358300.67</v>
      </c>
      <c r="R24" s="100">
        <f t="shared" si="6"/>
        <v>429960.80399999995</v>
      </c>
      <c r="S24" s="100">
        <f t="shared" si="7"/>
        <v>358300.67</v>
      </c>
      <c r="T24" s="100">
        <f t="shared" si="8"/>
        <v>429960.80399999995</v>
      </c>
      <c r="X24" s="296">
        <f t="shared" si="9"/>
        <v>11.058873999999999</v>
      </c>
    </row>
    <row r="25" spans="1:24" ht="27.75" customHeight="1" x14ac:dyDescent="0.25">
      <c r="A25" s="86" t="s">
        <v>502</v>
      </c>
      <c r="B25" s="112" t="s">
        <v>269</v>
      </c>
      <c r="C25" s="86" t="s">
        <v>149</v>
      </c>
      <c r="D25" s="307">
        <v>5.1680000000000001</v>
      </c>
      <c r="E25" s="101"/>
      <c r="F25" s="100"/>
      <c r="G25" s="100"/>
      <c r="H25" s="100">
        <v>12100</v>
      </c>
      <c r="I25" s="101">
        <f>ROUND(H25*D25,2)</f>
        <v>62532.800000000003</v>
      </c>
      <c r="J25" s="101">
        <f>ROUND(I25*1.2,2)</f>
        <v>75039.360000000001</v>
      </c>
      <c r="K25" s="100">
        <f t="shared" si="10"/>
        <v>62532.800000000003</v>
      </c>
      <c r="L25" s="100">
        <f t="shared" si="10"/>
        <v>75039.360000000001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81292.639999999999</v>
      </c>
      <c r="R25" s="100">
        <f t="shared" si="6"/>
        <v>97551.167999999991</v>
      </c>
      <c r="S25" s="100">
        <f t="shared" si="7"/>
        <v>81292.639999999999</v>
      </c>
      <c r="T25" s="100">
        <f t="shared" si="8"/>
        <v>97551.167999999991</v>
      </c>
      <c r="X25" s="296">
        <f t="shared" si="9"/>
        <v>1.6692640000000001</v>
      </c>
    </row>
    <row r="26" spans="1:24" ht="27.75" customHeight="1" x14ac:dyDescent="0.25">
      <c r="A26" s="99" t="s">
        <v>503</v>
      </c>
      <c r="B26" s="88" t="s">
        <v>236</v>
      </c>
      <c r="C26" s="99" t="s">
        <v>10</v>
      </c>
      <c r="D26" s="307">
        <v>231.268</v>
      </c>
      <c r="E26" s="101"/>
      <c r="F26" s="100"/>
      <c r="G26" s="100"/>
      <c r="H26" s="100">
        <v>235</v>
      </c>
      <c r="I26" s="100">
        <f>ROUND(H26*D26,2)</f>
        <v>54347.98</v>
      </c>
      <c r="J26" s="100">
        <f>ROUND(I26*1.2,2)</f>
        <v>65217.58</v>
      </c>
      <c r="K26" s="100">
        <f t="shared" si="10"/>
        <v>54347.98</v>
      </c>
      <c r="L26" s="100">
        <f t="shared" si="10"/>
        <v>65217.58</v>
      </c>
      <c r="M26" s="100">
        <f t="shared" si="1"/>
        <v>0</v>
      </c>
      <c r="N26" s="100">
        <f t="shared" si="2"/>
        <v>0</v>
      </c>
      <c r="O26" s="100">
        <f t="shared" si="3"/>
        <v>0</v>
      </c>
      <c r="P26" s="100">
        <f t="shared" si="4"/>
        <v>305.5</v>
      </c>
      <c r="Q26" s="100">
        <f t="shared" si="5"/>
        <v>70652.373999999996</v>
      </c>
      <c r="R26" s="100">
        <f t="shared" si="6"/>
        <v>84782.848799999992</v>
      </c>
      <c r="S26" s="100">
        <f t="shared" si="7"/>
        <v>70652.373999999996</v>
      </c>
      <c r="T26" s="100">
        <f t="shared" si="8"/>
        <v>84782.848799999992</v>
      </c>
      <c r="X26" s="296">
        <f t="shared" si="9"/>
        <v>74.699564000000009</v>
      </c>
    </row>
    <row r="27" spans="1:24" ht="27.75" customHeight="1" x14ac:dyDescent="0.25">
      <c r="A27" s="13" t="s">
        <v>504</v>
      </c>
      <c r="B27" s="107" t="s">
        <v>242</v>
      </c>
      <c r="C27" s="13" t="s">
        <v>7</v>
      </c>
      <c r="D27" s="306">
        <v>60.223349999999996</v>
      </c>
      <c r="E27" s="109">
        <v>1933.2</v>
      </c>
      <c r="F27" s="97">
        <f>ROUND(E27*D27,2)</f>
        <v>116423.78</v>
      </c>
      <c r="G27" s="97">
        <f>ROUND(F27*1.2,2)</f>
        <v>139708.54</v>
      </c>
      <c r="H27" s="110"/>
      <c r="I27" s="98"/>
      <c r="J27" s="98"/>
      <c r="K27" s="98">
        <f t="shared" si="10"/>
        <v>116423.78</v>
      </c>
      <c r="L27" s="97">
        <f t="shared" si="10"/>
        <v>139708.54</v>
      </c>
      <c r="M27" s="97">
        <f t="shared" si="1"/>
        <v>2996.46</v>
      </c>
      <c r="N27" s="97">
        <f t="shared" si="2"/>
        <v>180456.859341</v>
      </c>
      <c r="O27" s="97">
        <f t="shared" si="3"/>
        <v>216548.23120919999</v>
      </c>
      <c r="P27" s="97">
        <f t="shared" si="4"/>
        <v>0</v>
      </c>
      <c r="Q27" s="97">
        <f t="shared" si="5"/>
        <v>0</v>
      </c>
      <c r="R27" s="97">
        <f t="shared" si="6"/>
        <v>0</v>
      </c>
      <c r="S27" s="97">
        <f t="shared" si="7"/>
        <v>180456.859341</v>
      </c>
      <c r="T27" s="97">
        <f t="shared" si="8"/>
        <v>216548.23120919999</v>
      </c>
      <c r="X27" s="296">
        <f t="shared" si="9"/>
        <v>19.452142049999999</v>
      </c>
    </row>
    <row r="28" spans="1:24" ht="27.75" customHeight="1" x14ac:dyDescent="0.25">
      <c r="A28" s="99" t="s">
        <v>505</v>
      </c>
      <c r="B28" s="88" t="s">
        <v>263</v>
      </c>
      <c r="C28" s="99" t="s">
        <v>7</v>
      </c>
      <c r="D28" s="309">
        <v>75.881421000000003</v>
      </c>
      <c r="E28" s="101"/>
      <c r="F28" s="100"/>
      <c r="G28" s="100"/>
      <c r="H28" s="100">
        <v>4800</v>
      </c>
      <c r="I28" s="100">
        <f>ROUND(H28*D28,2)</f>
        <v>364230.82</v>
      </c>
      <c r="J28" s="100">
        <f>ROUND(I28*1.2,2)</f>
        <v>437076.98</v>
      </c>
      <c r="K28" s="100">
        <f t="shared" si="10"/>
        <v>364230.82</v>
      </c>
      <c r="L28" s="100">
        <f t="shared" si="10"/>
        <v>437076.98</v>
      </c>
      <c r="M28" s="100">
        <f t="shared" si="1"/>
        <v>0</v>
      </c>
      <c r="N28" s="100">
        <f t="shared" si="2"/>
        <v>0</v>
      </c>
      <c r="O28" s="100">
        <f t="shared" si="3"/>
        <v>0</v>
      </c>
      <c r="P28" s="100">
        <f t="shared" si="4"/>
        <v>6240</v>
      </c>
      <c r="Q28" s="100">
        <f t="shared" si="5"/>
        <v>473500.06703999999</v>
      </c>
      <c r="R28" s="100">
        <f t="shared" si="6"/>
        <v>568200.08044799999</v>
      </c>
      <c r="S28" s="100">
        <f t="shared" si="7"/>
        <v>473500.06703999999</v>
      </c>
      <c r="T28" s="100">
        <f t="shared" si="8"/>
        <v>568200.08044799999</v>
      </c>
      <c r="X28" s="296">
        <f t="shared" si="9"/>
        <v>24.509698983000003</v>
      </c>
    </row>
    <row r="29" spans="1:24" ht="27.75" customHeight="1" x14ac:dyDescent="0.25">
      <c r="A29" s="13" t="s">
        <v>506</v>
      </c>
      <c r="B29" s="107" t="s">
        <v>231</v>
      </c>
      <c r="C29" s="13" t="s">
        <v>7</v>
      </c>
      <c r="D29" s="308">
        <v>6.022335</v>
      </c>
      <c r="E29" s="109">
        <v>1449.9</v>
      </c>
      <c r="F29" s="97">
        <f>ROUND(E29*D29,2)</f>
        <v>8731.7800000000007</v>
      </c>
      <c r="G29" s="97">
        <f>ROUND(F29*1.2,2)</f>
        <v>10478.14</v>
      </c>
      <c r="H29" s="110"/>
      <c r="I29" s="98"/>
      <c r="J29" s="98"/>
      <c r="K29" s="98">
        <f t="shared" si="10"/>
        <v>8731.7800000000007</v>
      </c>
      <c r="L29" s="97">
        <f t="shared" si="10"/>
        <v>10478.14</v>
      </c>
      <c r="M29" s="97">
        <f t="shared" si="1"/>
        <v>2247.3450000000003</v>
      </c>
      <c r="N29" s="97">
        <f t="shared" si="2"/>
        <v>13534.264450575001</v>
      </c>
      <c r="O29" s="97">
        <f t="shared" si="3"/>
        <v>16241.117340690002</v>
      </c>
      <c r="P29" s="97">
        <f t="shared" si="4"/>
        <v>0</v>
      </c>
      <c r="Q29" s="97">
        <f t="shared" si="5"/>
        <v>0</v>
      </c>
      <c r="R29" s="97">
        <f t="shared" si="6"/>
        <v>0</v>
      </c>
      <c r="S29" s="97">
        <f t="shared" si="7"/>
        <v>13534.264450575001</v>
      </c>
      <c r="T29" s="97">
        <f t="shared" si="8"/>
        <v>16241.117340690002</v>
      </c>
      <c r="X29" s="296">
        <f t="shared" si="9"/>
        <v>1.9452142050000001</v>
      </c>
    </row>
    <row r="30" spans="1:24" ht="27.75" customHeight="1" x14ac:dyDescent="0.25">
      <c r="A30" s="99" t="s">
        <v>507</v>
      </c>
      <c r="B30" s="87" t="s">
        <v>263</v>
      </c>
      <c r="C30" s="99" t="s">
        <v>7</v>
      </c>
      <c r="D30" s="309">
        <v>7.5881420999999998</v>
      </c>
      <c r="E30" s="101"/>
      <c r="F30" s="100"/>
      <c r="G30" s="100"/>
      <c r="H30" s="100">
        <v>4800</v>
      </c>
      <c r="I30" s="100">
        <f>ROUND(H30*D30,2)</f>
        <v>36423.08</v>
      </c>
      <c r="J30" s="100">
        <f>ROUND(I30*1.2,2)</f>
        <v>43707.7</v>
      </c>
      <c r="K30" s="100">
        <f t="shared" si="10"/>
        <v>36423.08</v>
      </c>
      <c r="L30" s="100">
        <f t="shared" si="10"/>
        <v>43707.7</v>
      </c>
      <c r="M30" s="100">
        <f t="shared" si="1"/>
        <v>0</v>
      </c>
      <c r="N30" s="100">
        <f t="shared" si="2"/>
        <v>0</v>
      </c>
      <c r="O30" s="100">
        <f t="shared" si="3"/>
        <v>0</v>
      </c>
      <c r="P30" s="100">
        <f t="shared" si="4"/>
        <v>6240</v>
      </c>
      <c r="Q30" s="100">
        <f t="shared" si="5"/>
        <v>47350.006703999999</v>
      </c>
      <c r="R30" s="100">
        <f t="shared" si="6"/>
        <v>56820.008044800001</v>
      </c>
      <c r="S30" s="100">
        <f t="shared" si="7"/>
        <v>47350.006703999999</v>
      </c>
      <c r="T30" s="100">
        <f t="shared" si="8"/>
        <v>56820.008044800001</v>
      </c>
      <c r="X30" s="296">
        <f t="shared" si="9"/>
        <v>2.4509698982999999</v>
      </c>
    </row>
    <row r="31" spans="1:24" ht="27.75" customHeight="1" x14ac:dyDescent="0.25">
      <c r="A31" s="13" t="s">
        <v>508</v>
      </c>
      <c r="B31" s="107" t="s">
        <v>232</v>
      </c>
      <c r="C31" s="13" t="s">
        <v>272</v>
      </c>
      <c r="D31" s="306">
        <v>0.14987200000000001</v>
      </c>
      <c r="E31" s="109">
        <v>945300</v>
      </c>
      <c r="F31" s="97">
        <f>ROUND(E31*D31,2)</f>
        <v>141674</v>
      </c>
      <c r="G31" s="97">
        <f>ROUND(F31*1.2,2)</f>
        <v>170008.8</v>
      </c>
      <c r="H31" s="110"/>
      <c r="I31" s="98"/>
      <c r="J31" s="98"/>
      <c r="K31" s="98">
        <f t="shared" si="10"/>
        <v>141674</v>
      </c>
      <c r="L31" s="97">
        <f t="shared" si="10"/>
        <v>170008.8</v>
      </c>
      <c r="M31" s="97">
        <f t="shared" si="1"/>
        <v>1465215</v>
      </c>
      <c r="N31" s="97">
        <f t="shared" si="2"/>
        <v>219594.70248000001</v>
      </c>
      <c r="O31" s="97">
        <f t="shared" si="3"/>
        <v>263513.64297599997</v>
      </c>
      <c r="P31" s="97">
        <f t="shared" si="4"/>
        <v>0</v>
      </c>
      <c r="Q31" s="97">
        <f t="shared" si="5"/>
        <v>0</v>
      </c>
      <c r="R31" s="97">
        <f t="shared" si="6"/>
        <v>0</v>
      </c>
      <c r="S31" s="97">
        <f t="shared" si="7"/>
        <v>219594.70248000001</v>
      </c>
      <c r="T31" s="97">
        <f t="shared" si="8"/>
        <v>263513.64297599997</v>
      </c>
      <c r="X31" s="296">
        <f t="shared" si="9"/>
        <v>4.8408656000000001E-2</v>
      </c>
    </row>
    <row r="32" spans="1:24" ht="27.75" customHeight="1" x14ac:dyDescent="0.25">
      <c r="A32" s="131" t="s">
        <v>509</v>
      </c>
      <c r="B32" s="130" t="s">
        <v>273</v>
      </c>
      <c r="C32" s="131" t="s">
        <v>272</v>
      </c>
      <c r="D32" s="310">
        <v>0.14987200000000001</v>
      </c>
      <c r="E32" s="109">
        <v>708980</v>
      </c>
      <c r="F32" s="97">
        <f>ROUND(E32*D32,2)</f>
        <v>106256.25</v>
      </c>
      <c r="G32" s="97">
        <f>ROUND(F32*1.2,2)</f>
        <v>127507.5</v>
      </c>
      <c r="H32" s="110"/>
      <c r="I32" s="98"/>
      <c r="J32" s="98"/>
      <c r="K32" s="98">
        <f t="shared" si="10"/>
        <v>106256.25</v>
      </c>
      <c r="L32" s="97">
        <f t="shared" si="10"/>
        <v>127507.5</v>
      </c>
      <c r="M32" s="97">
        <f t="shared" si="1"/>
        <v>1098919</v>
      </c>
      <c r="N32" s="97">
        <f t="shared" si="2"/>
        <v>164697.188368</v>
      </c>
      <c r="O32" s="97">
        <f t="shared" si="3"/>
        <v>197636.62604159999</v>
      </c>
      <c r="P32" s="97">
        <f t="shared" si="4"/>
        <v>0</v>
      </c>
      <c r="Q32" s="97">
        <f t="shared" si="5"/>
        <v>0</v>
      </c>
      <c r="R32" s="97">
        <f t="shared" si="6"/>
        <v>0</v>
      </c>
      <c r="S32" s="97">
        <f t="shared" si="7"/>
        <v>164697.188368</v>
      </c>
      <c r="T32" s="97">
        <f t="shared" si="8"/>
        <v>197636.62604159999</v>
      </c>
      <c r="X32" s="296">
        <f t="shared" si="9"/>
        <v>4.8408656000000001E-2</v>
      </c>
    </row>
    <row r="33" spans="1:25" ht="27.75" customHeight="1" x14ac:dyDescent="0.25">
      <c r="A33" s="13" t="s">
        <v>510</v>
      </c>
      <c r="B33" s="107" t="s">
        <v>251</v>
      </c>
      <c r="C33" s="13" t="s">
        <v>15</v>
      </c>
      <c r="D33" s="306">
        <v>268.00925000000001</v>
      </c>
      <c r="E33" s="109">
        <v>700</v>
      </c>
      <c r="F33" s="97">
        <f>ROUND(E33*D33,2)</f>
        <v>187606.48</v>
      </c>
      <c r="G33" s="97">
        <f>ROUND(F33*1.2,2)</f>
        <v>225127.78</v>
      </c>
      <c r="H33" s="110"/>
      <c r="I33" s="98"/>
      <c r="J33" s="98"/>
      <c r="K33" s="98">
        <f t="shared" si="10"/>
        <v>187606.48</v>
      </c>
      <c r="L33" s="97">
        <f t="shared" si="10"/>
        <v>225127.78</v>
      </c>
      <c r="M33" s="97">
        <f t="shared" si="1"/>
        <v>1085</v>
      </c>
      <c r="N33" s="97">
        <f t="shared" si="2"/>
        <v>290790.03625</v>
      </c>
      <c r="O33" s="97">
        <f t="shared" si="3"/>
        <v>348948.04349999997</v>
      </c>
      <c r="P33" s="97">
        <f t="shared" si="4"/>
        <v>0</v>
      </c>
      <c r="Q33" s="97">
        <f t="shared" si="5"/>
        <v>0</v>
      </c>
      <c r="R33" s="97">
        <f t="shared" si="6"/>
        <v>0</v>
      </c>
      <c r="S33" s="97">
        <f t="shared" si="7"/>
        <v>290790.03625</v>
      </c>
      <c r="T33" s="97">
        <f t="shared" si="8"/>
        <v>348948.04349999997</v>
      </c>
      <c r="X33" s="296">
        <f t="shared" si="9"/>
        <v>86.56698775000001</v>
      </c>
    </row>
    <row r="34" spans="1:25" ht="41.25" customHeight="1" x14ac:dyDescent="0.25">
      <c r="A34" s="13" t="s">
        <v>511</v>
      </c>
      <c r="B34" s="107" t="s">
        <v>252</v>
      </c>
      <c r="C34" s="13" t="s">
        <v>15</v>
      </c>
      <c r="D34" s="308">
        <v>27.898285199999997</v>
      </c>
      <c r="E34" s="109">
        <v>1140</v>
      </c>
      <c r="F34" s="97">
        <f>ROUND(E34*D34,2)</f>
        <v>31804.05</v>
      </c>
      <c r="G34" s="97">
        <f>ROUND(F34*1.2,2)</f>
        <v>38164.86</v>
      </c>
      <c r="H34" s="110"/>
      <c r="I34" s="98"/>
      <c r="J34" s="98"/>
      <c r="K34" s="98">
        <f t="shared" ref="K34:L38" si="11">F34+I34</f>
        <v>31804.05</v>
      </c>
      <c r="L34" s="97">
        <f t="shared" si="11"/>
        <v>38164.86</v>
      </c>
      <c r="M34" s="97">
        <f t="shared" si="1"/>
        <v>1767</v>
      </c>
      <c r="N34" s="97">
        <f t="shared" si="2"/>
        <v>49296.269948399997</v>
      </c>
      <c r="O34" s="97">
        <f t="shared" si="3"/>
        <v>59155.52393807999</v>
      </c>
      <c r="P34" s="97">
        <f t="shared" si="4"/>
        <v>0</v>
      </c>
      <c r="Q34" s="97">
        <f t="shared" si="5"/>
        <v>0</v>
      </c>
      <c r="R34" s="97">
        <f t="shared" si="6"/>
        <v>0</v>
      </c>
      <c r="S34" s="97">
        <f t="shared" si="7"/>
        <v>49296.269948399997</v>
      </c>
      <c r="T34" s="97">
        <f t="shared" si="8"/>
        <v>59155.52393807999</v>
      </c>
      <c r="X34" s="296">
        <f t="shared" si="9"/>
        <v>9.0111461195999993</v>
      </c>
    </row>
    <row r="35" spans="1:25" ht="27.75" customHeight="1" x14ac:dyDescent="0.25">
      <c r="A35" s="13" t="s">
        <v>512</v>
      </c>
      <c r="B35" s="107" t="s">
        <v>253</v>
      </c>
      <c r="C35" s="13" t="s">
        <v>15</v>
      </c>
      <c r="D35" s="306">
        <v>43.178640000000001</v>
      </c>
      <c r="E35" s="109">
        <v>1140</v>
      </c>
      <c r="F35" s="97">
        <f>ROUND(E35*D35,2)</f>
        <v>49223.65</v>
      </c>
      <c r="G35" s="97">
        <f>ROUND(F35*1.2,2)</f>
        <v>59068.38</v>
      </c>
      <c r="H35" s="110"/>
      <c r="I35" s="98"/>
      <c r="J35" s="98"/>
      <c r="K35" s="98">
        <f t="shared" si="11"/>
        <v>49223.65</v>
      </c>
      <c r="L35" s="97">
        <f t="shared" si="11"/>
        <v>59068.38</v>
      </c>
      <c r="M35" s="97">
        <f t="shared" si="1"/>
        <v>1767</v>
      </c>
      <c r="N35" s="97">
        <f t="shared" si="2"/>
        <v>76296.65688000001</v>
      </c>
      <c r="O35" s="97">
        <f t="shared" si="3"/>
        <v>91555.988256000011</v>
      </c>
      <c r="P35" s="97">
        <f t="shared" si="4"/>
        <v>0</v>
      </c>
      <c r="Q35" s="97">
        <f t="shared" si="5"/>
        <v>0</v>
      </c>
      <c r="R35" s="97">
        <f t="shared" si="6"/>
        <v>0</v>
      </c>
      <c r="S35" s="97">
        <f t="shared" si="7"/>
        <v>76296.65688000001</v>
      </c>
      <c r="T35" s="97">
        <f t="shared" si="8"/>
        <v>91555.988256000011</v>
      </c>
      <c r="X35" s="296">
        <f t="shared" si="9"/>
        <v>13.946700720000001</v>
      </c>
    </row>
    <row r="36" spans="1:25" ht="27.75" customHeight="1" x14ac:dyDescent="0.25">
      <c r="A36" s="151"/>
      <c r="B36" s="152"/>
      <c r="C36" s="151"/>
      <c r="D36" s="153"/>
      <c r="E36" s="154"/>
      <c r="F36" s="141">
        <f>SUM(F12:F35)</f>
        <v>2883750.0599999991</v>
      </c>
      <c r="G36" s="141">
        <f t="shared" ref="G36:T36" si="12">SUM(G12:G35)</f>
        <v>3460500.0799999991</v>
      </c>
      <c r="H36" s="141">
        <f t="shared" si="12"/>
        <v>191010</v>
      </c>
      <c r="I36" s="141">
        <f t="shared" si="12"/>
        <v>8076593.540000001</v>
      </c>
      <c r="J36" s="141">
        <f t="shared" si="12"/>
        <v>9691912.2599999979</v>
      </c>
      <c r="K36" s="141">
        <f t="shared" si="12"/>
        <v>10960343.600000001</v>
      </c>
      <c r="L36" s="141">
        <f t="shared" si="12"/>
        <v>13152412.339999998</v>
      </c>
      <c r="M36" s="141">
        <f t="shared" si="12"/>
        <v>5662262.1270000003</v>
      </c>
      <c r="N36" s="141">
        <f t="shared" si="12"/>
        <v>4469812.5829319749</v>
      </c>
      <c r="O36" s="141">
        <f t="shared" si="12"/>
        <v>5363775.0995183699</v>
      </c>
      <c r="P36" s="141">
        <f t="shared" si="12"/>
        <v>248313</v>
      </c>
      <c r="Q36" s="141">
        <f t="shared" si="12"/>
        <v>10499571.601844002</v>
      </c>
      <c r="R36" s="141">
        <f t="shared" si="12"/>
        <v>12599485.922212798</v>
      </c>
      <c r="S36" s="141">
        <f t="shared" si="12"/>
        <v>14969384.184775978</v>
      </c>
      <c r="T36" s="141">
        <f t="shared" si="12"/>
        <v>17963261.021731172</v>
      </c>
    </row>
    <row r="37" spans="1:25" s="263" customFormat="1" ht="27.75" customHeight="1" x14ac:dyDescent="0.25">
      <c r="A37" s="258">
        <v>2</v>
      </c>
      <c r="B37" s="260" t="s">
        <v>274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2"/>
      <c r="M37" s="262"/>
      <c r="N37" s="262"/>
      <c r="O37" s="262"/>
      <c r="P37" s="262"/>
      <c r="Q37" s="262"/>
      <c r="R37" s="262"/>
      <c r="S37" s="262"/>
      <c r="T37" s="262"/>
      <c r="U37" s="295"/>
      <c r="W37" s="298"/>
      <c r="X37" s="298"/>
      <c r="Y37" s="298"/>
    </row>
    <row r="38" spans="1:25" s="263" customFormat="1" ht="27.75" customHeight="1" x14ac:dyDescent="0.25">
      <c r="A38" s="264" t="s">
        <v>44</v>
      </c>
      <c r="B38" s="265" t="s">
        <v>250</v>
      </c>
      <c r="C38" s="264" t="s">
        <v>15</v>
      </c>
      <c r="D38" s="266">
        <v>8.6199999999999992</v>
      </c>
      <c r="E38" s="267">
        <v>8737</v>
      </c>
      <c r="F38" s="268">
        <f>ROUND(E38*D38,2)</f>
        <v>75312.94</v>
      </c>
      <c r="G38" s="268">
        <f>ROUND(F38*1.2,2)</f>
        <v>90375.53</v>
      </c>
      <c r="H38" s="269"/>
      <c r="I38" s="268"/>
      <c r="J38" s="268"/>
      <c r="K38" s="268">
        <f t="shared" ref="K38:L40" si="13">F38+I38</f>
        <v>75312.94</v>
      </c>
      <c r="L38" s="268">
        <f t="shared" si="13"/>
        <v>90375.53</v>
      </c>
      <c r="M38" s="268">
        <f>E38*$M$4</f>
        <v>13542.35</v>
      </c>
      <c r="N38" s="268">
        <f t="shared" si="2"/>
        <v>116735.05699999999</v>
      </c>
      <c r="O38" s="268">
        <f t="shared" si="3"/>
        <v>140082.06839999999</v>
      </c>
      <c r="P38" s="268">
        <f>H38*$P$4</f>
        <v>0</v>
      </c>
      <c r="Q38" s="268">
        <f t="shared" si="5"/>
        <v>0</v>
      </c>
      <c r="R38" s="268">
        <f t="shared" si="6"/>
        <v>0</v>
      </c>
      <c r="S38" s="268">
        <f t="shared" si="7"/>
        <v>116735.05699999999</v>
      </c>
      <c r="T38" s="268">
        <f t="shared" si="8"/>
        <v>140082.06839999999</v>
      </c>
      <c r="U38" s="295"/>
      <c r="W38" s="298"/>
      <c r="X38" s="298"/>
      <c r="Y38" s="298"/>
    </row>
    <row r="39" spans="1:25" s="263" customFormat="1" ht="45" customHeight="1" x14ac:dyDescent="0.25">
      <c r="A39" s="264" t="s">
        <v>45</v>
      </c>
      <c r="B39" s="265" t="s">
        <v>255</v>
      </c>
      <c r="C39" s="264" t="s">
        <v>15</v>
      </c>
      <c r="D39" s="270">
        <v>8.6199999999999992</v>
      </c>
      <c r="E39" s="271">
        <v>1140</v>
      </c>
      <c r="F39" s="268">
        <f>ROUND(E39*D39,2)</f>
        <v>9826.7999999999993</v>
      </c>
      <c r="G39" s="268">
        <f>ROUND(F39*1.2,2)</f>
        <v>11792.16</v>
      </c>
      <c r="H39" s="269"/>
      <c r="I39" s="268"/>
      <c r="J39" s="268"/>
      <c r="K39" s="268">
        <f t="shared" si="13"/>
        <v>9826.7999999999993</v>
      </c>
      <c r="L39" s="268">
        <f t="shared" si="13"/>
        <v>11792.16</v>
      </c>
      <c r="M39" s="268">
        <f>E39*$M$4</f>
        <v>1767</v>
      </c>
      <c r="N39" s="268">
        <f t="shared" si="2"/>
        <v>15231.539999999999</v>
      </c>
      <c r="O39" s="268">
        <f t="shared" si="3"/>
        <v>18277.847999999998</v>
      </c>
      <c r="P39" s="268">
        <f>H39*$P$4</f>
        <v>0</v>
      </c>
      <c r="Q39" s="268">
        <f t="shared" si="5"/>
        <v>0</v>
      </c>
      <c r="R39" s="268">
        <f t="shared" si="6"/>
        <v>0</v>
      </c>
      <c r="S39" s="268">
        <f t="shared" si="7"/>
        <v>15231.539999999999</v>
      </c>
      <c r="T39" s="268">
        <f t="shared" si="8"/>
        <v>18277.847999999998</v>
      </c>
      <c r="U39" s="295"/>
      <c r="W39" s="298"/>
      <c r="X39" s="298"/>
      <c r="Y39" s="298"/>
    </row>
    <row r="40" spans="1:25" s="263" customFormat="1" ht="27.75" customHeight="1" x14ac:dyDescent="0.25">
      <c r="A40" s="264" t="s">
        <v>184</v>
      </c>
      <c r="B40" s="265" t="s">
        <v>256</v>
      </c>
      <c r="C40" s="264" t="s">
        <v>15</v>
      </c>
      <c r="D40" s="270">
        <v>5.04</v>
      </c>
      <c r="E40" s="271">
        <v>1140</v>
      </c>
      <c r="F40" s="268">
        <f>ROUND(E40*D40,2)</f>
        <v>5745.6</v>
      </c>
      <c r="G40" s="268">
        <f>ROUND(F40*1.2,2)</f>
        <v>6894.72</v>
      </c>
      <c r="H40" s="269"/>
      <c r="I40" s="268"/>
      <c r="J40" s="268"/>
      <c r="K40" s="268">
        <f t="shared" si="13"/>
        <v>5745.6</v>
      </c>
      <c r="L40" s="268">
        <f t="shared" si="13"/>
        <v>6894.72</v>
      </c>
      <c r="M40" s="268">
        <f>E40*$M$4</f>
        <v>1767</v>
      </c>
      <c r="N40" s="268">
        <f t="shared" si="2"/>
        <v>8905.68</v>
      </c>
      <c r="O40" s="268">
        <f t="shared" si="3"/>
        <v>10686.816000000001</v>
      </c>
      <c r="P40" s="268">
        <f>H40*$P$4</f>
        <v>0</v>
      </c>
      <c r="Q40" s="268">
        <f t="shared" si="5"/>
        <v>0</v>
      </c>
      <c r="R40" s="268">
        <f t="shared" si="6"/>
        <v>0</v>
      </c>
      <c r="S40" s="268">
        <f t="shared" si="7"/>
        <v>8905.68</v>
      </c>
      <c r="T40" s="268">
        <f t="shared" si="8"/>
        <v>10686.816000000001</v>
      </c>
      <c r="U40" s="295"/>
      <c r="W40" s="298"/>
      <c r="X40" s="298"/>
      <c r="Y40" s="298"/>
    </row>
    <row r="41" spans="1:25" s="263" customFormat="1" ht="27.75" customHeight="1" x14ac:dyDescent="0.25">
      <c r="A41" s="272"/>
      <c r="B41" s="273"/>
      <c r="C41" s="272"/>
      <c r="D41" s="274"/>
      <c r="E41" s="275"/>
      <c r="F41" s="276">
        <f>SUM(F38:F40)</f>
        <v>90885.340000000011</v>
      </c>
      <c r="G41" s="276">
        <f t="shared" ref="G41:T41" si="14">SUM(G38:G40)</f>
        <v>109062.41</v>
      </c>
      <c r="H41" s="276">
        <f t="shared" si="14"/>
        <v>0</v>
      </c>
      <c r="I41" s="276">
        <f t="shared" si="14"/>
        <v>0</v>
      </c>
      <c r="J41" s="276">
        <f t="shared" si="14"/>
        <v>0</v>
      </c>
      <c r="K41" s="276">
        <f t="shared" si="14"/>
        <v>90885.340000000011</v>
      </c>
      <c r="L41" s="276">
        <f t="shared" si="14"/>
        <v>109062.41</v>
      </c>
      <c r="M41" s="276">
        <f t="shared" si="14"/>
        <v>17076.349999999999</v>
      </c>
      <c r="N41" s="276">
        <f t="shared" si="14"/>
        <v>140872.27699999997</v>
      </c>
      <c r="O41" s="276">
        <f t="shared" si="14"/>
        <v>169046.73239999998</v>
      </c>
      <c r="P41" s="276">
        <f t="shared" si="14"/>
        <v>0</v>
      </c>
      <c r="Q41" s="276">
        <f t="shared" si="14"/>
        <v>0</v>
      </c>
      <c r="R41" s="276">
        <f t="shared" si="14"/>
        <v>0</v>
      </c>
      <c r="S41" s="276">
        <f t="shared" si="14"/>
        <v>140872.27699999997</v>
      </c>
      <c r="T41" s="276">
        <f t="shared" si="14"/>
        <v>169046.73239999998</v>
      </c>
      <c r="U41" s="295"/>
      <c r="W41" s="298"/>
      <c r="X41" s="298"/>
      <c r="Y41" s="298"/>
    </row>
    <row r="42" spans="1:25" s="263" customFormat="1" ht="27.75" customHeight="1" x14ac:dyDescent="0.25">
      <c r="A42" s="258">
        <v>3</v>
      </c>
      <c r="B42" s="260" t="s">
        <v>275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2"/>
      <c r="M42" s="262"/>
      <c r="N42" s="262"/>
      <c r="O42" s="262"/>
      <c r="P42" s="262"/>
      <c r="Q42" s="262"/>
      <c r="R42" s="262"/>
      <c r="S42" s="262"/>
      <c r="T42" s="262"/>
      <c r="U42" s="295"/>
      <c r="W42" s="298"/>
      <c r="X42" s="298"/>
      <c r="Y42" s="298"/>
    </row>
    <row r="43" spans="1:25" s="263" customFormat="1" ht="27.75" customHeight="1" x14ac:dyDescent="0.25">
      <c r="A43" s="264" t="s">
        <v>43</v>
      </c>
      <c r="B43" s="265" t="s">
        <v>250</v>
      </c>
      <c r="C43" s="264" t="s">
        <v>15</v>
      </c>
      <c r="D43" s="266">
        <v>8.6199999999999992</v>
      </c>
      <c r="E43" s="267">
        <v>8737</v>
      </c>
      <c r="F43" s="268">
        <f>ROUND(E43*D43,2)</f>
        <v>75312.94</v>
      </c>
      <c r="G43" s="268">
        <f>ROUND(F43*1.2,2)</f>
        <v>90375.53</v>
      </c>
      <c r="H43" s="269"/>
      <c r="I43" s="268"/>
      <c r="J43" s="268"/>
      <c r="K43" s="268">
        <f t="shared" ref="K43:L45" si="15">F43+I43</f>
        <v>75312.94</v>
      </c>
      <c r="L43" s="268">
        <f t="shared" si="15"/>
        <v>90375.53</v>
      </c>
      <c r="M43" s="268">
        <f>E43*$M$4</f>
        <v>13542.35</v>
      </c>
      <c r="N43" s="268">
        <f t="shared" si="2"/>
        <v>116735.05699999999</v>
      </c>
      <c r="O43" s="268">
        <f t="shared" si="3"/>
        <v>140082.06839999999</v>
      </c>
      <c r="P43" s="268">
        <f>H43*$P$4</f>
        <v>0</v>
      </c>
      <c r="Q43" s="268">
        <f t="shared" si="5"/>
        <v>0</v>
      </c>
      <c r="R43" s="268">
        <f t="shared" si="6"/>
        <v>0</v>
      </c>
      <c r="S43" s="268">
        <f t="shared" si="7"/>
        <v>116735.05699999999</v>
      </c>
      <c r="T43" s="268">
        <f t="shared" si="8"/>
        <v>140082.06839999999</v>
      </c>
      <c r="U43" s="295"/>
      <c r="W43" s="298"/>
      <c r="X43" s="298"/>
      <c r="Y43" s="298"/>
    </row>
    <row r="44" spans="1:25" s="263" customFormat="1" ht="30" x14ac:dyDescent="0.25">
      <c r="A44" s="264" t="s">
        <v>89</v>
      </c>
      <c r="B44" s="265" t="s">
        <v>255</v>
      </c>
      <c r="C44" s="264" t="s">
        <v>15</v>
      </c>
      <c r="D44" s="270">
        <v>8.6199999999999992</v>
      </c>
      <c r="E44" s="271">
        <v>1140</v>
      </c>
      <c r="F44" s="268">
        <f>ROUND(E44*D44,2)</f>
        <v>9826.7999999999993</v>
      </c>
      <c r="G44" s="268">
        <f>ROUND(F44*1.2,2)</f>
        <v>11792.16</v>
      </c>
      <c r="H44" s="269"/>
      <c r="I44" s="268"/>
      <c r="J44" s="268"/>
      <c r="K44" s="268">
        <f t="shared" si="15"/>
        <v>9826.7999999999993</v>
      </c>
      <c r="L44" s="268">
        <f t="shared" si="15"/>
        <v>11792.16</v>
      </c>
      <c r="M44" s="268">
        <f>E44*$M$4</f>
        <v>1767</v>
      </c>
      <c r="N44" s="268">
        <f t="shared" si="2"/>
        <v>15231.539999999999</v>
      </c>
      <c r="O44" s="268">
        <f t="shared" si="3"/>
        <v>18277.847999999998</v>
      </c>
      <c r="P44" s="268">
        <f>H44*$P$4</f>
        <v>0</v>
      </c>
      <c r="Q44" s="268">
        <f t="shared" si="5"/>
        <v>0</v>
      </c>
      <c r="R44" s="268">
        <f t="shared" si="6"/>
        <v>0</v>
      </c>
      <c r="S44" s="268">
        <f t="shared" si="7"/>
        <v>15231.539999999999</v>
      </c>
      <c r="T44" s="268">
        <f t="shared" si="8"/>
        <v>18277.847999999998</v>
      </c>
      <c r="U44" s="295"/>
      <c r="W44" s="298"/>
      <c r="X44" s="298"/>
      <c r="Y44" s="298"/>
    </row>
    <row r="45" spans="1:25" s="263" customFormat="1" ht="27.75" customHeight="1" x14ac:dyDescent="0.25">
      <c r="A45" s="264" t="s">
        <v>186</v>
      </c>
      <c r="B45" s="265" t="s">
        <v>256</v>
      </c>
      <c r="C45" s="264" t="s">
        <v>15</v>
      </c>
      <c r="D45" s="270">
        <v>5.04</v>
      </c>
      <c r="E45" s="271">
        <v>1140</v>
      </c>
      <c r="F45" s="268">
        <f>ROUND(E45*D45,2)</f>
        <v>5745.6</v>
      </c>
      <c r="G45" s="268">
        <f>ROUND(F45*1.2,2)</f>
        <v>6894.72</v>
      </c>
      <c r="H45" s="269"/>
      <c r="I45" s="268"/>
      <c r="J45" s="268"/>
      <c r="K45" s="268">
        <f t="shared" si="15"/>
        <v>5745.6</v>
      </c>
      <c r="L45" s="268">
        <f t="shared" si="15"/>
        <v>6894.72</v>
      </c>
      <c r="M45" s="268">
        <f>E45*$M$4</f>
        <v>1767</v>
      </c>
      <c r="N45" s="268">
        <f t="shared" si="2"/>
        <v>8905.68</v>
      </c>
      <c r="O45" s="268">
        <f t="shared" si="3"/>
        <v>10686.816000000001</v>
      </c>
      <c r="P45" s="268">
        <f>H45*$P$4</f>
        <v>0</v>
      </c>
      <c r="Q45" s="268">
        <f t="shared" si="5"/>
        <v>0</v>
      </c>
      <c r="R45" s="268">
        <f t="shared" si="6"/>
        <v>0</v>
      </c>
      <c r="S45" s="268">
        <f t="shared" si="7"/>
        <v>8905.68</v>
      </c>
      <c r="T45" s="268">
        <f t="shared" si="8"/>
        <v>10686.816000000001</v>
      </c>
      <c r="U45" s="295"/>
      <c r="W45" s="298"/>
      <c r="X45" s="298"/>
      <c r="Y45" s="298"/>
    </row>
    <row r="46" spans="1:25" s="263" customFormat="1" ht="27.75" customHeight="1" x14ac:dyDescent="0.25">
      <c r="A46" s="272"/>
      <c r="B46" s="273"/>
      <c r="C46" s="272"/>
      <c r="D46" s="274"/>
      <c r="E46" s="275"/>
      <c r="F46" s="276">
        <f t="shared" ref="F46:T46" si="16">SUM(F43:F45)</f>
        <v>90885.340000000011</v>
      </c>
      <c r="G46" s="276">
        <f t="shared" si="16"/>
        <v>109062.41</v>
      </c>
      <c r="H46" s="276">
        <f t="shared" si="16"/>
        <v>0</v>
      </c>
      <c r="I46" s="276">
        <f t="shared" si="16"/>
        <v>0</v>
      </c>
      <c r="J46" s="276">
        <f t="shared" si="16"/>
        <v>0</v>
      </c>
      <c r="K46" s="276">
        <f t="shared" si="16"/>
        <v>90885.340000000011</v>
      </c>
      <c r="L46" s="276">
        <f t="shared" si="16"/>
        <v>109062.41</v>
      </c>
      <c r="M46" s="276">
        <f t="shared" si="16"/>
        <v>17076.349999999999</v>
      </c>
      <c r="N46" s="276">
        <f t="shared" si="16"/>
        <v>140872.27699999997</v>
      </c>
      <c r="O46" s="276">
        <f t="shared" si="16"/>
        <v>169046.73239999998</v>
      </c>
      <c r="P46" s="276">
        <f t="shared" si="16"/>
        <v>0</v>
      </c>
      <c r="Q46" s="276">
        <f t="shared" si="16"/>
        <v>0</v>
      </c>
      <c r="R46" s="276">
        <f t="shared" si="16"/>
        <v>0</v>
      </c>
      <c r="S46" s="276">
        <f t="shared" si="16"/>
        <v>140872.27699999997</v>
      </c>
      <c r="T46" s="276">
        <f t="shared" si="16"/>
        <v>169046.73239999998</v>
      </c>
      <c r="U46" s="295"/>
      <c r="W46" s="298"/>
      <c r="X46" s="298"/>
      <c r="Y46" s="298"/>
    </row>
    <row r="47" spans="1:25" ht="27.75" customHeight="1" x14ac:dyDescent="0.25">
      <c r="A47" s="256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5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17">F48+I48</f>
        <v>102310.27</v>
      </c>
      <c r="L48" s="97">
        <f t="shared" si="17"/>
        <v>122772.32</v>
      </c>
      <c r="M48" s="97">
        <f>E48*$M$4</f>
        <v>13542.35</v>
      </c>
      <c r="N48" s="97">
        <f t="shared" si="2"/>
        <v>158580.91850000003</v>
      </c>
      <c r="O48" s="97">
        <f t="shared" si="3"/>
        <v>190297.10220000002</v>
      </c>
      <c r="P48" s="97">
        <f>H48*$P$4</f>
        <v>0</v>
      </c>
      <c r="Q48" s="97">
        <f t="shared" si="5"/>
        <v>0</v>
      </c>
      <c r="R48" s="97">
        <f t="shared" si="6"/>
        <v>0</v>
      </c>
      <c r="S48" s="97">
        <f t="shared" si="7"/>
        <v>158580.91850000003</v>
      </c>
      <c r="T48" s="97">
        <f t="shared" si="8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17"/>
        <v>13349.4</v>
      </c>
      <c r="L49" s="97">
        <f t="shared" si="17"/>
        <v>16019.28</v>
      </c>
      <c r="M49" s="97">
        <f>E49*$M$4</f>
        <v>1767</v>
      </c>
      <c r="N49" s="97">
        <f t="shared" si="2"/>
        <v>20691.57</v>
      </c>
      <c r="O49" s="97">
        <f t="shared" si="3"/>
        <v>24829.883999999998</v>
      </c>
      <c r="P49" s="97">
        <f>H49*$P$4</f>
        <v>0</v>
      </c>
      <c r="Q49" s="97">
        <f t="shared" si="5"/>
        <v>0</v>
      </c>
      <c r="R49" s="97">
        <f t="shared" si="6"/>
        <v>0</v>
      </c>
      <c r="S49" s="97">
        <f t="shared" si="7"/>
        <v>20691.57</v>
      </c>
      <c r="T49" s="97">
        <f t="shared" si="8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17"/>
        <v>5745.6</v>
      </c>
      <c r="L50" s="97">
        <f t="shared" si="17"/>
        <v>6894.72</v>
      </c>
      <c r="M50" s="97">
        <f>E50*$M$4</f>
        <v>1767</v>
      </c>
      <c r="N50" s="97">
        <f t="shared" si="2"/>
        <v>8905.68</v>
      </c>
      <c r="O50" s="97">
        <f t="shared" si="3"/>
        <v>10686.816000000001</v>
      </c>
      <c r="P50" s="97">
        <f>H50*$P$4</f>
        <v>0</v>
      </c>
      <c r="Q50" s="97">
        <f t="shared" si="5"/>
        <v>0</v>
      </c>
      <c r="R50" s="97">
        <f t="shared" si="6"/>
        <v>0</v>
      </c>
      <c r="S50" s="97">
        <f t="shared" si="7"/>
        <v>8905.68</v>
      </c>
      <c r="T50" s="97">
        <f t="shared" si="8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18">SUM(F48:F50)</f>
        <v>121405.27</v>
      </c>
      <c r="G51" s="141">
        <f t="shared" si="18"/>
        <v>145686.32</v>
      </c>
      <c r="H51" s="141">
        <f t="shared" si="18"/>
        <v>0</v>
      </c>
      <c r="I51" s="141">
        <f t="shared" si="18"/>
        <v>0</v>
      </c>
      <c r="J51" s="141">
        <f t="shared" si="18"/>
        <v>0</v>
      </c>
      <c r="K51" s="141">
        <f t="shared" si="18"/>
        <v>121405.27</v>
      </c>
      <c r="L51" s="141">
        <f t="shared" si="18"/>
        <v>145686.32</v>
      </c>
      <c r="M51" s="141">
        <f t="shared" si="18"/>
        <v>17076.349999999999</v>
      </c>
      <c r="N51" s="141">
        <f t="shared" si="18"/>
        <v>188178.16850000003</v>
      </c>
      <c r="O51" s="141">
        <f t="shared" si="18"/>
        <v>225813.80220000001</v>
      </c>
      <c r="P51" s="141">
        <f t="shared" si="18"/>
        <v>0</v>
      </c>
      <c r="Q51" s="141">
        <f t="shared" si="18"/>
        <v>0</v>
      </c>
      <c r="R51" s="141">
        <f t="shared" si="18"/>
        <v>0</v>
      </c>
      <c r="S51" s="141">
        <f t="shared" si="18"/>
        <v>188178.16850000003</v>
      </c>
      <c r="T51" s="141">
        <f t="shared" si="18"/>
        <v>225813.80220000001</v>
      </c>
    </row>
    <row r="52" spans="1:20" ht="27.75" customHeight="1" x14ac:dyDescent="0.25">
      <c r="A52" s="256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19">F53+I53</f>
        <v>82739.39</v>
      </c>
      <c r="L53" s="97">
        <f t="shared" si="19"/>
        <v>99287.27</v>
      </c>
      <c r="M53" s="97">
        <f t="shared" ref="M53:M81" si="20">E53*$M$4</f>
        <v>13542.35</v>
      </c>
      <c r="N53" s="97">
        <f t="shared" si="2"/>
        <v>128246.05450000001</v>
      </c>
      <c r="O53" s="97">
        <f t="shared" si="3"/>
        <v>153895.2654</v>
      </c>
      <c r="P53" s="97">
        <f t="shared" ref="P53:P81" si="21">H53*$P$4</f>
        <v>0</v>
      </c>
      <c r="Q53" s="97">
        <f t="shared" si="5"/>
        <v>0</v>
      </c>
      <c r="R53" s="97">
        <f t="shared" si="6"/>
        <v>0</v>
      </c>
      <c r="S53" s="97">
        <f t="shared" si="7"/>
        <v>128246.05450000001</v>
      </c>
      <c r="T53" s="97">
        <f t="shared" si="8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19"/>
        <v>55468.9</v>
      </c>
      <c r="L54" s="97">
        <f t="shared" si="19"/>
        <v>66562.679999999993</v>
      </c>
      <c r="M54" s="97">
        <f t="shared" si="20"/>
        <v>2526.5</v>
      </c>
      <c r="N54" s="97">
        <f t="shared" si="2"/>
        <v>85976.794999999998</v>
      </c>
      <c r="O54" s="97">
        <f t="shared" si="3"/>
        <v>103172.15399999999</v>
      </c>
      <c r="P54" s="97">
        <f t="shared" si="21"/>
        <v>0</v>
      </c>
      <c r="Q54" s="97">
        <f t="shared" si="5"/>
        <v>0</v>
      </c>
      <c r="R54" s="97">
        <f t="shared" si="6"/>
        <v>0</v>
      </c>
      <c r="S54" s="97">
        <f t="shared" si="7"/>
        <v>85976.794999999998</v>
      </c>
      <c r="T54" s="97">
        <f t="shared" si="8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19"/>
        <v>15772.09</v>
      </c>
      <c r="L55" s="97">
        <f t="shared" si="19"/>
        <v>18926.509999999998</v>
      </c>
      <c r="M55" s="97">
        <f t="shared" si="20"/>
        <v>157.32500000000002</v>
      </c>
      <c r="N55" s="97">
        <f t="shared" si="2"/>
        <v>24446.731749999999</v>
      </c>
      <c r="O55" s="97">
        <f t="shared" si="3"/>
        <v>29336.078099999999</v>
      </c>
      <c r="P55" s="97">
        <f t="shared" si="21"/>
        <v>0</v>
      </c>
      <c r="Q55" s="97">
        <f t="shared" si="5"/>
        <v>0</v>
      </c>
      <c r="R55" s="97">
        <f t="shared" si="6"/>
        <v>0</v>
      </c>
      <c r="S55" s="97">
        <f t="shared" si="7"/>
        <v>24446.731749999999</v>
      </c>
      <c r="T55" s="97">
        <f t="shared" si="8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19"/>
        <v>39995.919999999998</v>
      </c>
      <c r="L56" s="97">
        <f t="shared" si="19"/>
        <v>47995.1</v>
      </c>
      <c r="M56" s="97">
        <f t="shared" si="20"/>
        <v>3989.2969999999996</v>
      </c>
      <c r="N56" s="97">
        <f t="shared" si="2"/>
        <v>61993.675379999993</v>
      </c>
      <c r="O56" s="97">
        <f t="shared" si="3"/>
        <v>74392.410455999983</v>
      </c>
      <c r="P56" s="97">
        <f t="shared" si="21"/>
        <v>0</v>
      </c>
      <c r="Q56" s="97">
        <f t="shared" si="5"/>
        <v>0</v>
      </c>
      <c r="R56" s="97">
        <f t="shared" si="6"/>
        <v>0</v>
      </c>
      <c r="S56" s="97">
        <f t="shared" si="7"/>
        <v>61993.675379999993</v>
      </c>
      <c r="T56" s="97">
        <f t="shared" si="8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19"/>
        <v>93985.919999999998</v>
      </c>
      <c r="L57" s="100">
        <f t="shared" si="19"/>
        <v>112783.1</v>
      </c>
      <c r="M57" s="100">
        <f t="shared" si="20"/>
        <v>0</v>
      </c>
      <c r="N57" s="100">
        <f t="shared" si="2"/>
        <v>0</v>
      </c>
      <c r="O57" s="100">
        <f t="shared" si="3"/>
        <v>0</v>
      </c>
      <c r="P57" s="100">
        <f t="shared" si="21"/>
        <v>6240</v>
      </c>
      <c r="Q57" s="100">
        <f t="shared" si="5"/>
        <v>122181.69599999998</v>
      </c>
      <c r="R57" s="100">
        <f t="shared" si="6"/>
        <v>146618.03519999998</v>
      </c>
      <c r="S57" s="100">
        <f t="shared" si="7"/>
        <v>122181.69599999998</v>
      </c>
      <c r="T57" s="100">
        <f t="shared" si="8"/>
        <v>146618.03519999998</v>
      </c>
    </row>
    <row r="58" spans="1:20" ht="27.75" customHeight="1" x14ac:dyDescent="0.2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19"/>
        <v>138789.12</v>
      </c>
      <c r="L58" s="97">
        <f t="shared" si="19"/>
        <v>166546.94</v>
      </c>
      <c r="M58" s="97">
        <f t="shared" si="20"/>
        <v>4577.0879999999997</v>
      </c>
      <c r="N58" s="97">
        <f t="shared" si="2"/>
        <v>215123.136</v>
      </c>
      <c r="O58" s="97">
        <f t="shared" si="3"/>
        <v>258147.76319999999</v>
      </c>
      <c r="P58" s="97">
        <f t="shared" si="21"/>
        <v>0</v>
      </c>
      <c r="Q58" s="97">
        <f t="shared" si="5"/>
        <v>0</v>
      </c>
      <c r="R58" s="97">
        <f t="shared" si="6"/>
        <v>0</v>
      </c>
      <c r="S58" s="97">
        <f t="shared" si="7"/>
        <v>215123.136</v>
      </c>
      <c r="T58" s="97">
        <f t="shared" si="8"/>
        <v>258147.76319999999</v>
      </c>
    </row>
    <row r="59" spans="1:20" ht="27.75" customHeight="1" x14ac:dyDescent="0.2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19"/>
        <v>1250000</v>
      </c>
      <c r="L59" s="100">
        <f t="shared" si="19"/>
        <v>1500000</v>
      </c>
      <c r="M59" s="100">
        <f t="shared" si="20"/>
        <v>0</v>
      </c>
      <c r="N59" s="100">
        <f t="shared" si="2"/>
        <v>0</v>
      </c>
      <c r="O59" s="100">
        <f t="shared" si="3"/>
        <v>0</v>
      </c>
      <c r="P59" s="100">
        <f t="shared" si="21"/>
        <v>1625000</v>
      </c>
      <c r="Q59" s="100">
        <f t="shared" si="5"/>
        <v>1625000</v>
      </c>
      <c r="R59" s="100">
        <f t="shared" si="6"/>
        <v>1950000</v>
      </c>
      <c r="S59" s="100">
        <f t="shared" si="7"/>
        <v>1625000</v>
      </c>
      <c r="T59" s="100">
        <f t="shared" si="8"/>
        <v>1950000</v>
      </c>
    </row>
    <row r="60" spans="1:20" ht="27.75" customHeight="1" x14ac:dyDescent="0.2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19"/>
        <v>103424.24</v>
      </c>
      <c r="L60" s="97">
        <f t="shared" si="19"/>
        <v>124109.09</v>
      </c>
      <c r="M60" s="97">
        <f t="shared" si="20"/>
        <v>16927.9375</v>
      </c>
      <c r="N60" s="97">
        <f t="shared" si="2"/>
        <v>160307.56812500002</v>
      </c>
      <c r="O60" s="97">
        <f t="shared" si="3"/>
        <v>192369.08175000001</v>
      </c>
      <c r="P60" s="97">
        <f t="shared" si="21"/>
        <v>0</v>
      </c>
      <c r="Q60" s="97">
        <f t="shared" si="5"/>
        <v>0</v>
      </c>
      <c r="R60" s="97">
        <f t="shared" si="6"/>
        <v>0</v>
      </c>
      <c r="S60" s="97">
        <f t="shared" si="7"/>
        <v>160307.56812500002</v>
      </c>
      <c r="T60" s="97">
        <f t="shared" si="8"/>
        <v>192369.08175000001</v>
      </c>
    </row>
    <row r="61" spans="1:20" ht="27.75" customHeight="1" x14ac:dyDescent="0.2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19"/>
        <v>2730000</v>
      </c>
      <c r="L61" s="100">
        <f t="shared" si="19"/>
        <v>3276000</v>
      </c>
      <c r="M61" s="100">
        <f t="shared" si="20"/>
        <v>0</v>
      </c>
      <c r="N61" s="100">
        <f t="shared" si="2"/>
        <v>0</v>
      </c>
      <c r="O61" s="100">
        <f t="shared" si="3"/>
        <v>0</v>
      </c>
      <c r="P61" s="100">
        <f t="shared" si="21"/>
        <v>3549000</v>
      </c>
      <c r="Q61" s="100">
        <f t="shared" si="5"/>
        <v>3549000</v>
      </c>
      <c r="R61" s="100">
        <f t="shared" si="6"/>
        <v>4258800</v>
      </c>
      <c r="S61" s="100">
        <f t="shared" si="7"/>
        <v>3549000</v>
      </c>
      <c r="T61" s="100">
        <f t="shared" si="8"/>
        <v>4258800</v>
      </c>
    </row>
    <row r="62" spans="1:20" ht="27.75" customHeight="1" x14ac:dyDescent="0.2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19"/>
        <v>5020.03</v>
      </c>
      <c r="L62" s="97">
        <f t="shared" si="19"/>
        <v>6024.04</v>
      </c>
      <c r="M62" s="97">
        <f t="shared" si="20"/>
        <v>3890.5248000000001</v>
      </c>
      <c r="N62" s="97">
        <f t="shared" si="2"/>
        <v>7781.0496000000003</v>
      </c>
      <c r="O62" s="97">
        <f t="shared" si="3"/>
        <v>9337.2595199999996</v>
      </c>
      <c r="P62" s="97">
        <f t="shared" si="21"/>
        <v>0</v>
      </c>
      <c r="Q62" s="97">
        <f t="shared" si="5"/>
        <v>0</v>
      </c>
      <c r="R62" s="97">
        <f t="shared" si="6"/>
        <v>0</v>
      </c>
      <c r="S62" s="97">
        <f t="shared" si="7"/>
        <v>7781.0496000000003</v>
      </c>
      <c r="T62" s="97">
        <f t="shared" si="8"/>
        <v>9337.2595199999996</v>
      </c>
    </row>
    <row r="63" spans="1:20" ht="27.75" customHeight="1" x14ac:dyDescent="0.2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0"/>
        <v>0</v>
      </c>
      <c r="N63" s="105">
        <f t="shared" si="2"/>
        <v>0</v>
      </c>
      <c r="O63" s="105">
        <f t="shared" si="3"/>
        <v>0</v>
      </c>
      <c r="P63" s="105">
        <f t="shared" si="21"/>
        <v>42081</v>
      </c>
      <c r="Q63" s="105">
        <f t="shared" si="5"/>
        <v>84162</v>
      </c>
      <c r="R63" s="105">
        <f t="shared" si="6"/>
        <v>100994.4</v>
      </c>
      <c r="S63" s="105">
        <f t="shared" si="7"/>
        <v>84162</v>
      </c>
      <c r="T63" s="105">
        <f t="shared" si="8"/>
        <v>100994.4</v>
      </c>
    </row>
    <row r="64" spans="1:20" ht="27.75" customHeight="1" x14ac:dyDescent="0.2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2">F64+I64</f>
        <v>12480</v>
      </c>
      <c r="L64" s="97">
        <f t="shared" si="22"/>
        <v>14976</v>
      </c>
      <c r="M64" s="97">
        <f t="shared" si="20"/>
        <v>19344</v>
      </c>
      <c r="N64" s="97">
        <f t="shared" si="2"/>
        <v>19344</v>
      </c>
      <c r="O64" s="97">
        <f t="shared" si="3"/>
        <v>23212.799999999999</v>
      </c>
      <c r="P64" s="97">
        <f t="shared" si="21"/>
        <v>0</v>
      </c>
      <c r="Q64" s="97">
        <f t="shared" si="5"/>
        <v>0</v>
      </c>
      <c r="R64" s="97">
        <f t="shared" si="6"/>
        <v>0</v>
      </c>
      <c r="S64" s="97">
        <f t="shared" si="7"/>
        <v>19344</v>
      </c>
      <c r="T64" s="97">
        <f t="shared" si="8"/>
        <v>23212.799999999999</v>
      </c>
    </row>
    <row r="65" spans="1:20" ht="27.75" customHeight="1" x14ac:dyDescent="0.2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3">ROUND(H65*D65,2)</f>
        <v>112000</v>
      </c>
      <c r="J65" s="101">
        <f t="shared" ref="J65:J70" si="24">ROUND(I65*1.2,2)</f>
        <v>134400</v>
      </c>
      <c r="K65" s="100">
        <f t="shared" si="22"/>
        <v>112000</v>
      </c>
      <c r="L65" s="100">
        <f t="shared" si="22"/>
        <v>134400</v>
      </c>
      <c r="M65" s="100">
        <f t="shared" si="20"/>
        <v>0</v>
      </c>
      <c r="N65" s="100">
        <f t="shared" si="2"/>
        <v>0</v>
      </c>
      <c r="O65" s="100">
        <f t="shared" si="3"/>
        <v>0</v>
      </c>
      <c r="P65" s="100">
        <f t="shared" si="21"/>
        <v>145600</v>
      </c>
      <c r="Q65" s="100">
        <f t="shared" si="5"/>
        <v>145600</v>
      </c>
      <c r="R65" s="100">
        <f t="shared" si="6"/>
        <v>174720</v>
      </c>
      <c r="S65" s="100">
        <f t="shared" si="7"/>
        <v>145600</v>
      </c>
      <c r="T65" s="100">
        <f t="shared" si="8"/>
        <v>174720</v>
      </c>
    </row>
    <row r="66" spans="1:20" ht="27.75" customHeight="1" x14ac:dyDescent="0.2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3"/>
        <v>3700</v>
      </c>
      <c r="J66" s="101">
        <f t="shared" si="24"/>
        <v>4440</v>
      </c>
      <c r="K66" s="100">
        <f t="shared" si="22"/>
        <v>3700</v>
      </c>
      <c r="L66" s="100">
        <f t="shared" si="22"/>
        <v>4440</v>
      </c>
      <c r="M66" s="100">
        <f t="shared" si="20"/>
        <v>0</v>
      </c>
      <c r="N66" s="100">
        <f t="shared" si="2"/>
        <v>0</v>
      </c>
      <c r="O66" s="100">
        <f t="shared" si="3"/>
        <v>0</v>
      </c>
      <c r="P66" s="100">
        <f t="shared" si="21"/>
        <v>4810</v>
      </c>
      <c r="Q66" s="100">
        <f t="shared" si="5"/>
        <v>4810</v>
      </c>
      <c r="R66" s="100">
        <f t="shared" si="6"/>
        <v>5772</v>
      </c>
      <c r="S66" s="100">
        <f t="shared" si="7"/>
        <v>4810</v>
      </c>
      <c r="T66" s="100">
        <f t="shared" si="8"/>
        <v>5772</v>
      </c>
    </row>
    <row r="67" spans="1:20" ht="27.75" customHeight="1" x14ac:dyDescent="0.2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3"/>
        <v>3700</v>
      </c>
      <c r="J67" s="101">
        <f t="shared" si="24"/>
        <v>4440</v>
      </c>
      <c r="K67" s="100">
        <f t="shared" si="22"/>
        <v>3700</v>
      </c>
      <c r="L67" s="100">
        <f t="shared" si="22"/>
        <v>4440</v>
      </c>
      <c r="M67" s="100">
        <f t="shared" si="20"/>
        <v>0</v>
      </c>
      <c r="N67" s="100">
        <f t="shared" si="2"/>
        <v>0</v>
      </c>
      <c r="O67" s="100">
        <f t="shared" si="3"/>
        <v>0</v>
      </c>
      <c r="P67" s="100">
        <f t="shared" si="21"/>
        <v>4810</v>
      </c>
      <c r="Q67" s="100">
        <f t="shared" si="5"/>
        <v>4810</v>
      </c>
      <c r="R67" s="100">
        <f t="shared" si="6"/>
        <v>5772</v>
      </c>
      <c r="S67" s="100">
        <f t="shared" si="7"/>
        <v>4810</v>
      </c>
      <c r="T67" s="100">
        <f t="shared" si="8"/>
        <v>5772</v>
      </c>
    </row>
    <row r="68" spans="1:20" ht="27.75" customHeight="1" x14ac:dyDescent="0.2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3"/>
        <v>942.6</v>
      </c>
      <c r="J68" s="101">
        <f t="shared" si="24"/>
        <v>1131.1199999999999</v>
      </c>
      <c r="K68" s="100">
        <f t="shared" si="22"/>
        <v>942.6</v>
      </c>
      <c r="L68" s="100">
        <f t="shared" si="22"/>
        <v>1131.1199999999999</v>
      </c>
      <c r="M68" s="100">
        <f t="shared" si="20"/>
        <v>0</v>
      </c>
      <c r="N68" s="100">
        <f t="shared" si="2"/>
        <v>0</v>
      </c>
      <c r="O68" s="100">
        <f t="shared" si="3"/>
        <v>0</v>
      </c>
      <c r="P68" s="100">
        <f t="shared" si="21"/>
        <v>306.34500000000003</v>
      </c>
      <c r="Q68" s="100">
        <f t="shared" si="5"/>
        <v>1225.3800000000001</v>
      </c>
      <c r="R68" s="100">
        <f t="shared" si="6"/>
        <v>1470.4560000000001</v>
      </c>
      <c r="S68" s="100">
        <f t="shared" si="7"/>
        <v>1225.3800000000001</v>
      </c>
      <c r="T68" s="100">
        <f t="shared" si="8"/>
        <v>1470.4560000000001</v>
      </c>
    </row>
    <row r="69" spans="1:20" ht="27.75" customHeight="1" x14ac:dyDescent="0.2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3"/>
        <v>279.24</v>
      </c>
      <c r="J69" s="101">
        <f t="shared" si="24"/>
        <v>335.09</v>
      </c>
      <c r="K69" s="100">
        <f t="shared" si="22"/>
        <v>279.24</v>
      </c>
      <c r="L69" s="100">
        <f t="shared" si="22"/>
        <v>335.09</v>
      </c>
      <c r="M69" s="100">
        <f t="shared" si="20"/>
        <v>0</v>
      </c>
      <c r="N69" s="100">
        <f t="shared" si="2"/>
        <v>0</v>
      </c>
      <c r="O69" s="100">
        <f t="shared" si="3"/>
        <v>0</v>
      </c>
      <c r="P69" s="100">
        <f t="shared" si="21"/>
        <v>477.65250000000003</v>
      </c>
      <c r="Q69" s="100">
        <f t="shared" si="5"/>
        <v>363.01590000000004</v>
      </c>
      <c r="R69" s="100">
        <f t="shared" si="6"/>
        <v>435.61908000000005</v>
      </c>
      <c r="S69" s="100">
        <f t="shared" si="7"/>
        <v>363.01590000000004</v>
      </c>
      <c r="T69" s="100">
        <f t="shared" si="8"/>
        <v>435.61908000000005</v>
      </c>
    </row>
    <row r="70" spans="1:20" ht="27.75" customHeight="1" x14ac:dyDescent="0.2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3"/>
        <v>255.27</v>
      </c>
      <c r="J70" s="101">
        <f t="shared" si="24"/>
        <v>306.32</v>
      </c>
      <c r="K70" s="100">
        <f t="shared" si="22"/>
        <v>255.27</v>
      </c>
      <c r="L70" s="100">
        <f t="shared" si="22"/>
        <v>306.32</v>
      </c>
      <c r="M70" s="100">
        <f t="shared" si="20"/>
        <v>0</v>
      </c>
      <c r="N70" s="100">
        <f t="shared" si="2"/>
        <v>0</v>
      </c>
      <c r="O70" s="100">
        <f t="shared" si="3"/>
        <v>0</v>
      </c>
      <c r="P70" s="100">
        <f t="shared" si="21"/>
        <v>436.63749999999999</v>
      </c>
      <c r="Q70" s="100">
        <f t="shared" si="5"/>
        <v>331.84449999999998</v>
      </c>
      <c r="R70" s="100">
        <f t="shared" si="6"/>
        <v>398.21339999999998</v>
      </c>
      <c r="S70" s="100">
        <f t="shared" si="7"/>
        <v>331.84449999999998</v>
      </c>
      <c r="T70" s="100">
        <f t="shared" si="8"/>
        <v>398.21339999999998</v>
      </c>
    </row>
    <row r="71" spans="1:20" ht="27.75" customHeight="1" x14ac:dyDescent="0.2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2"/>
        <v>7944</v>
      </c>
      <c r="L71" s="97">
        <f t="shared" si="22"/>
        <v>9532.7999999999993</v>
      </c>
      <c r="M71" s="97">
        <f t="shared" si="20"/>
        <v>2052.2000000000003</v>
      </c>
      <c r="N71" s="97">
        <f t="shared" si="2"/>
        <v>12313.2</v>
      </c>
      <c r="O71" s="97">
        <f t="shared" si="3"/>
        <v>14775.84</v>
      </c>
      <c r="P71" s="97">
        <f t="shared" si="21"/>
        <v>0</v>
      </c>
      <c r="Q71" s="97">
        <f t="shared" si="5"/>
        <v>0</v>
      </c>
      <c r="R71" s="97">
        <f t="shared" si="6"/>
        <v>0</v>
      </c>
      <c r="S71" s="97">
        <f t="shared" si="7"/>
        <v>12313.2</v>
      </c>
      <c r="T71" s="97">
        <f t="shared" si="8"/>
        <v>14775.84</v>
      </c>
    </row>
    <row r="72" spans="1:20" ht="27.75" customHeight="1" x14ac:dyDescent="0.2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2"/>
        <v>96600</v>
      </c>
      <c r="L72" s="100">
        <f t="shared" si="22"/>
        <v>115920</v>
      </c>
      <c r="M72" s="100">
        <f t="shared" si="20"/>
        <v>0</v>
      </c>
      <c r="N72" s="100">
        <f t="shared" si="2"/>
        <v>0</v>
      </c>
      <c r="O72" s="100">
        <f t="shared" si="3"/>
        <v>0</v>
      </c>
      <c r="P72" s="100">
        <f t="shared" si="21"/>
        <v>10465</v>
      </c>
      <c r="Q72" s="100">
        <f t="shared" si="5"/>
        <v>125580</v>
      </c>
      <c r="R72" s="100">
        <f t="shared" si="6"/>
        <v>150696</v>
      </c>
      <c r="S72" s="100">
        <f t="shared" si="7"/>
        <v>125580</v>
      </c>
      <c r="T72" s="100">
        <f t="shared" si="8"/>
        <v>150696</v>
      </c>
    </row>
    <row r="73" spans="1:20" ht="27.75" customHeight="1" x14ac:dyDescent="0.2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2"/>
        <v>8460</v>
      </c>
      <c r="L73" s="100">
        <f t="shared" si="22"/>
        <v>10152</v>
      </c>
      <c r="M73" s="100">
        <f t="shared" si="20"/>
        <v>0</v>
      </c>
      <c r="N73" s="100">
        <f t="shared" si="2"/>
        <v>0</v>
      </c>
      <c r="O73" s="100">
        <f t="shared" si="3"/>
        <v>0</v>
      </c>
      <c r="P73" s="100">
        <f t="shared" si="21"/>
        <v>305.5</v>
      </c>
      <c r="Q73" s="100">
        <f t="shared" si="5"/>
        <v>10998</v>
      </c>
      <c r="R73" s="100">
        <f t="shared" si="6"/>
        <v>13197.6</v>
      </c>
      <c r="S73" s="100">
        <f t="shared" si="7"/>
        <v>10998</v>
      </c>
      <c r="T73" s="100">
        <f t="shared" si="8"/>
        <v>13197.6</v>
      </c>
    </row>
    <row r="74" spans="1:20" ht="27.75" customHeight="1" x14ac:dyDescent="0.2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2"/>
        <v>29287.98</v>
      </c>
      <c r="L74" s="97">
        <f t="shared" si="22"/>
        <v>35145.58</v>
      </c>
      <c r="M74" s="97">
        <f t="shared" si="20"/>
        <v>3745.5750000000003</v>
      </c>
      <c r="N74" s="97">
        <f t="shared" si="2"/>
        <v>45396.368999999999</v>
      </c>
      <c r="O74" s="97">
        <f t="shared" si="3"/>
        <v>54475.642799999994</v>
      </c>
      <c r="P74" s="97">
        <f t="shared" si="21"/>
        <v>0</v>
      </c>
      <c r="Q74" s="97">
        <f t="shared" si="5"/>
        <v>0</v>
      </c>
      <c r="R74" s="97">
        <f t="shared" si="6"/>
        <v>0</v>
      </c>
      <c r="S74" s="97">
        <f t="shared" si="7"/>
        <v>45396.368999999999</v>
      </c>
      <c r="T74" s="97">
        <f t="shared" si="8"/>
        <v>54475.642799999994</v>
      </c>
    </row>
    <row r="75" spans="1:20" ht="27.75" customHeight="1" x14ac:dyDescent="0.2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2"/>
        <v>73301.759999999995</v>
      </c>
      <c r="L75" s="100">
        <f t="shared" si="22"/>
        <v>87962.11</v>
      </c>
      <c r="M75" s="100">
        <f t="shared" si="20"/>
        <v>0</v>
      </c>
      <c r="N75" s="100">
        <f t="shared" si="2"/>
        <v>0</v>
      </c>
      <c r="O75" s="100">
        <f t="shared" si="3"/>
        <v>0</v>
      </c>
      <c r="P75" s="100">
        <f t="shared" si="21"/>
        <v>6240</v>
      </c>
      <c r="Q75" s="100">
        <f t="shared" si="5"/>
        <v>95292.287999999986</v>
      </c>
      <c r="R75" s="100">
        <f t="shared" si="6"/>
        <v>114350.74559999998</v>
      </c>
      <c r="S75" s="100">
        <f t="shared" si="7"/>
        <v>95292.287999999986</v>
      </c>
      <c r="T75" s="100">
        <f t="shared" si="8"/>
        <v>114350.74559999998</v>
      </c>
    </row>
    <row r="76" spans="1:20" ht="27.75" customHeight="1" x14ac:dyDescent="0.2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2"/>
        <v>2543.85</v>
      </c>
      <c r="L76" s="97">
        <f t="shared" si="22"/>
        <v>3052.62</v>
      </c>
      <c r="M76" s="97">
        <f t="shared" si="20"/>
        <v>3258.6502500000001</v>
      </c>
      <c r="N76" s="97">
        <f t="shared" ref="N76:N144" si="25">M76*D76</f>
        <v>3942.9668025000001</v>
      </c>
      <c r="O76" s="97">
        <f t="shared" ref="O76:O144" si="26">N76*1.2</f>
        <v>4731.5601630000001</v>
      </c>
      <c r="P76" s="97">
        <f t="shared" si="21"/>
        <v>0</v>
      </c>
      <c r="Q76" s="97">
        <f t="shared" ref="Q76:Q144" si="27">P76*D76</f>
        <v>0</v>
      </c>
      <c r="R76" s="97">
        <f t="shared" ref="R76:R144" si="28">Q76*1.2</f>
        <v>0</v>
      </c>
      <c r="S76" s="97">
        <f t="shared" ref="S76:S144" si="29">N76+Q76</f>
        <v>3942.9668025000001</v>
      </c>
      <c r="T76" s="97">
        <f t="shared" ref="T76:T144" si="30">S76*1.2</f>
        <v>4731.5601630000001</v>
      </c>
    </row>
    <row r="77" spans="1:20" ht="27.75" customHeight="1" x14ac:dyDescent="0.2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2"/>
        <v>7318.08</v>
      </c>
      <c r="L77" s="100">
        <f t="shared" si="22"/>
        <v>8781.7000000000007</v>
      </c>
      <c r="M77" s="100">
        <f t="shared" si="20"/>
        <v>0</v>
      </c>
      <c r="N77" s="100">
        <f t="shared" si="25"/>
        <v>0</v>
      </c>
      <c r="O77" s="100">
        <f t="shared" si="26"/>
        <v>0</v>
      </c>
      <c r="P77" s="100">
        <f t="shared" si="21"/>
        <v>6240</v>
      </c>
      <c r="Q77" s="100">
        <f t="shared" si="27"/>
        <v>9513.503999999999</v>
      </c>
      <c r="R77" s="100">
        <f t="shared" si="28"/>
        <v>11416.204799999998</v>
      </c>
      <c r="S77" s="100">
        <f t="shared" si="29"/>
        <v>9513.503999999999</v>
      </c>
      <c r="T77" s="100">
        <f t="shared" si="30"/>
        <v>11416.204799999998</v>
      </c>
    </row>
    <row r="78" spans="1:20" ht="27.75" customHeight="1" x14ac:dyDescent="0.2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2"/>
        <v>26492.03</v>
      </c>
      <c r="L78" s="97">
        <f t="shared" si="22"/>
        <v>31790.44</v>
      </c>
      <c r="M78" s="97">
        <f t="shared" si="20"/>
        <v>1831.51875</v>
      </c>
      <c r="N78" s="97">
        <f t="shared" si="25"/>
        <v>41062.650375000005</v>
      </c>
      <c r="O78" s="97">
        <f t="shared" si="26"/>
        <v>49275.180450000007</v>
      </c>
      <c r="P78" s="97">
        <f t="shared" si="21"/>
        <v>0</v>
      </c>
      <c r="Q78" s="97">
        <f t="shared" si="27"/>
        <v>0</v>
      </c>
      <c r="R78" s="97">
        <f t="shared" si="28"/>
        <v>0</v>
      </c>
      <c r="S78" s="97">
        <f t="shared" si="29"/>
        <v>41062.650375000005</v>
      </c>
      <c r="T78" s="97">
        <f t="shared" si="30"/>
        <v>49275.180450000007</v>
      </c>
    </row>
    <row r="79" spans="1:20" ht="27.75" customHeight="1" x14ac:dyDescent="0.2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2"/>
        <v>41686.75</v>
      </c>
      <c r="L79" s="97">
        <f t="shared" si="22"/>
        <v>50024.1</v>
      </c>
      <c r="M79" s="97">
        <f t="shared" si="20"/>
        <v>1085</v>
      </c>
      <c r="N79" s="97">
        <f t="shared" si="25"/>
        <v>64614.462500000001</v>
      </c>
      <c r="O79" s="97">
        <f t="shared" si="26"/>
        <v>77537.354999999996</v>
      </c>
      <c r="P79" s="97">
        <f t="shared" si="21"/>
        <v>0</v>
      </c>
      <c r="Q79" s="97">
        <f t="shared" si="27"/>
        <v>0</v>
      </c>
      <c r="R79" s="97">
        <f t="shared" si="28"/>
        <v>0</v>
      </c>
      <c r="S79" s="97">
        <f t="shared" si="29"/>
        <v>64614.462500000001</v>
      </c>
      <c r="T79" s="97">
        <f t="shared" si="30"/>
        <v>77537.354999999996</v>
      </c>
    </row>
    <row r="80" spans="1:20" ht="45" customHeight="1" x14ac:dyDescent="0.2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0"/>
        <v>1767</v>
      </c>
      <c r="N80" s="97">
        <f t="shared" si="25"/>
        <v>17437.462800000001</v>
      </c>
      <c r="O80" s="97">
        <f t="shared" si="26"/>
        <v>20924.95536</v>
      </c>
      <c r="P80" s="97">
        <f t="shared" si="21"/>
        <v>0</v>
      </c>
      <c r="Q80" s="97">
        <f t="shared" si="27"/>
        <v>0</v>
      </c>
      <c r="R80" s="97">
        <f t="shared" si="28"/>
        <v>0</v>
      </c>
      <c r="S80" s="97">
        <f t="shared" si="29"/>
        <v>17437.462800000001</v>
      </c>
      <c r="T80" s="97">
        <f t="shared" si="30"/>
        <v>20924.95536</v>
      </c>
    </row>
    <row r="81" spans="1:25" ht="27.75" customHeight="1" x14ac:dyDescent="0.2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0"/>
        <v>1767</v>
      </c>
      <c r="N81" s="97">
        <f t="shared" si="25"/>
        <v>8905.68</v>
      </c>
      <c r="O81" s="97">
        <f t="shared" si="26"/>
        <v>10686.816000000001</v>
      </c>
      <c r="P81" s="97">
        <f t="shared" si="21"/>
        <v>0</v>
      </c>
      <c r="Q81" s="97">
        <f t="shared" si="27"/>
        <v>0</v>
      </c>
      <c r="R81" s="97">
        <f t="shared" si="28"/>
        <v>0</v>
      </c>
      <c r="S81" s="97">
        <f t="shared" si="29"/>
        <v>8905.68</v>
      </c>
      <c r="T81" s="97">
        <f t="shared" si="30"/>
        <v>10686.816000000001</v>
      </c>
    </row>
    <row r="82" spans="1:25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5" s="263" customFormat="1" ht="27.75" customHeight="1" x14ac:dyDescent="0.25">
      <c r="A83" s="258">
        <v>6</v>
      </c>
      <c r="B83" s="260" t="s">
        <v>283</v>
      </c>
      <c r="C83" s="261"/>
      <c r="D83" s="261"/>
      <c r="E83" s="261"/>
      <c r="F83" s="261"/>
      <c r="G83" s="261"/>
      <c r="H83" s="261"/>
      <c r="I83" s="261"/>
      <c r="J83" s="261"/>
      <c r="K83" s="261"/>
      <c r="L83" s="262"/>
      <c r="M83" s="262"/>
      <c r="N83" s="262"/>
      <c r="O83" s="262"/>
      <c r="P83" s="262"/>
      <c r="Q83" s="262"/>
      <c r="R83" s="262"/>
      <c r="S83" s="262"/>
      <c r="T83" s="262"/>
      <c r="U83" s="295"/>
      <c r="W83" s="298"/>
      <c r="X83" s="298"/>
      <c r="Y83" s="298"/>
    </row>
    <row r="84" spans="1:25" s="263" customFormat="1" ht="27.75" customHeight="1" x14ac:dyDescent="0.25">
      <c r="A84" s="264" t="s">
        <v>28</v>
      </c>
      <c r="B84" s="265" t="s">
        <v>250</v>
      </c>
      <c r="C84" s="264" t="s">
        <v>15</v>
      </c>
      <c r="D84" s="277">
        <v>9.4700000000000006</v>
      </c>
      <c r="E84" s="267">
        <v>8737</v>
      </c>
      <c r="F84" s="268">
        <f>ROUND(E84*D84,2)</f>
        <v>82739.39</v>
      </c>
      <c r="G84" s="268">
        <f>ROUND(F84*1.2,2)</f>
        <v>99287.27</v>
      </c>
      <c r="H84" s="269"/>
      <c r="I84" s="268"/>
      <c r="J84" s="268"/>
      <c r="K84" s="268">
        <f t="shared" ref="K84:L93" si="31">F84+I84</f>
        <v>82739.39</v>
      </c>
      <c r="L84" s="268">
        <f t="shared" si="31"/>
        <v>99287.27</v>
      </c>
      <c r="M84" s="268">
        <f t="shared" ref="M84:M112" si="32">E84*$M$4</f>
        <v>13542.35</v>
      </c>
      <c r="N84" s="268">
        <f t="shared" si="25"/>
        <v>128246.05450000001</v>
      </c>
      <c r="O84" s="268">
        <f t="shared" si="26"/>
        <v>153895.2654</v>
      </c>
      <c r="P84" s="268">
        <f t="shared" ref="P84:P112" si="33">H84*$P$4</f>
        <v>0</v>
      </c>
      <c r="Q84" s="268">
        <f t="shared" si="27"/>
        <v>0</v>
      </c>
      <c r="R84" s="268">
        <f t="shared" si="28"/>
        <v>0</v>
      </c>
      <c r="S84" s="268">
        <f t="shared" si="29"/>
        <v>128246.05450000001</v>
      </c>
      <c r="T84" s="268">
        <f t="shared" si="30"/>
        <v>153895.2654</v>
      </c>
      <c r="U84" s="295"/>
      <c r="W84" s="298"/>
      <c r="X84" s="298"/>
      <c r="Y84" s="298"/>
    </row>
    <row r="85" spans="1:25" s="263" customFormat="1" ht="27.75" customHeight="1" x14ac:dyDescent="0.25">
      <c r="A85" s="264" t="s">
        <v>62</v>
      </c>
      <c r="B85" s="265" t="s">
        <v>258</v>
      </c>
      <c r="C85" s="264" t="s">
        <v>7</v>
      </c>
      <c r="D85" s="277">
        <v>28.99</v>
      </c>
      <c r="E85" s="271">
        <v>1630</v>
      </c>
      <c r="F85" s="268">
        <f>ROUND(E85*D85,2)</f>
        <v>47253.7</v>
      </c>
      <c r="G85" s="268">
        <f>ROUND(F85*1.2,2)</f>
        <v>56704.44</v>
      </c>
      <c r="H85" s="269"/>
      <c r="I85" s="268"/>
      <c r="J85" s="268"/>
      <c r="K85" s="268">
        <f t="shared" si="31"/>
        <v>47253.7</v>
      </c>
      <c r="L85" s="268">
        <f t="shared" si="31"/>
        <v>56704.44</v>
      </c>
      <c r="M85" s="268">
        <f t="shared" si="32"/>
        <v>2526.5</v>
      </c>
      <c r="N85" s="268">
        <f t="shared" si="25"/>
        <v>73243.235000000001</v>
      </c>
      <c r="O85" s="268">
        <f t="shared" si="26"/>
        <v>87891.881999999998</v>
      </c>
      <c r="P85" s="268">
        <f t="shared" si="33"/>
        <v>0</v>
      </c>
      <c r="Q85" s="268">
        <f t="shared" si="27"/>
        <v>0</v>
      </c>
      <c r="R85" s="268">
        <f t="shared" si="28"/>
        <v>0</v>
      </c>
      <c r="S85" s="268">
        <f t="shared" si="29"/>
        <v>73243.235000000001</v>
      </c>
      <c r="T85" s="268">
        <f t="shared" si="30"/>
        <v>87891.881999999998</v>
      </c>
      <c r="U85" s="295"/>
      <c r="W85" s="298"/>
      <c r="X85" s="298"/>
      <c r="Y85" s="298"/>
    </row>
    <row r="86" spans="1:25" s="263" customFormat="1" ht="27.75" customHeight="1" x14ac:dyDescent="0.25">
      <c r="A86" s="264" t="s">
        <v>73</v>
      </c>
      <c r="B86" s="278" t="s">
        <v>245</v>
      </c>
      <c r="C86" s="264" t="s">
        <v>8</v>
      </c>
      <c r="D86" s="279">
        <v>136.05000000000001</v>
      </c>
      <c r="E86" s="271">
        <v>101.5</v>
      </c>
      <c r="F86" s="268">
        <f>ROUND(E86*D86,2)</f>
        <v>13809.08</v>
      </c>
      <c r="G86" s="268">
        <f>ROUND(F86*1.2,2)</f>
        <v>16570.900000000001</v>
      </c>
      <c r="H86" s="269"/>
      <c r="I86" s="268"/>
      <c r="J86" s="268"/>
      <c r="K86" s="268">
        <f t="shared" si="31"/>
        <v>13809.08</v>
      </c>
      <c r="L86" s="268">
        <f t="shared" si="31"/>
        <v>16570.900000000001</v>
      </c>
      <c r="M86" s="268">
        <f t="shared" si="32"/>
        <v>157.32500000000002</v>
      </c>
      <c r="N86" s="268">
        <f t="shared" si="25"/>
        <v>21404.066250000003</v>
      </c>
      <c r="O86" s="268">
        <f t="shared" si="26"/>
        <v>25684.879500000003</v>
      </c>
      <c r="P86" s="268">
        <f t="shared" si="33"/>
        <v>0</v>
      </c>
      <c r="Q86" s="268">
        <f t="shared" si="27"/>
        <v>0</v>
      </c>
      <c r="R86" s="268">
        <f t="shared" si="28"/>
        <v>0</v>
      </c>
      <c r="S86" s="268">
        <f t="shared" si="29"/>
        <v>21404.066250000003</v>
      </c>
      <c r="T86" s="268">
        <f t="shared" si="30"/>
        <v>25684.879500000003</v>
      </c>
      <c r="U86" s="295"/>
      <c r="W86" s="298"/>
      <c r="X86" s="298"/>
      <c r="Y86" s="298"/>
    </row>
    <row r="87" spans="1:25" s="263" customFormat="1" ht="27.75" customHeight="1" x14ac:dyDescent="0.25">
      <c r="A87" s="264" t="s">
        <v>74</v>
      </c>
      <c r="B87" s="265" t="s">
        <v>249</v>
      </c>
      <c r="C87" s="264" t="s">
        <v>7</v>
      </c>
      <c r="D87" s="277">
        <v>13.61</v>
      </c>
      <c r="E87" s="271">
        <v>2573.7399999999998</v>
      </c>
      <c r="F87" s="268">
        <f>ROUND(E87*D87,2)</f>
        <v>35028.6</v>
      </c>
      <c r="G87" s="268">
        <f>ROUND(F87*1.2,2)</f>
        <v>42034.32</v>
      </c>
      <c r="H87" s="269"/>
      <c r="I87" s="268"/>
      <c r="J87" s="268"/>
      <c r="K87" s="268">
        <f t="shared" si="31"/>
        <v>35028.6</v>
      </c>
      <c r="L87" s="268">
        <f t="shared" si="31"/>
        <v>42034.32</v>
      </c>
      <c r="M87" s="268">
        <f t="shared" si="32"/>
        <v>3989.2969999999996</v>
      </c>
      <c r="N87" s="268">
        <f t="shared" si="25"/>
        <v>54294.332169999994</v>
      </c>
      <c r="O87" s="268">
        <f t="shared" si="26"/>
        <v>65153.19860399999</v>
      </c>
      <c r="P87" s="268">
        <f t="shared" si="33"/>
        <v>0</v>
      </c>
      <c r="Q87" s="268">
        <f t="shared" si="27"/>
        <v>0</v>
      </c>
      <c r="R87" s="268">
        <f t="shared" si="28"/>
        <v>0</v>
      </c>
      <c r="S87" s="268">
        <f t="shared" si="29"/>
        <v>54294.332169999994</v>
      </c>
      <c r="T87" s="268">
        <f t="shared" si="30"/>
        <v>65153.19860399999</v>
      </c>
      <c r="U87" s="295"/>
      <c r="W87" s="298"/>
      <c r="X87" s="298"/>
      <c r="Y87" s="298"/>
    </row>
    <row r="88" spans="1:25" s="263" customFormat="1" ht="27.75" customHeight="1" x14ac:dyDescent="0.25">
      <c r="A88" s="264" t="s">
        <v>75</v>
      </c>
      <c r="B88" s="265" t="s">
        <v>247</v>
      </c>
      <c r="C88" s="264" t="s">
        <v>7</v>
      </c>
      <c r="D88" s="277">
        <f>D87*1.26</f>
        <v>17.148599999999998</v>
      </c>
      <c r="E88" s="271"/>
      <c r="F88" s="268"/>
      <c r="G88" s="268"/>
      <c r="H88" s="268">
        <v>4800</v>
      </c>
      <c r="I88" s="271">
        <f>ROUND(H88*D88,2)</f>
        <v>82313.279999999999</v>
      </c>
      <c r="J88" s="271">
        <f>ROUND(I88*1.2,2)</f>
        <v>98775.94</v>
      </c>
      <c r="K88" s="268">
        <f t="shared" si="31"/>
        <v>82313.279999999999</v>
      </c>
      <c r="L88" s="268">
        <f t="shared" si="31"/>
        <v>98775.94</v>
      </c>
      <c r="M88" s="268">
        <f t="shared" si="32"/>
        <v>0</v>
      </c>
      <c r="N88" s="268">
        <f t="shared" si="25"/>
        <v>0</v>
      </c>
      <c r="O88" s="268">
        <f t="shared" si="26"/>
        <v>0</v>
      </c>
      <c r="P88" s="268">
        <f t="shared" si="33"/>
        <v>6240</v>
      </c>
      <c r="Q88" s="268">
        <f t="shared" si="27"/>
        <v>107007.264</v>
      </c>
      <c r="R88" s="268">
        <f t="shared" si="28"/>
        <v>128408.71679999999</v>
      </c>
      <c r="S88" s="268">
        <f t="shared" si="29"/>
        <v>107007.264</v>
      </c>
      <c r="T88" s="268">
        <f t="shared" si="30"/>
        <v>128408.71679999999</v>
      </c>
      <c r="U88" s="295"/>
      <c r="W88" s="298"/>
      <c r="X88" s="298"/>
      <c r="Y88" s="298"/>
    </row>
    <row r="89" spans="1:25" s="263" customFormat="1" ht="27.75" customHeight="1" x14ac:dyDescent="0.25">
      <c r="A89" s="264" t="s">
        <v>76</v>
      </c>
      <c r="B89" s="265" t="s">
        <v>278</v>
      </c>
      <c r="C89" s="264" t="s">
        <v>10</v>
      </c>
      <c r="D89" s="277">
        <v>47</v>
      </c>
      <c r="E89" s="271">
        <v>2952.96</v>
      </c>
      <c r="F89" s="268">
        <f>ROUND(E89*D89,2)</f>
        <v>138789.12</v>
      </c>
      <c r="G89" s="268">
        <f>ROUND(F89*1.2,2)</f>
        <v>166546.94</v>
      </c>
      <c r="H89" s="269"/>
      <c r="I89" s="268"/>
      <c r="J89" s="268"/>
      <c r="K89" s="268">
        <f t="shared" si="31"/>
        <v>138789.12</v>
      </c>
      <c r="L89" s="268">
        <f t="shared" si="31"/>
        <v>166546.94</v>
      </c>
      <c r="M89" s="268">
        <f t="shared" si="32"/>
        <v>4577.0879999999997</v>
      </c>
      <c r="N89" s="268">
        <f t="shared" si="25"/>
        <v>215123.136</v>
      </c>
      <c r="O89" s="268">
        <f t="shared" si="26"/>
        <v>258147.76319999999</v>
      </c>
      <c r="P89" s="268">
        <f t="shared" si="33"/>
        <v>0</v>
      </c>
      <c r="Q89" s="268">
        <f t="shared" si="27"/>
        <v>0</v>
      </c>
      <c r="R89" s="268">
        <f t="shared" si="28"/>
        <v>0</v>
      </c>
      <c r="S89" s="268">
        <f t="shared" si="29"/>
        <v>215123.136</v>
      </c>
      <c r="T89" s="268">
        <f t="shared" si="30"/>
        <v>258147.76319999999</v>
      </c>
      <c r="U89" s="295"/>
      <c r="W89" s="298"/>
      <c r="X89" s="298"/>
      <c r="Y89" s="298"/>
    </row>
    <row r="90" spans="1:25" s="263" customFormat="1" ht="27.75" customHeight="1" x14ac:dyDescent="0.25">
      <c r="A90" s="264" t="s">
        <v>77</v>
      </c>
      <c r="B90" s="265" t="s">
        <v>279</v>
      </c>
      <c r="C90" s="264" t="s">
        <v>268</v>
      </c>
      <c r="D90" s="277">
        <v>1</v>
      </c>
      <c r="E90" s="271"/>
      <c r="F90" s="268"/>
      <c r="G90" s="268"/>
      <c r="H90" s="268">
        <v>1250000</v>
      </c>
      <c r="I90" s="271">
        <f>ROUND(H90*D90,2)</f>
        <v>1250000</v>
      </c>
      <c r="J90" s="271">
        <f>ROUND(I90*1.2,2)</f>
        <v>1500000</v>
      </c>
      <c r="K90" s="268">
        <f t="shared" si="31"/>
        <v>1250000</v>
      </c>
      <c r="L90" s="268">
        <f t="shared" si="31"/>
        <v>1500000</v>
      </c>
      <c r="M90" s="268">
        <f t="shared" si="32"/>
        <v>0</v>
      </c>
      <c r="N90" s="268">
        <f t="shared" si="25"/>
        <v>0</v>
      </c>
      <c r="O90" s="268">
        <f t="shared" si="26"/>
        <v>0</v>
      </c>
      <c r="P90" s="268">
        <f t="shared" si="33"/>
        <v>1625000</v>
      </c>
      <c r="Q90" s="268">
        <f t="shared" si="27"/>
        <v>1625000</v>
      </c>
      <c r="R90" s="268">
        <f t="shared" si="28"/>
        <v>1950000</v>
      </c>
      <c r="S90" s="268">
        <f t="shared" si="29"/>
        <v>1625000</v>
      </c>
      <c r="T90" s="268">
        <f t="shared" si="30"/>
        <v>1950000</v>
      </c>
      <c r="U90" s="295"/>
      <c r="W90" s="298"/>
      <c r="X90" s="298"/>
      <c r="Y90" s="298"/>
    </row>
    <row r="91" spans="1:25" s="263" customFormat="1" ht="27.75" customHeight="1" x14ac:dyDescent="0.25">
      <c r="A91" s="280" t="s">
        <v>78</v>
      </c>
      <c r="B91" s="281" t="s">
        <v>264</v>
      </c>
      <c r="C91" s="280" t="s">
        <v>15</v>
      </c>
      <c r="D91" s="282">
        <v>9.4700000000000006</v>
      </c>
      <c r="E91" s="283">
        <v>10921.25</v>
      </c>
      <c r="F91" s="284">
        <f>ROUND(E91*D91,2)</f>
        <v>103424.24</v>
      </c>
      <c r="G91" s="284">
        <f>ROUND(F91*1.2,2)</f>
        <v>124109.09</v>
      </c>
      <c r="H91" s="269"/>
      <c r="I91" s="268"/>
      <c r="J91" s="268"/>
      <c r="K91" s="268">
        <f t="shared" si="31"/>
        <v>103424.24</v>
      </c>
      <c r="L91" s="268">
        <f t="shared" si="31"/>
        <v>124109.09</v>
      </c>
      <c r="M91" s="268">
        <f t="shared" si="32"/>
        <v>16927.9375</v>
      </c>
      <c r="N91" s="268">
        <f t="shared" si="25"/>
        <v>160307.56812500002</v>
      </c>
      <c r="O91" s="268">
        <f t="shared" si="26"/>
        <v>192369.08175000001</v>
      </c>
      <c r="P91" s="268">
        <f t="shared" si="33"/>
        <v>0</v>
      </c>
      <c r="Q91" s="268">
        <f t="shared" si="27"/>
        <v>0</v>
      </c>
      <c r="R91" s="268">
        <f t="shared" si="28"/>
        <v>0</v>
      </c>
      <c r="S91" s="268">
        <f t="shared" si="29"/>
        <v>160307.56812500002</v>
      </c>
      <c r="T91" s="268">
        <f t="shared" si="30"/>
        <v>192369.08175000001</v>
      </c>
      <c r="U91" s="295"/>
      <c r="W91" s="298"/>
      <c r="X91" s="298"/>
      <c r="Y91" s="298"/>
    </row>
    <row r="92" spans="1:25" s="263" customFormat="1" ht="27.75" customHeight="1" x14ac:dyDescent="0.25">
      <c r="A92" s="264" t="s">
        <v>79</v>
      </c>
      <c r="B92" s="278" t="s">
        <v>280</v>
      </c>
      <c r="C92" s="264" t="s">
        <v>268</v>
      </c>
      <c r="D92" s="279">
        <v>1</v>
      </c>
      <c r="E92" s="271"/>
      <c r="F92" s="268"/>
      <c r="G92" s="268"/>
      <c r="H92" s="268">
        <v>2730000</v>
      </c>
      <c r="I92" s="271">
        <f>ROUND(H92*D92,2)</f>
        <v>2730000</v>
      </c>
      <c r="J92" s="271">
        <f>ROUND(I92*1.2,2)</f>
        <v>3276000</v>
      </c>
      <c r="K92" s="268">
        <f t="shared" si="31"/>
        <v>2730000</v>
      </c>
      <c r="L92" s="268">
        <f t="shared" si="31"/>
        <v>3276000</v>
      </c>
      <c r="M92" s="268">
        <f t="shared" si="32"/>
        <v>0</v>
      </c>
      <c r="N92" s="268">
        <f t="shared" si="25"/>
        <v>0</v>
      </c>
      <c r="O92" s="268">
        <f t="shared" si="26"/>
        <v>0</v>
      </c>
      <c r="P92" s="268">
        <f t="shared" si="33"/>
        <v>3549000</v>
      </c>
      <c r="Q92" s="268">
        <f t="shared" si="27"/>
        <v>3549000</v>
      </c>
      <c r="R92" s="268">
        <f t="shared" si="28"/>
        <v>4258800</v>
      </c>
      <c r="S92" s="268">
        <f t="shared" si="29"/>
        <v>3549000</v>
      </c>
      <c r="T92" s="268">
        <f t="shared" si="30"/>
        <v>4258800</v>
      </c>
      <c r="U92" s="295"/>
      <c r="W92" s="298"/>
      <c r="X92" s="298"/>
      <c r="Y92" s="298"/>
    </row>
    <row r="93" spans="1:25" s="263" customFormat="1" ht="27.75" customHeight="1" x14ac:dyDescent="0.25">
      <c r="A93" s="264" t="s">
        <v>80</v>
      </c>
      <c r="B93" s="285" t="s">
        <v>281</v>
      </c>
      <c r="C93" s="264" t="s">
        <v>10</v>
      </c>
      <c r="D93" s="286">
        <v>2</v>
      </c>
      <c r="E93" s="287">
        <v>2510.0160000000001</v>
      </c>
      <c r="F93" s="268">
        <f>ROUND(E93*D93,2)</f>
        <v>5020.03</v>
      </c>
      <c r="G93" s="268">
        <f>ROUND(F93*1.2,2)</f>
        <v>6024.04</v>
      </c>
      <c r="H93" s="269"/>
      <c r="I93" s="268"/>
      <c r="J93" s="268"/>
      <c r="K93" s="268">
        <f t="shared" si="31"/>
        <v>5020.03</v>
      </c>
      <c r="L93" s="268">
        <f t="shared" si="31"/>
        <v>6024.04</v>
      </c>
      <c r="M93" s="268">
        <f t="shared" si="32"/>
        <v>3890.5248000000001</v>
      </c>
      <c r="N93" s="268">
        <f t="shared" si="25"/>
        <v>7781.0496000000003</v>
      </c>
      <c r="O93" s="268">
        <f t="shared" si="26"/>
        <v>9337.2595199999996</v>
      </c>
      <c r="P93" s="268">
        <f t="shared" si="33"/>
        <v>0</v>
      </c>
      <c r="Q93" s="268">
        <f t="shared" si="27"/>
        <v>0</v>
      </c>
      <c r="R93" s="268">
        <f t="shared" si="28"/>
        <v>0</v>
      </c>
      <c r="S93" s="268">
        <f t="shared" si="29"/>
        <v>7781.0496000000003</v>
      </c>
      <c r="T93" s="268">
        <f t="shared" si="30"/>
        <v>9337.2595199999996</v>
      </c>
      <c r="U93" s="295"/>
      <c r="W93" s="298"/>
      <c r="X93" s="298"/>
      <c r="Y93" s="298"/>
    </row>
    <row r="94" spans="1:25" s="263" customFormat="1" ht="27.75" customHeight="1" x14ac:dyDescent="0.25">
      <c r="A94" s="264" t="s">
        <v>193</v>
      </c>
      <c r="B94" s="285" t="s">
        <v>282</v>
      </c>
      <c r="C94" s="264" t="s">
        <v>10</v>
      </c>
      <c r="D94" s="288">
        <v>2</v>
      </c>
      <c r="E94" s="287"/>
      <c r="F94" s="287"/>
      <c r="G94" s="287"/>
      <c r="H94" s="268">
        <v>32370</v>
      </c>
      <c r="I94" s="287">
        <f>ROUND(H94*D94,2)</f>
        <v>64740</v>
      </c>
      <c r="J94" s="287">
        <f>ROUND(I94*1.2,2)</f>
        <v>77688</v>
      </c>
      <c r="K94" s="287">
        <f>F94+I94</f>
        <v>64740</v>
      </c>
      <c r="L94" s="289">
        <f>G94+J94</f>
        <v>77688</v>
      </c>
      <c r="M94" s="289">
        <f t="shared" si="32"/>
        <v>0</v>
      </c>
      <c r="N94" s="289">
        <f t="shared" si="25"/>
        <v>0</v>
      </c>
      <c r="O94" s="289">
        <f t="shared" si="26"/>
        <v>0</v>
      </c>
      <c r="P94" s="289">
        <f t="shared" si="33"/>
        <v>42081</v>
      </c>
      <c r="Q94" s="289">
        <f t="shared" si="27"/>
        <v>84162</v>
      </c>
      <c r="R94" s="289">
        <f t="shared" si="28"/>
        <v>100994.4</v>
      </c>
      <c r="S94" s="289">
        <f t="shared" si="29"/>
        <v>84162</v>
      </c>
      <c r="T94" s="289">
        <f t="shared" si="30"/>
        <v>100994.4</v>
      </c>
      <c r="U94" s="295"/>
      <c r="W94" s="298"/>
      <c r="X94" s="298"/>
      <c r="Y94" s="298"/>
    </row>
    <row r="95" spans="1:25" s="263" customFormat="1" ht="27.75" customHeight="1" x14ac:dyDescent="0.25">
      <c r="A95" s="264" t="s">
        <v>195</v>
      </c>
      <c r="B95" s="278" t="s">
        <v>125</v>
      </c>
      <c r="C95" s="264" t="s">
        <v>10</v>
      </c>
      <c r="D95" s="279">
        <v>1</v>
      </c>
      <c r="E95" s="271">
        <v>12480</v>
      </c>
      <c r="F95" s="268">
        <f>ROUND(E95*D95,2)</f>
        <v>12480</v>
      </c>
      <c r="G95" s="268">
        <f>ROUND(F95*1.2,2)</f>
        <v>14976</v>
      </c>
      <c r="H95" s="269"/>
      <c r="I95" s="268"/>
      <c r="J95" s="268"/>
      <c r="K95" s="268">
        <f t="shared" ref="K95:L112" si="34">F95+I95</f>
        <v>12480</v>
      </c>
      <c r="L95" s="268">
        <f t="shared" si="34"/>
        <v>14976</v>
      </c>
      <c r="M95" s="268">
        <f t="shared" si="32"/>
        <v>19344</v>
      </c>
      <c r="N95" s="268">
        <f t="shared" si="25"/>
        <v>19344</v>
      </c>
      <c r="O95" s="268">
        <f t="shared" si="26"/>
        <v>23212.799999999999</v>
      </c>
      <c r="P95" s="268">
        <f t="shared" si="33"/>
        <v>0</v>
      </c>
      <c r="Q95" s="268">
        <f t="shared" si="27"/>
        <v>0</v>
      </c>
      <c r="R95" s="268">
        <f t="shared" si="28"/>
        <v>0</v>
      </c>
      <c r="S95" s="268">
        <f t="shared" si="29"/>
        <v>19344</v>
      </c>
      <c r="T95" s="268">
        <f t="shared" si="30"/>
        <v>23212.799999999999</v>
      </c>
      <c r="U95" s="295"/>
      <c r="W95" s="298"/>
      <c r="X95" s="298"/>
      <c r="Y95" s="298"/>
    </row>
    <row r="96" spans="1:25" s="263" customFormat="1" ht="27.75" customHeight="1" x14ac:dyDescent="0.25">
      <c r="A96" s="264" t="s">
        <v>196</v>
      </c>
      <c r="B96" s="278" t="s">
        <v>126</v>
      </c>
      <c r="C96" s="264" t="s">
        <v>10</v>
      </c>
      <c r="D96" s="279">
        <v>1</v>
      </c>
      <c r="E96" s="271"/>
      <c r="F96" s="271"/>
      <c r="G96" s="271"/>
      <c r="H96" s="268">
        <v>112000</v>
      </c>
      <c r="I96" s="271">
        <f t="shared" ref="I96:I101" si="35">ROUND(H96*D96,2)</f>
        <v>112000</v>
      </c>
      <c r="J96" s="271">
        <f t="shared" ref="J96:J101" si="36">ROUND(I96*1.2,2)</f>
        <v>134400</v>
      </c>
      <c r="K96" s="268">
        <f t="shared" si="34"/>
        <v>112000</v>
      </c>
      <c r="L96" s="268">
        <f t="shared" si="34"/>
        <v>134400</v>
      </c>
      <c r="M96" s="268">
        <f t="shared" si="32"/>
        <v>0</v>
      </c>
      <c r="N96" s="268">
        <f t="shared" si="25"/>
        <v>0</v>
      </c>
      <c r="O96" s="268">
        <f t="shared" si="26"/>
        <v>0</v>
      </c>
      <c r="P96" s="268">
        <f t="shared" si="33"/>
        <v>145600</v>
      </c>
      <c r="Q96" s="268">
        <f t="shared" si="27"/>
        <v>145600</v>
      </c>
      <c r="R96" s="268">
        <f t="shared" si="28"/>
        <v>174720</v>
      </c>
      <c r="S96" s="268">
        <f t="shared" si="29"/>
        <v>145600</v>
      </c>
      <c r="T96" s="268">
        <f t="shared" si="30"/>
        <v>174720</v>
      </c>
      <c r="U96" s="295"/>
      <c r="W96" s="298"/>
      <c r="X96" s="298"/>
      <c r="Y96" s="298"/>
    </row>
    <row r="97" spans="1:25" s="263" customFormat="1" ht="27.75" customHeight="1" x14ac:dyDescent="0.25">
      <c r="A97" s="264" t="s">
        <v>198</v>
      </c>
      <c r="B97" s="278" t="s">
        <v>233</v>
      </c>
      <c r="C97" s="264" t="s">
        <v>149</v>
      </c>
      <c r="D97" s="279">
        <v>1</v>
      </c>
      <c r="E97" s="271"/>
      <c r="F97" s="271"/>
      <c r="G97" s="271"/>
      <c r="H97" s="268">
        <v>3700</v>
      </c>
      <c r="I97" s="271">
        <f t="shared" si="35"/>
        <v>3700</v>
      </c>
      <c r="J97" s="271">
        <f t="shared" si="36"/>
        <v>4440</v>
      </c>
      <c r="K97" s="268">
        <f t="shared" si="34"/>
        <v>3700</v>
      </c>
      <c r="L97" s="268">
        <f t="shared" si="34"/>
        <v>4440</v>
      </c>
      <c r="M97" s="268">
        <f t="shared" si="32"/>
        <v>0</v>
      </c>
      <c r="N97" s="268">
        <f t="shared" si="25"/>
        <v>0</v>
      </c>
      <c r="O97" s="268">
        <f t="shared" si="26"/>
        <v>0</v>
      </c>
      <c r="P97" s="268">
        <f t="shared" si="33"/>
        <v>4810</v>
      </c>
      <c r="Q97" s="268">
        <f t="shared" si="27"/>
        <v>4810</v>
      </c>
      <c r="R97" s="268">
        <f t="shared" si="28"/>
        <v>5772</v>
      </c>
      <c r="S97" s="268">
        <f t="shared" si="29"/>
        <v>4810</v>
      </c>
      <c r="T97" s="268">
        <f t="shared" si="30"/>
        <v>5772</v>
      </c>
      <c r="U97" s="295"/>
      <c r="W97" s="298"/>
      <c r="X97" s="298"/>
      <c r="Y97" s="298"/>
    </row>
    <row r="98" spans="1:25" s="263" customFormat="1" ht="27.75" customHeight="1" x14ac:dyDescent="0.25">
      <c r="A98" s="264" t="s">
        <v>453</v>
      </c>
      <c r="B98" s="278" t="s">
        <v>235</v>
      </c>
      <c r="C98" s="264" t="s">
        <v>10</v>
      </c>
      <c r="D98" s="279">
        <v>1</v>
      </c>
      <c r="E98" s="271"/>
      <c r="F98" s="271"/>
      <c r="G98" s="271"/>
      <c r="H98" s="268">
        <v>3700</v>
      </c>
      <c r="I98" s="271">
        <f t="shared" si="35"/>
        <v>3700</v>
      </c>
      <c r="J98" s="271">
        <f t="shared" si="36"/>
        <v>4440</v>
      </c>
      <c r="K98" s="268">
        <f t="shared" si="34"/>
        <v>3700</v>
      </c>
      <c r="L98" s="268">
        <f t="shared" si="34"/>
        <v>4440</v>
      </c>
      <c r="M98" s="268">
        <f t="shared" si="32"/>
        <v>0</v>
      </c>
      <c r="N98" s="268">
        <f t="shared" si="25"/>
        <v>0</v>
      </c>
      <c r="O98" s="268">
        <f t="shared" si="26"/>
        <v>0</v>
      </c>
      <c r="P98" s="268">
        <f t="shared" si="33"/>
        <v>4810</v>
      </c>
      <c r="Q98" s="268">
        <f t="shared" si="27"/>
        <v>4810</v>
      </c>
      <c r="R98" s="268">
        <f t="shared" si="28"/>
        <v>5772</v>
      </c>
      <c r="S98" s="268">
        <f t="shared" si="29"/>
        <v>4810</v>
      </c>
      <c r="T98" s="268">
        <f t="shared" si="30"/>
        <v>5772</v>
      </c>
      <c r="U98" s="295"/>
      <c r="W98" s="298"/>
      <c r="X98" s="298"/>
      <c r="Y98" s="298"/>
    </row>
    <row r="99" spans="1:25" s="263" customFormat="1" ht="27.75" customHeight="1" x14ac:dyDescent="0.25">
      <c r="A99" s="264" t="s">
        <v>454</v>
      </c>
      <c r="B99" s="278" t="s">
        <v>241</v>
      </c>
      <c r="C99" s="264" t="s">
        <v>238</v>
      </c>
      <c r="D99" s="279">
        <v>4</v>
      </c>
      <c r="E99" s="271"/>
      <c r="F99" s="271"/>
      <c r="G99" s="271"/>
      <c r="H99" s="271">
        <v>235.65</v>
      </c>
      <c r="I99" s="271">
        <f t="shared" si="35"/>
        <v>942.6</v>
      </c>
      <c r="J99" s="271">
        <f t="shared" si="36"/>
        <v>1131.1199999999999</v>
      </c>
      <c r="K99" s="268">
        <f t="shared" si="34"/>
        <v>942.6</v>
      </c>
      <c r="L99" s="268">
        <f t="shared" si="34"/>
        <v>1131.1199999999999</v>
      </c>
      <c r="M99" s="268">
        <f t="shared" si="32"/>
        <v>0</v>
      </c>
      <c r="N99" s="268">
        <f t="shared" si="25"/>
        <v>0</v>
      </c>
      <c r="O99" s="268">
        <f t="shared" si="26"/>
        <v>0</v>
      </c>
      <c r="P99" s="268">
        <f t="shared" si="33"/>
        <v>306.34500000000003</v>
      </c>
      <c r="Q99" s="268">
        <f t="shared" si="27"/>
        <v>1225.3800000000001</v>
      </c>
      <c r="R99" s="268">
        <f t="shared" si="28"/>
        <v>1470.4560000000001</v>
      </c>
      <c r="S99" s="268">
        <f t="shared" si="29"/>
        <v>1225.3800000000001</v>
      </c>
      <c r="T99" s="268">
        <f t="shared" si="30"/>
        <v>1470.4560000000001</v>
      </c>
      <c r="U99" s="295"/>
      <c r="W99" s="298"/>
      <c r="X99" s="298"/>
      <c r="Y99" s="298"/>
    </row>
    <row r="100" spans="1:25" s="263" customFormat="1" ht="27.75" customHeight="1" x14ac:dyDescent="0.25">
      <c r="A100" s="264" t="s">
        <v>455</v>
      </c>
      <c r="B100" s="278" t="s">
        <v>239</v>
      </c>
      <c r="C100" s="264" t="s">
        <v>234</v>
      </c>
      <c r="D100" s="279">
        <v>0.76</v>
      </c>
      <c r="E100" s="271"/>
      <c r="F100" s="271"/>
      <c r="G100" s="271"/>
      <c r="H100" s="271">
        <v>367.42500000000001</v>
      </c>
      <c r="I100" s="271">
        <f t="shared" si="35"/>
        <v>279.24</v>
      </c>
      <c r="J100" s="271">
        <f t="shared" si="36"/>
        <v>335.09</v>
      </c>
      <c r="K100" s="268">
        <f t="shared" si="34"/>
        <v>279.24</v>
      </c>
      <c r="L100" s="268">
        <f t="shared" si="34"/>
        <v>335.09</v>
      </c>
      <c r="M100" s="268">
        <f t="shared" si="32"/>
        <v>0</v>
      </c>
      <c r="N100" s="268">
        <f t="shared" si="25"/>
        <v>0</v>
      </c>
      <c r="O100" s="268">
        <f t="shared" si="26"/>
        <v>0</v>
      </c>
      <c r="P100" s="268">
        <f t="shared" si="33"/>
        <v>477.65250000000003</v>
      </c>
      <c r="Q100" s="268">
        <f t="shared" si="27"/>
        <v>363.01590000000004</v>
      </c>
      <c r="R100" s="268">
        <f t="shared" si="28"/>
        <v>435.61908000000005</v>
      </c>
      <c r="S100" s="268">
        <f t="shared" si="29"/>
        <v>363.01590000000004</v>
      </c>
      <c r="T100" s="268">
        <f t="shared" si="30"/>
        <v>435.61908000000005</v>
      </c>
      <c r="U100" s="295"/>
      <c r="W100" s="298"/>
      <c r="X100" s="298"/>
      <c r="Y100" s="298"/>
    </row>
    <row r="101" spans="1:25" s="263" customFormat="1" ht="27.75" customHeight="1" x14ac:dyDescent="0.25">
      <c r="A101" s="264" t="s">
        <v>456</v>
      </c>
      <c r="B101" s="278" t="s">
        <v>240</v>
      </c>
      <c r="C101" s="264" t="s">
        <v>234</v>
      </c>
      <c r="D101" s="279">
        <v>0.76</v>
      </c>
      <c r="E101" s="271"/>
      <c r="F101" s="271"/>
      <c r="G101" s="271"/>
      <c r="H101" s="271">
        <v>335.875</v>
      </c>
      <c r="I101" s="271">
        <f t="shared" si="35"/>
        <v>255.27</v>
      </c>
      <c r="J101" s="271">
        <f t="shared" si="36"/>
        <v>306.32</v>
      </c>
      <c r="K101" s="268">
        <f t="shared" si="34"/>
        <v>255.27</v>
      </c>
      <c r="L101" s="268">
        <f t="shared" si="34"/>
        <v>306.32</v>
      </c>
      <c r="M101" s="268">
        <f t="shared" si="32"/>
        <v>0</v>
      </c>
      <c r="N101" s="268">
        <f t="shared" si="25"/>
        <v>0</v>
      </c>
      <c r="O101" s="268">
        <f t="shared" si="26"/>
        <v>0</v>
      </c>
      <c r="P101" s="268">
        <f t="shared" si="33"/>
        <v>436.63749999999999</v>
      </c>
      <c r="Q101" s="268">
        <f t="shared" si="27"/>
        <v>331.84449999999998</v>
      </c>
      <c r="R101" s="268">
        <f t="shared" si="28"/>
        <v>398.21339999999998</v>
      </c>
      <c r="S101" s="268">
        <f t="shared" si="29"/>
        <v>331.84449999999998</v>
      </c>
      <c r="T101" s="268">
        <f t="shared" si="30"/>
        <v>398.21339999999998</v>
      </c>
      <c r="U101" s="295"/>
      <c r="W101" s="298"/>
      <c r="X101" s="298"/>
      <c r="Y101" s="298"/>
    </row>
    <row r="102" spans="1:25" s="263" customFormat="1" ht="27.75" customHeight="1" x14ac:dyDescent="0.25">
      <c r="A102" s="264" t="s">
        <v>457</v>
      </c>
      <c r="B102" s="278" t="s">
        <v>237</v>
      </c>
      <c r="C102" s="264" t="s">
        <v>24</v>
      </c>
      <c r="D102" s="279">
        <v>6</v>
      </c>
      <c r="E102" s="271">
        <v>1324</v>
      </c>
      <c r="F102" s="268">
        <f>ROUND(E102*D102,2)</f>
        <v>7944</v>
      </c>
      <c r="G102" s="268">
        <f>ROUND(F102*1.2,2)</f>
        <v>9532.7999999999993</v>
      </c>
      <c r="H102" s="269"/>
      <c r="I102" s="268"/>
      <c r="J102" s="268"/>
      <c r="K102" s="268">
        <f t="shared" si="34"/>
        <v>7944</v>
      </c>
      <c r="L102" s="268">
        <f t="shared" si="34"/>
        <v>9532.7999999999993</v>
      </c>
      <c r="M102" s="268">
        <f t="shared" si="32"/>
        <v>2052.2000000000003</v>
      </c>
      <c r="N102" s="268">
        <f t="shared" si="25"/>
        <v>12313.2</v>
      </c>
      <c r="O102" s="268">
        <f t="shared" si="26"/>
        <v>14775.84</v>
      </c>
      <c r="P102" s="268">
        <f t="shared" si="33"/>
        <v>0</v>
      </c>
      <c r="Q102" s="268">
        <f t="shared" si="27"/>
        <v>0</v>
      </c>
      <c r="R102" s="268">
        <f t="shared" si="28"/>
        <v>0</v>
      </c>
      <c r="S102" s="268">
        <f t="shared" si="29"/>
        <v>12313.2</v>
      </c>
      <c r="T102" s="268">
        <f t="shared" si="30"/>
        <v>14775.84</v>
      </c>
      <c r="U102" s="295"/>
      <c r="W102" s="298"/>
      <c r="X102" s="298"/>
      <c r="Y102" s="298"/>
    </row>
    <row r="103" spans="1:25" s="263" customFormat="1" ht="27.75" customHeight="1" x14ac:dyDescent="0.25">
      <c r="A103" s="264" t="s">
        <v>458</v>
      </c>
      <c r="B103" s="265" t="s">
        <v>257</v>
      </c>
      <c r="C103" s="264" t="s">
        <v>149</v>
      </c>
      <c r="D103" s="277">
        <v>12</v>
      </c>
      <c r="E103" s="271"/>
      <c r="F103" s="268"/>
      <c r="G103" s="268"/>
      <c r="H103" s="268">
        <v>8050</v>
      </c>
      <c r="I103" s="271">
        <f>ROUND(H103*D103,2)</f>
        <v>96600</v>
      </c>
      <c r="J103" s="271">
        <f>ROUND(I103*1.2,2)</f>
        <v>115920</v>
      </c>
      <c r="K103" s="268">
        <f t="shared" si="34"/>
        <v>96600</v>
      </c>
      <c r="L103" s="268">
        <f t="shared" si="34"/>
        <v>115920</v>
      </c>
      <c r="M103" s="268">
        <f t="shared" si="32"/>
        <v>0</v>
      </c>
      <c r="N103" s="268">
        <f t="shared" si="25"/>
        <v>0</v>
      </c>
      <c r="O103" s="268">
        <f t="shared" si="26"/>
        <v>0</v>
      </c>
      <c r="P103" s="268">
        <f t="shared" si="33"/>
        <v>10465</v>
      </c>
      <c r="Q103" s="268">
        <f t="shared" si="27"/>
        <v>125580</v>
      </c>
      <c r="R103" s="268">
        <f t="shared" si="28"/>
        <v>150696</v>
      </c>
      <c r="S103" s="268">
        <f t="shared" si="29"/>
        <v>125580</v>
      </c>
      <c r="T103" s="268">
        <f t="shared" si="30"/>
        <v>150696</v>
      </c>
      <c r="U103" s="295"/>
      <c r="W103" s="298"/>
      <c r="X103" s="298"/>
      <c r="Y103" s="298"/>
    </row>
    <row r="104" spans="1:25" s="263" customFormat="1" ht="27.75" customHeight="1" x14ac:dyDescent="0.25">
      <c r="A104" s="264" t="s">
        <v>459</v>
      </c>
      <c r="B104" s="265" t="s">
        <v>236</v>
      </c>
      <c r="C104" s="264" t="s">
        <v>10</v>
      </c>
      <c r="D104" s="277">
        <v>36</v>
      </c>
      <c r="E104" s="271"/>
      <c r="F104" s="268"/>
      <c r="G104" s="268"/>
      <c r="H104" s="268">
        <v>235</v>
      </c>
      <c r="I104" s="271">
        <f>ROUND(H104*D104,2)</f>
        <v>8460</v>
      </c>
      <c r="J104" s="271">
        <f>ROUND(I104*1.2,2)</f>
        <v>10152</v>
      </c>
      <c r="K104" s="268">
        <f t="shared" si="34"/>
        <v>8460</v>
      </c>
      <c r="L104" s="268">
        <f t="shared" si="34"/>
        <v>10152</v>
      </c>
      <c r="M104" s="268">
        <f t="shared" si="32"/>
        <v>0</v>
      </c>
      <c r="N104" s="268">
        <f t="shared" si="25"/>
        <v>0</v>
      </c>
      <c r="O104" s="268">
        <f t="shared" si="26"/>
        <v>0</v>
      </c>
      <c r="P104" s="268">
        <f t="shared" si="33"/>
        <v>305.5</v>
      </c>
      <c r="Q104" s="268">
        <f t="shared" si="27"/>
        <v>10998</v>
      </c>
      <c r="R104" s="268">
        <f t="shared" si="28"/>
        <v>13197.6</v>
      </c>
      <c r="S104" s="268">
        <f t="shared" si="29"/>
        <v>10998</v>
      </c>
      <c r="T104" s="268">
        <f t="shared" si="30"/>
        <v>13197.6</v>
      </c>
      <c r="U104" s="295"/>
      <c r="W104" s="298"/>
      <c r="X104" s="298"/>
      <c r="Y104" s="298"/>
    </row>
    <row r="105" spans="1:25" s="263" customFormat="1" ht="27.75" customHeight="1" x14ac:dyDescent="0.25">
      <c r="A105" s="264" t="s">
        <v>460</v>
      </c>
      <c r="B105" s="265" t="s">
        <v>265</v>
      </c>
      <c r="C105" s="264" t="s">
        <v>7</v>
      </c>
      <c r="D105" s="277">
        <v>12.12</v>
      </c>
      <c r="E105" s="271">
        <v>2416.5</v>
      </c>
      <c r="F105" s="268">
        <f>ROUND(E105*D105,2)</f>
        <v>29287.98</v>
      </c>
      <c r="G105" s="268">
        <f>ROUND(F105*1.2,2)</f>
        <v>35145.58</v>
      </c>
      <c r="H105" s="269"/>
      <c r="I105" s="268"/>
      <c r="J105" s="268"/>
      <c r="K105" s="268">
        <f t="shared" si="34"/>
        <v>29287.98</v>
      </c>
      <c r="L105" s="268">
        <f t="shared" si="34"/>
        <v>35145.58</v>
      </c>
      <c r="M105" s="268">
        <f t="shared" si="32"/>
        <v>3745.5750000000003</v>
      </c>
      <c r="N105" s="268">
        <f t="shared" si="25"/>
        <v>45396.368999999999</v>
      </c>
      <c r="O105" s="268">
        <f t="shared" si="26"/>
        <v>54475.642799999994</v>
      </c>
      <c r="P105" s="268">
        <f t="shared" si="33"/>
        <v>0</v>
      </c>
      <c r="Q105" s="268">
        <f t="shared" si="27"/>
        <v>0</v>
      </c>
      <c r="R105" s="268">
        <f t="shared" si="28"/>
        <v>0</v>
      </c>
      <c r="S105" s="268">
        <f t="shared" si="29"/>
        <v>45396.368999999999</v>
      </c>
      <c r="T105" s="268">
        <f t="shared" si="30"/>
        <v>54475.642799999994</v>
      </c>
      <c r="U105" s="295"/>
      <c r="W105" s="298"/>
      <c r="X105" s="298"/>
      <c r="Y105" s="298"/>
    </row>
    <row r="106" spans="1:25" s="263" customFormat="1" ht="27.75" customHeight="1" x14ac:dyDescent="0.25">
      <c r="A106" s="264" t="s">
        <v>461</v>
      </c>
      <c r="B106" s="278" t="s">
        <v>263</v>
      </c>
      <c r="C106" s="264" t="s">
        <v>7</v>
      </c>
      <c r="D106" s="279">
        <f>D105*1.26</f>
        <v>15.271199999999999</v>
      </c>
      <c r="E106" s="271"/>
      <c r="F106" s="271"/>
      <c r="G106" s="271"/>
      <c r="H106" s="268">
        <v>4800</v>
      </c>
      <c r="I106" s="271">
        <f>ROUND(H106*D106,2)</f>
        <v>73301.759999999995</v>
      </c>
      <c r="J106" s="271">
        <f>ROUND(I106*1.2,2)</f>
        <v>87962.11</v>
      </c>
      <c r="K106" s="268">
        <f t="shared" si="34"/>
        <v>73301.759999999995</v>
      </c>
      <c r="L106" s="268">
        <f t="shared" si="34"/>
        <v>87962.11</v>
      </c>
      <c r="M106" s="268">
        <f t="shared" si="32"/>
        <v>0</v>
      </c>
      <c r="N106" s="268">
        <f t="shared" si="25"/>
        <v>0</v>
      </c>
      <c r="O106" s="268">
        <f t="shared" si="26"/>
        <v>0</v>
      </c>
      <c r="P106" s="268">
        <f t="shared" si="33"/>
        <v>6240</v>
      </c>
      <c r="Q106" s="268">
        <f t="shared" si="27"/>
        <v>95292.287999999986</v>
      </c>
      <c r="R106" s="268">
        <f t="shared" si="28"/>
        <v>114350.74559999998</v>
      </c>
      <c r="S106" s="268">
        <f t="shared" si="29"/>
        <v>95292.287999999986</v>
      </c>
      <c r="T106" s="268">
        <f t="shared" si="30"/>
        <v>114350.74559999998</v>
      </c>
      <c r="U106" s="295"/>
      <c r="W106" s="298"/>
      <c r="X106" s="298"/>
      <c r="Y106" s="298"/>
    </row>
    <row r="107" spans="1:25" s="263" customFormat="1" ht="27.75" customHeight="1" x14ac:dyDescent="0.25">
      <c r="A107" s="264" t="s">
        <v>462</v>
      </c>
      <c r="B107" s="265" t="s">
        <v>266</v>
      </c>
      <c r="C107" s="264" t="s">
        <v>7</v>
      </c>
      <c r="D107" s="277">
        <v>1.21</v>
      </c>
      <c r="E107" s="271">
        <v>2102.355</v>
      </c>
      <c r="F107" s="268">
        <f>ROUND(E107*D107,2)</f>
        <v>2543.85</v>
      </c>
      <c r="G107" s="268">
        <f>ROUND(F107*1.2,2)</f>
        <v>3052.62</v>
      </c>
      <c r="H107" s="269"/>
      <c r="I107" s="268"/>
      <c r="J107" s="268"/>
      <c r="K107" s="268">
        <f t="shared" si="34"/>
        <v>2543.85</v>
      </c>
      <c r="L107" s="268">
        <f t="shared" si="34"/>
        <v>3052.62</v>
      </c>
      <c r="M107" s="268">
        <f t="shared" si="32"/>
        <v>3258.6502500000001</v>
      </c>
      <c r="N107" s="268">
        <f t="shared" si="25"/>
        <v>3942.9668025000001</v>
      </c>
      <c r="O107" s="268">
        <f t="shared" si="26"/>
        <v>4731.5601630000001</v>
      </c>
      <c r="P107" s="268">
        <f t="shared" si="33"/>
        <v>0</v>
      </c>
      <c r="Q107" s="268">
        <f t="shared" si="27"/>
        <v>0</v>
      </c>
      <c r="R107" s="268">
        <f t="shared" si="28"/>
        <v>0</v>
      </c>
      <c r="S107" s="268">
        <f t="shared" si="29"/>
        <v>3942.9668025000001</v>
      </c>
      <c r="T107" s="268">
        <f t="shared" si="30"/>
        <v>4731.5601630000001</v>
      </c>
      <c r="U107" s="295"/>
      <c r="W107" s="298"/>
      <c r="X107" s="298"/>
      <c r="Y107" s="298"/>
    </row>
    <row r="108" spans="1:25" s="263" customFormat="1" ht="27.75" customHeight="1" x14ac:dyDescent="0.25">
      <c r="A108" s="264" t="s">
        <v>463</v>
      </c>
      <c r="B108" s="265" t="s">
        <v>263</v>
      </c>
      <c r="C108" s="264" t="s">
        <v>7</v>
      </c>
      <c r="D108" s="277">
        <f>D107*1.26</f>
        <v>1.5246</v>
      </c>
      <c r="E108" s="271"/>
      <c r="F108" s="268"/>
      <c r="G108" s="268"/>
      <c r="H108" s="268">
        <v>4800</v>
      </c>
      <c r="I108" s="271">
        <f>ROUND(H108*D108,2)</f>
        <v>7318.08</v>
      </c>
      <c r="J108" s="271">
        <f>ROUND(I108*1.2,2)</f>
        <v>8781.7000000000007</v>
      </c>
      <c r="K108" s="268">
        <f t="shared" si="34"/>
        <v>7318.08</v>
      </c>
      <c r="L108" s="268">
        <f t="shared" si="34"/>
        <v>8781.7000000000007</v>
      </c>
      <c r="M108" s="268">
        <f t="shared" si="32"/>
        <v>0</v>
      </c>
      <c r="N108" s="268">
        <f t="shared" si="25"/>
        <v>0</v>
      </c>
      <c r="O108" s="268">
        <f t="shared" si="26"/>
        <v>0</v>
      </c>
      <c r="P108" s="268">
        <f t="shared" si="33"/>
        <v>6240</v>
      </c>
      <c r="Q108" s="268">
        <f t="shared" si="27"/>
        <v>9513.503999999999</v>
      </c>
      <c r="R108" s="268">
        <f t="shared" si="28"/>
        <v>11416.204799999998</v>
      </c>
      <c r="S108" s="268">
        <f t="shared" si="29"/>
        <v>9513.503999999999</v>
      </c>
      <c r="T108" s="268">
        <f t="shared" si="30"/>
        <v>11416.204799999998</v>
      </c>
      <c r="U108" s="295"/>
      <c r="W108" s="298"/>
      <c r="X108" s="298"/>
      <c r="Y108" s="298"/>
    </row>
    <row r="109" spans="1:25" s="263" customFormat="1" ht="27.75" customHeight="1" x14ac:dyDescent="0.25">
      <c r="A109" s="264" t="s">
        <v>464</v>
      </c>
      <c r="B109" s="265" t="s">
        <v>267</v>
      </c>
      <c r="C109" s="264" t="s">
        <v>9</v>
      </c>
      <c r="D109" s="277">
        <v>22.42</v>
      </c>
      <c r="E109" s="271">
        <v>1181.625</v>
      </c>
      <c r="F109" s="268">
        <f>ROUND(E109*D109,2)</f>
        <v>26492.03</v>
      </c>
      <c r="G109" s="268">
        <f>ROUND(F109*1.2,2)</f>
        <v>31790.44</v>
      </c>
      <c r="H109" s="269"/>
      <c r="I109" s="268"/>
      <c r="J109" s="268"/>
      <c r="K109" s="268">
        <f t="shared" si="34"/>
        <v>26492.03</v>
      </c>
      <c r="L109" s="268">
        <f t="shared" si="34"/>
        <v>31790.44</v>
      </c>
      <c r="M109" s="268">
        <f t="shared" si="32"/>
        <v>1831.51875</v>
      </c>
      <c r="N109" s="268">
        <f t="shared" si="25"/>
        <v>41062.650375000005</v>
      </c>
      <c r="O109" s="268">
        <f t="shared" si="26"/>
        <v>49275.180450000007</v>
      </c>
      <c r="P109" s="268">
        <f t="shared" si="33"/>
        <v>0</v>
      </c>
      <c r="Q109" s="268">
        <f t="shared" si="27"/>
        <v>0</v>
      </c>
      <c r="R109" s="268">
        <f t="shared" si="28"/>
        <v>0</v>
      </c>
      <c r="S109" s="268">
        <f t="shared" si="29"/>
        <v>41062.650375000005</v>
      </c>
      <c r="T109" s="268">
        <f t="shared" si="30"/>
        <v>49275.180450000007</v>
      </c>
      <c r="U109" s="295"/>
      <c r="W109" s="298"/>
      <c r="X109" s="298"/>
      <c r="Y109" s="298"/>
    </row>
    <row r="110" spans="1:25" s="263" customFormat="1" ht="27.75" customHeight="1" x14ac:dyDescent="0.25">
      <c r="A110" s="264" t="s">
        <v>465</v>
      </c>
      <c r="B110" s="265" t="s">
        <v>254</v>
      </c>
      <c r="C110" s="264" t="s">
        <v>15</v>
      </c>
      <c r="D110" s="277">
        <f>28.99*1.75</f>
        <v>50.732499999999995</v>
      </c>
      <c r="E110" s="271">
        <v>700</v>
      </c>
      <c r="F110" s="268">
        <f>ROUND(E110*D110,2)</f>
        <v>35512.75</v>
      </c>
      <c r="G110" s="268">
        <f>ROUND(F110*1.2,2)</f>
        <v>42615.3</v>
      </c>
      <c r="H110" s="269"/>
      <c r="I110" s="268"/>
      <c r="J110" s="268"/>
      <c r="K110" s="268">
        <f t="shared" si="34"/>
        <v>35512.75</v>
      </c>
      <c r="L110" s="268">
        <f t="shared" si="34"/>
        <v>42615.3</v>
      </c>
      <c r="M110" s="268">
        <f t="shared" si="32"/>
        <v>1085</v>
      </c>
      <c r="N110" s="268">
        <f t="shared" si="25"/>
        <v>55044.762499999997</v>
      </c>
      <c r="O110" s="268">
        <f t="shared" si="26"/>
        <v>66053.714999999997</v>
      </c>
      <c r="P110" s="268">
        <f t="shared" si="33"/>
        <v>0</v>
      </c>
      <c r="Q110" s="268">
        <f t="shared" si="27"/>
        <v>0</v>
      </c>
      <c r="R110" s="268">
        <f t="shared" si="28"/>
        <v>0</v>
      </c>
      <c r="S110" s="268">
        <f t="shared" si="29"/>
        <v>55044.762499999997</v>
      </c>
      <c r="T110" s="268">
        <f t="shared" si="30"/>
        <v>66053.714999999997</v>
      </c>
      <c r="U110" s="295"/>
      <c r="W110" s="298"/>
      <c r="X110" s="298"/>
      <c r="Y110" s="298"/>
    </row>
    <row r="111" spans="1:25" s="263" customFormat="1" ht="27.75" customHeight="1" x14ac:dyDescent="0.25">
      <c r="A111" s="264" t="s">
        <v>466</v>
      </c>
      <c r="B111" s="265" t="s">
        <v>255</v>
      </c>
      <c r="C111" s="264" t="s">
        <v>15</v>
      </c>
      <c r="D111" s="277">
        <f>9.47+0.15+0.0414*6</f>
        <v>9.8684000000000012</v>
      </c>
      <c r="E111" s="271">
        <v>1140</v>
      </c>
      <c r="F111" s="268">
        <f>ROUND(E111*D111,2)</f>
        <v>11249.98</v>
      </c>
      <c r="G111" s="268">
        <f>ROUND(F111*1.2,2)</f>
        <v>13499.98</v>
      </c>
      <c r="H111" s="269"/>
      <c r="I111" s="268"/>
      <c r="J111" s="268"/>
      <c r="K111" s="268">
        <f t="shared" si="34"/>
        <v>11249.98</v>
      </c>
      <c r="L111" s="268">
        <f t="shared" si="34"/>
        <v>13499.98</v>
      </c>
      <c r="M111" s="268">
        <f t="shared" si="32"/>
        <v>1767</v>
      </c>
      <c r="N111" s="268">
        <f t="shared" si="25"/>
        <v>17437.462800000001</v>
      </c>
      <c r="O111" s="268">
        <f t="shared" si="26"/>
        <v>20924.95536</v>
      </c>
      <c r="P111" s="268">
        <f t="shared" si="33"/>
        <v>0</v>
      </c>
      <c r="Q111" s="268">
        <f t="shared" si="27"/>
        <v>0</v>
      </c>
      <c r="R111" s="268">
        <f t="shared" si="28"/>
        <v>0</v>
      </c>
      <c r="S111" s="268">
        <f t="shared" si="29"/>
        <v>17437.462800000001</v>
      </c>
      <c r="T111" s="268">
        <f t="shared" si="30"/>
        <v>20924.95536</v>
      </c>
      <c r="U111" s="295"/>
      <c r="W111" s="298"/>
      <c r="X111" s="298"/>
      <c r="Y111" s="298"/>
    </row>
    <row r="112" spans="1:25" s="263" customFormat="1" ht="27.75" customHeight="1" x14ac:dyDescent="0.25">
      <c r="A112" s="264" t="s">
        <v>467</v>
      </c>
      <c r="B112" s="265" t="s">
        <v>256</v>
      </c>
      <c r="C112" s="264" t="s">
        <v>15</v>
      </c>
      <c r="D112" s="277">
        <f>63*0.08</f>
        <v>5.04</v>
      </c>
      <c r="E112" s="271">
        <v>1140</v>
      </c>
      <c r="F112" s="268">
        <f>ROUND(E112*D112,2)</f>
        <v>5745.6</v>
      </c>
      <c r="G112" s="268">
        <f>ROUND(F112*1.2,2)</f>
        <v>6894.72</v>
      </c>
      <c r="H112" s="269"/>
      <c r="I112" s="268"/>
      <c r="J112" s="268"/>
      <c r="K112" s="268">
        <f t="shared" si="34"/>
        <v>5745.6</v>
      </c>
      <c r="L112" s="268">
        <f t="shared" si="34"/>
        <v>6894.72</v>
      </c>
      <c r="M112" s="268">
        <f t="shared" si="32"/>
        <v>1767</v>
      </c>
      <c r="N112" s="268">
        <f t="shared" si="25"/>
        <v>8905.68</v>
      </c>
      <c r="O112" s="268">
        <f t="shared" si="26"/>
        <v>10686.816000000001</v>
      </c>
      <c r="P112" s="268">
        <f t="shared" si="33"/>
        <v>0</v>
      </c>
      <c r="Q112" s="268">
        <f t="shared" si="27"/>
        <v>0</v>
      </c>
      <c r="R112" s="268">
        <f t="shared" si="28"/>
        <v>0</v>
      </c>
      <c r="S112" s="268">
        <f t="shared" si="29"/>
        <v>8905.68</v>
      </c>
      <c r="T112" s="268">
        <f t="shared" si="30"/>
        <v>10686.816000000001</v>
      </c>
      <c r="U112" s="295"/>
      <c r="W112" s="298"/>
      <c r="X112" s="298"/>
      <c r="Y112" s="298"/>
    </row>
    <row r="113" spans="1:25" s="263" customFormat="1" ht="27.75" customHeight="1" x14ac:dyDescent="0.25">
      <c r="A113" s="272"/>
      <c r="B113" s="273"/>
      <c r="C113" s="272"/>
      <c r="D113" s="290"/>
      <c r="E113" s="275"/>
      <c r="F113" s="276">
        <f>SUM(F84:F112)</f>
        <v>557320.35</v>
      </c>
      <c r="G113" s="276">
        <f>SUM(G84:G112)</f>
        <v>668784.43999999994</v>
      </c>
      <c r="H113" s="276"/>
      <c r="I113" s="276">
        <f>SUM(I84:I112)</f>
        <v>4433610.2299999995</v>
      </c>
      <c r="J113" s="276">
        <f>SUM(J84:J112)</f>
        <v>5320332.28</v>
      </c>
      <c r="K113" s="276">
        <f>SUM(K84:K112)</f>
        <v>4990930.58</v>
      </c>
      <c r="L113" s="276">
        <f>SUM(L84:L112)</f>
        <v>5989116.7200000016</v>
      </c>
      <c r="M113" s="276"/>
      <c r="N113" s="276">
        <f>SUM(N84:N112)</f>
        <v>863846.53312249982</v>
      </c>
      <c r="O113" s="276">
        <f>SUM(O84:O112)</f>
        <v>1036615.8397469999</v>
      </c>
      <c r="P113" s="276"/>
      <c r="Q113" s="276">
        <f>SUM(Q84:Q112)</f>
        <v>5763693.2963999994</v>
      </c>
      <c r="R113" s="276">
        <f>SUM(R84:R112)</f>
        <v>6916431.9556800006</v>
      </c>
      <c r="S113" s="276">
        <f>SUM(S84:S112)</f>
        <v>6627539.8295224989</v>
      </c>
      <c r="T113" s="276">
        <f>SUM(T84:T112)</f>
        <v>7953047.7954269983</v>
      </c>
      <c r="U113" s="295"/>
      <c r="W113" s="298"/>
      <c r="X113" s="298"/>
      <c r="Y113" s="298"/>
    </row>
    <row r="114" spans="1:25" s="263" customFormat="1" ht="27.75" customHeight="1" x14ac:dyDescent="0.25">
      <c r="A114" s="258">
        <v>7</v>
      </c>
      <c r="B114" s="260" t="s">
        <v>284</v>
      </c>
      <c r="C114" s="261"/>
      <c r="D114" s="261"/>
      <c r="E114" s="261"/>
      <c r="F114" s="261"/>
      <c r="G114" s="261"/>
      <c r="H114" s="261"/>
      <c r="I114" s="261"/>
      <c r="J114" s="261"/>
      <c r="K114" s="261"/>
      <c r="L114" s="262"/>
      <c r="M114" s="262"/>
      <c r="N114" s="262"/>
      <c r="O114" s="262"/>
      <c r="P114" s="262"/>
      <c r="Q114" s="262"/>
      <c r="R114" s="262"/>
      <c r="S114" s="262"/>
      <c r="T114" s="262"/>
      <c r="U114" s="295"/>
      <c r="W114" s="298"/>
      <c r="X114" s="298"/>
      <c r="Y114" s="298"/>
    </row>
    <row r="115" spans="1:25" s="263" customFormat="1" ht="27.75" customHeight="1" x14ac:dyDescent="0.25">
      <c r="A115" s="264" t="s">
        <v>29</v>
      </c>
      <c r="B115" s="265" t="s">
        <v>250</v>
      </c>
      <c r="C115" s="264" t="s">
        <v>15</v>
      </c>
      <c r="D115" s="277">
        <v>9.4700000000000006</v>
      </c>
      <c r="E115" s="267">
        <v>8737</v>
      </c>
      <c r="F115" s="268">
        <f>ROUND(E115*D115,2)</f>
        <v>82739.39</v>
      </c>
      <c r="G115" s="268">
        <f>ROUND(F115*1.2,2)</f>
        <v>99287.27</v>
      </c>
      <c r="H115" s="269"/>
      <c r="I115" s="268"/>
      <c r="J115" s="268"/>
      <c r="K115" s="268">
        <f t="shared" ref="K115:L124" si="37">F115+I115</f>
        <v>82739.39</v>
      </c>
      <c r="L115" s="268">
        <f t="shared" si="37"/>
        <v>99287.27</v>
      </c>
      <c r="M115" s="268">
        <f t="shared" ref="M115:M143" si="38">E115*$M$4</f>
        <v>13542.35</v>
      </c>
      <c r="N115" s="268">
        <f t="shared" si="25"/>
        <v>128246.05450000001</v>
      </c>
      <c r="O115" s="268">
        <f t="shared" si="26"/>
        <v>153895.2654</v>
      </c>
      <c r="P115" s="268">
        <f t="shared" ref="P115:P143" si="39">H115*$P$4</f>
        <v>0</v>
      </c>
      <c r="Q115" s="268">
        <f t="shared" si="27"/>
        <v>0</v>
      </c>
      <c r="R115" s="268">
        <f t="shared" si="28"/>
        <v>0</v>
      </c>
      <c r="S115" s="268">
        <f t="shared" si="29"/>
        <v>128246.05450000001</v>
      </c>
      <c r="T115" s="268">
        <f t="shared" si="30"/>
        <v>153895.2654</v>
      </c>
      <c r="U115" s="295"/>
      <c r="W115" s="298"/>
      <c r="X115" s="298"/>
      <c r="Y115" s="298"/>
    </row>
    <row r="116" spans="1:25" s="263" customFormat="1" ht="27.75" customHeight="1" x14ac:dyDescent="0.25">
      <c r="A116" s="264" t="s">
        <v>30</v>
      </c>
      <c r="B116" s="265" t="s">
        <v>258</v>
      </c>
      <c r="C116" s="264" t="s">
        <v>7</v>
      </c>
      <c r="D116" s="277">
        <v>25.78</v>
      </c>
      <c r="E116" s="271">
        <v>1630</v>
      </c>
      <c r="F116" s="268">
        <f>ROUND(E116*D116,2)</f>
        <v>42021.4</v>
      </c>
      <c r="G116" s="268">
        <f>ROUND(F116*1.2,2)</f>
        <v>50425.68</v>
      </c>
      <c r="H116" s="269"/>
      <c r="I116" s="268"/>
      <c r="J116" s="268"/>
      <c r="K116" s="268">
        <f t="shared" si="37"/>
        <v>42021.4</v>
      </c>
      <c r="L116" s="268">
        <f t="shared" si="37"/>
        <v>50425.68</v>
      </c>
      <c r="M116" s="268">
        <f t="shared" si="38"/>
        <v>2526.5</v>
      </c>
      <c r="N116" s="268">
        <f t="shared" si="25"/>
        <v>65133.170000000006</v>
      </c>
      <c r="O116" s="268">
        <f t="shared" si="26"/>
        <v>78159.804000000004</v>
      </c>
      <c r="P116" s="268">
        <f t="shared" si="39"/>
        <v>0</v>
      </c>
      <c r="Q116" s="268">
        <f t="shared" si="27"/>
        <v>0</v>
      </c>
      <c r="R116" s="268">
        <f t="shared" si="28"/>
        <v>0</v>
      </c>
      <c r="S116" s="268">
        <f t="shared" si="29"/>
        <v>65133.170000000006</v>
      </c>
      <c r="T116" s="268">
        <f t="shared" si="30"/>
        <v>78159.804000000004</v>
      </c>
      <c r="U116" s="295"/>
      <c r="W116" s="298"/>
      <c r="X116" s="298"/>
      <c r="Y116" s="298"/>
    </row>
    <row r="117" spans="1:25" s="263" customFormat="1" ht="27.75" customHeight="1" x14ac:dyDescent="0.25">
      <c r="A117" s="264" t="s">
        <v>426</v>
      </c>
      <c r="B117" s="278" t="s">
        <v>245</v>
      </c>
      <c r="C117" s="264" t="s">
        <v>8</v>
      </c>
      <c r="D117" s="279">
        <v>123.69</v>
      </c>
      <c r="E117" s="271">
        <v>101.5</v>
      </c>
      <c r="F117" s="268">
        <f>ROUND(E117*D117,2)</f>
        <v>12554.54</v>
      </c>
      <c r="G117" s="268">
        <f>ROUND(F117*1.2,2)</f>
        <v>15065.45</v>
      </c>
      <c r="H117" s="269"/>
      <c r="I117" s="268"/>
      <c r="J117" s="268"/>
      <c r="K117" s="268">
        <f t="shared" si="37"/>
        <v>12554.54</v>
      </c>
      <c r="L117" s="268">
        <f t="shared" si="37"/>
        <v>15065.45</v>
      </c>
      <c r="M117" s="268">
        <f t="shared" si="38"/>
        <v>157.32500000000002</v>
      </c>
      <c r="N117" s="268">
        <f t="shared" si="25"/>
        <v>19459.529250000003</v>
      </c>
      <c r="O117" s="268">
        <f t="shared" si="26"/>
        <v>23351.435100000002</v>
      </c>
      <c r="P117" s="268">
        <f t="shared" si="39"/>
        <v>0</v>
      </c>
      <c r="Q117" s="268">
        <f t="shared" si="27"/>
        <v>0</v>
      </c>
      <c r="R117" s="268">
        <f t="shared" si="28"/>
        <v>0</v>
      </c>
      <c r="S117" s="268">
        <f t="shared" si="29"/>
        <v>19459.529250000003</v>
      </c>
      <c r="T117" s="268">
        <f t="shared" si="30"/>
        <v>23351.435100000002</v>
      </c>
      <c r="U117" s="295"/>
      <c r="W117" s="298"/>
      <c r="X117" s="298"/>
      <c r="Y117" s="298"/>
    </row>
    <row r="118" spans="1:25" s="263" customFormat="1" ht="27.75" customHeight="1" x14ac:dyDescent="0.25">
      <c r="A118" s="264" t="s">
        <v>427</v>
      </c>
      <c r="B118" s="265" t="s">
        <v>249</v>
      </c>
      <c r="C118" s="264" t="s">
        <v>7</v>
      </c>
      <c r="D118" s="277">
        <v>12.37</v>
      </c>
      <c r="E118" s="271">
        <v>2573.7399999999998</v>
      </c>
      <c r="F118" s="268">
        <f>ROUND(E118*D118,2)</f>
        <v>31837.16</v>
      </c>
      <c r="G118" s="268">
        <f>ROUND(F118*1.2,2)</f>
        <v>38204.589999999997</v>
      </c>
      <c r="H118" s="269"/>
      <c r="I118" s="268"/>
      <c r="J118" s="268"/>
      <c r="K118" s="268">
        <f t="shared" si="37"/>
        <v>31837.16</v>
      </c>
      <c r="L118" s="268">
        <f t="shared" si="37"/>
        <v>38204.589999999997</v>
      </c>
      <c r="M118" s="268">
        <f t="shared" si="38"/>
        <v>3989.2969999999996</v>
      </c>
      <c r="N118" s="268">
        <f t="shared" si="25"/>
        <v>49347.603889999991</v>
      </c>
      <c r="O118" s="268">
        <f t="shared" si="26"/>
        <v>59217.124667999989</v>
      </c>
      <c r="P118" s="268">
        <f t="shared" si="39"/>
        <v>0</v>
      </c>
      <c r="Q118" s="268">
        <f t="shared" si="27"/>
        <v>0</v>
      </c>
      <c r="R118" s="268">
        <f t="shared" si="28"/>
        <v>0</v>
      </c>
      <c r="S118" s="268">
        <f t="shared" si="29"/>
        <v>49347.603889999991</v>
      </c>
      <c r="T118" s="268">
        <f t="shared" si="30"/>
        <v>59217.124667999989</v>
      </c>
      <c r="U118" s="295"/>
      <c r="W118" s="298"/>
      <c r="X118" s="298"/>
      <c r="Y118" s="298"/>
    </row>
    <row r="119" spans="1:25" s="263" customFormat="1" ht="27.75" customHeight="1" x14ac:dyDescent="0.25">
      <c r="A119" s="264" t="s">
        <v>428</v>
      </c>
      <c r="B119" s="265" t="s">
        <v>247</v>
      </c>
      <c r="C119" s="264" t="s">
        <v>7</v>
      </c>
      <c r="D119" s="277">
        <f>D118*1.26</f>
        <v>15.5862</v>
      </c>
      <c r="E119" s="271"/>
      <c r="F119" s="268"/>
      <c r="G119" s="268"/>
      <c r="H119" s="268">
        <v>4800</v>
      </c>
      <c r="I119" s="271">
        <f>ROUND(H119*D119,2)</f>
        <v>74813.759999999995</v>
      </c>
      <c r="J119" s="271">
        <f>ROUND(I119*1.2,2)</f>
        <v>89776.51</v>
      </c>
      <c r="K119" s="268">
        <f t="shared" si="37"/>
        <v>74813.759999999995</v>
      </c>
      <c r="L119" s="268">
        <f t="shared" si="37"/>
        <v>89776.51</v>
      </c>
      <c r="M119" s="268">
        <f t="shared" si="38"/>
        <v>0</v>
      </c>
      <c r="N119" s="268">
        <f t="shared" si="25"/>
        <v>0</v>
      </c>
      <c r="O119" s="268">
        <f t="shared" si="26"/>
        <v>0</v>
      </c>
      <c r="P119" s="268">
        <f t="shared" si="39"/>
        <v>6240</v>
      </c>
      <c r="Q119" s="268">
        <f t="shared" si="27"/>
        <v>97257.887999999992</v>
      </c>
      <c r="R119" s="268">
        <f t="shared" si="28"/>
        <v>116709.46559999998</v>
      </c>
      <c r="S119" s="268">
        <f t="shared" si="29"/>
        <v>97257.887999999992</v>
      </c>
      <c r="T119" s="268">
        <f t="shared" si="30"/>
        <v>116709.46559999998</v>
      </c>
      <c r="U119" s="295"/>
      <c r="W119" s="298"/>
      <c r="X119" s="298"/>
      <c r="Y119" s="298"/>
    </row>
    <row r="120" spans="1:25" s="263" customFormat="1" ht="27.75" customHeight="1" x14ac:dyDescent="0.25">
      <c r="A120" s="264" t="s">
        <v>429</v>
      </c>
      <c r="B120" s="265" t="s">
        <v>278</v>
      </c>
      <c r="C120" s="264" t="s">
        <v>10</v>
      </c>
      <c r="D120" s="277">
        <v>47</v>
      </c>
      <c r="E120" s="271">
        <v>2952.96</v>
      </c>
      <c r="F120" s="268">
        <f>ROUND(E120*D120,2)</f>
        <v>138789.12</v>
      </c>
      <c r="G120" s="268">
        <f>ROUND(F120*1.2,2)</f>
        <v>166546.94</v>
      </c>
      <c r="H120" s="269"/>
      <c r="I120" s="268"/>
      <c r="J120" s="268"/>
      <c r="K120" s="268">
        <f t="shared" si="37"/>
        <v>138789.12</v>
      </c>
      <c r="L120" s="268">
        <f t="shared" si="37"/>
        <v>166546.94</v>
      </c>
      <c r="M120" s="268">
        <f t="shared" si="38"/>
        <v>4577.0879999999997</v>
      </c>
      <c r="N120" s="268">
        <f t="shared" si="25"/>
        <v>215123.136</v>
      </c>
      <c r="O120" s="268">
        <f t="shared" si="26"/>
        <v>258147.76319999999</v>
      </c>
      <c r="P120" s="268">
        <f t="shared" si="39"/>
        <v>0</v>
      </c>
      <c r="Q120" s="268">
        <f t="shared" si="27"/>
        <v>0</v>
      </c>
      <c r="R120" s="268">
        <f t="shared" si="28"/>
        <v>0</v>
      </c>
      <c r="S120" s="268">
        <f t="shared" si="29"/>
        <v>215123.136</v>
      </c>
      <c r="T120" s="268">
        <f t="shared" si="30"/>
        <v>258147.76319999999</v>
      </c>
      <c r="U120" s="295"/>
      <c r="W120" s="298"/>
      <c r="X120" s="298"/>
      <c r="Y120" s="298"/>
    </row>
    <row r="121" spans="1:25" s="263" customFormat="1" ht="27.75" customHeight="1" x14ac:dyDescent="0.25">
      <c r="A121" s="264" t="s">
        <v>430</v>
      </c>
      <c r="B121" s="265" t="s">
        <v>279</v>
      </c>
      <c r="C121" s="264" t="s">
        <v>268</v>
      </c>
      <c r="D121" s="277">
        <v>1</v>
      </c>
      <c r="E121" s="271"/>
      <c r="F121" s="268"/>
      <c r="G121" s="268"/>
      <c r="H121" s="268">
        <v>1250000</v>
      </c>
      <c r="I121" s="271">
        <f>ROUND(H121*D121,2)</f>
        <v>1250000</v>
      </c>
      <c r="J121" s="271">
        <f>ROUND(I121*1.2,2)</f>
        <v>1500000</v>
      </c>
      <c r="K121" s="268">
        <f t="shared" si="37"/>
        <v>1250000</v>
      </c>
      <c r="L121" s="268">
        <f t="shared" si="37"/>
        <v>1500000</v>
      </c>
      <c r="M121" s="268">
        <f t="shared" si="38"/>
        <v>0</v>
      </c>
      <c r="N121" s="268">
        <f t="shared" si="25"/>
        <v>0</v>
      </c>
      <c r="O121" s="268">
        <f t="shared" si="26"/>
        <v>0</v>
      </c>
      <c r="P121" s="268">
        <f t="shared" si="39"/>
        <v>1625000</v>
      </c>
      <c r="Q121" s="268">
        <f t="shared" si="27"/>
        <v>1625000</v>
      </c>
      <c r="R121" s="268">
        <f t="shared" si="28"/>
        <v>1950000</v>
      </c>
      <c r="S121" s="268">
        <f t="shared" si="29"/>
        <v>1625000</v>
      </c>
      <c r="T121" s="268">
        <f t="shared" si="30"/>
        <v>1950000</v>
      </c>
      <c r="U121" s="295"/>
      <c r="W121" s="298"/>
      <c r="X121" s="298"/>
      <c r="Y121" s="298"/>
    </row>
    <row r="122" spans="1:25" s="263" customFormat="1" ht="27.75" customHeight="1" x14ac:dyDescent="0.25">
      <c r="A122" s="280" t="s">
        <v>431</v>
      </c>
      <c r="B122" s="281" t="s">
        <v>264</v>
      </c>
      <c r="C122" s="280" t="s">
        <v>15</v>
      </c>
      <c r="D122" s="282">
        <v>9.4700000000000006</v>
      </c>
      <c r="E122" s="283">
        <v>10921.25</v>
      </c>
      <c r="F122" s="284">
        <f>ROUND(E122*D122,2)</f>
        <v>103424.24</v>
      </c>
      <c r="G122" s="284">
        <f>ROUND(F122*1.2,2)</f>
        <v>124109.09</v>
      </c>
      <c r="H122" s="269"/>
      <c r="I122" s="268"/>
      <c r="J122" s="268"/>
      <c r="K122" s="268">
        <f t="shared" si="37"/>
        <v>103424.24</v>
      </c>
      <c r="L122" s="268">
        <f t="shared" si="37"/>
        <v>124109.09</v>
      </c>
      <c r="M122" s="268">
        <f t="shared" si="38"/>
        <v>16927.9375</v>
      </c>
      <c r="N122" s="268">
        <f t="shared" si="25"/>
        <v>160307.56812500002</v>
      </c>
      <c r="O122" s="268">
        <f t="shared" si="26"/>
        <v>192369.08175000001</v>
      </c>
      <c r="P122" s="268">
        <f t="shared" si="39"/>
        <v>0</v>
      </c>
      <c r="Q122" s="268">
        <f t="shared" si="27"/>
        <v>0</v>
      </c>
      <c r="R122" s="268">
        <f t="shared" si="28"/>
        <v>0</v>
      </c>
      <c r="S122" s="268">
        <f t="shared" si="29"/>
        <v>160307.56812500002</v>
      </c>
      <c r="T122" s="268">
        <f t="shared" si="30"/>
        <v>192369.08175000001</v>
      </c>
      <c r="U122" s="295"/>
      <c r="W122" s="298"/>
      <c r="X122" s="298"/>
      <c r="Y122" s="298"/>
    </row>
    <row r="123" spans="1:25" s="263" customFormat="1" ht="27.75" customHeight="1" x14ac:dyDescent="0.25">
      <c r="A123" s="264" t="s">
        <v>432</v>
      </c>
      <c r="B123" s="278" t="s">
        <v>280</v>
      </c>
      <c r="C123" s="264" t="s">
        <v>268</v>
      </c>
      <c r="D123" s="279">
        <v>1</v>
      </c>
      <c r="E123" s="271"/>
      <c r="F123" s="268"/>
      <c r="G123" s="268"/>
      <c r="H123" s="268">
        <v>2730000</v>
      </c>
      <c r="I123" s="271">
        <f>ROUND(H123*D123,2)</f>
        <v>2730000</v>
      </c>
      <c r="J123" s="271">
        <f>ROUND(I123*1.2,2)</f>
        <v>3276000</v>
      </c>
      <c r="K123" s="268">
        <f t="shared" si="37"/>
        <v>2730000</v>
      </c>
      <c r="L123" s="268">
        <f t="shared" si="37"/>
        <v>3276000</v>
      </c>
      <c r="M123" s="268">
        <f t="shared" si="38"/>
        <v>0</v>
      </c>
      <c r="N123" s="268">
        <f t="shared" si="25"/>
        <v>0</v>
      </c>
      <c r="O123" s="268">
        <f t="shared" si="26"/>
        <v>0</v>
      </c>
      <c r="P123" s="268">
        <f t="shared" si="39"/>
        <v>3549000</v>
      </c>
      <c r="Q123" s="268">
        <f t="shared" si="27"/>
        <v>3549000</v>
      </c>
      <c r="R123" s="268">
        <f t="shared" si="28"/>
        <v>4258800</v>
      </c>
      <c r="S123" s="268">
        <f t="shared" si="29"/>
        <v>3549000</v>
      </c>
      <c r="T123" s="268">
        <f t="shared" si="30"/>
        <v>4258800</v>
      </c>
      <c r="U123" s="295"/>
      <c r="W123" s="298"/>
      <c r="X123" s="298"/>
      <c r="Y123" s="298"/>
    </row>
    <row r="124" spans="1:25" s="263" customFormat="1" ht="27.75" customHeight="1" x14ac:dyDescent="0.25">
      <c r="A124" s="264" t="s">
        <v>433</v>
      </c>
      <c r="B124" s="285" t="s">
        <v>281</v>
      </c>
      <c r="C124" s="264" t="s">
        <v>10</v>
      </c>
      <c r="D124" s="286">
        <v>2</v>
      </c>
      <c r="E124" s="287">
        <v>2510.0160000000001</v>
      </c>
      <c r="F124" s="268">
        <f>ROUND(E124*D124,2)</f>
        <v>5020.03</v>
      </c>
      <c r="G124" s="268">
        <f>ROUND(F124*1.2,2)</f>
        <v>6024.04</v>
      </c>
      <c r="H124" s="269"/>
      <c r="I124" s="268"/>
      <c r="J124" s="268"/>
      <c r="K124" s="268">
        <f t="shared" si="37"/>
        <v>5020.03</v>
      </c>
      <c r="L124" s="268">
        <f t="shared" si="37"/>
        <v>6024.04</v>
      </c>
      <c r="M124" s="268">
        <f t="shared" si="38"/>
        <v>3890.5248000000001</v>
      </c>
      <c r="N124" s="268">
        <f t="shared" si="25"/>
        <v>7781.0496000000003</v>
      </c>
      <c r="O124" s="268">
        <f t="shared" si="26"/>
        <v>9337.2595199999996</v>
      </c>
      <c r="P124" s="268">
        <f t="shared" si="39"/>
        <v>0</v>
      </c>
      <c r="Q124" s="268">
        <f t="shared" si="27"/>
        <v>0</v>
      </c>
      <c r="R124" s="268">
        <f t="shared" si="28"/>
        <v>0</v>
      </c>
      <c r="S124" s="268">
        <f t="shared" si="29"/>
        <v>7781.0496000000003</v>
      </c>
      <c r="T124" s="268">
        <f t="shared" si="30"/>
        <v>9337.2595199999996</v>
      </c>
      <c r="U124" s="295"/>
      <c r="W124" s="298"/>
      <c r="X124" s="298"/>
      <c r="Y124" s="298"/>
    </row>
    <row r="125" spans="1:25" s="263" customFormat="1" ht="27.75" customHeight="1" x14ac:dyDescent="0.25">
      <c r="A125" s="264" t="s">
        <v>434</v>
      </c>
      <c r="B125" s="285" t="s">
        <v>282</v>
      </c>
      <c r="C125" s="264" t="s">
        <v>10</v>
      </c>
      <c r="D125" s="288">
        <v>2</v>
      </c>
      <c r="E125" s="287"/>
      <c r="F125" s="287"/>
      <c r="G125" s="287"/>
      <c r="H125" s="268">
        <v>32370</v>
      </c>
      <c r="I125" s="287">
        <f>ROUND(H125*D125,2)</f>
        <v>64740</v>
      </c>
      <c r="J125" s="287">
        <f>ROUND(I125*1.2,2)</f>
        <v>77688</v>
      </c>
      <c r="K125" s="287">
        <f>F125+I125</f>
        <v>64740</v>
      </c>
      <c r="L125" s="289">
        <f>G125+J125</f>
        <v>77688</v>
      </c>
      <c r="M125" s="289">
        <f t="shared" si="38"/>
        <v>0</v>
      </c>
      <c r="N125" s="289">
        <f t="shared" si="25"/>
        <v>0</v>
      </c>
      <c r="O125" s="289">
        <f t="shared" si="26"/>
        <v>0</v>
      </c>
      <c r="P125" s="289">
        <f t="shared" si="39"/>
        <v>42081</v>
      </c>
      <c r="Q125" s="289">
        <f t="shared" si="27"/>
        <v>84162</v>
      </c>
      <c r="R125" s="289">
        <f t="shared" si="28"/>
        <v>100994.4</v>
      </c>
      <c r="S125" s="289">
        <f t="shared" si="29"/>
        <v>84162</v>
      </c>
      <c r="T125" s="289">
        <f t="shared" si="30"/>
        <v>100994.4</v>
      </c>
      <c r="U125" s="295"/>
      <c r="W125" s="298"/>
      <c r="X125" s="298"/>
      <c r="Y125" s="298"/>
    </row>
    <row r="126" spans="1:25" s="263" customFormat="1" ht="27.75" customHeight="1" x14ac:dyDescent="0.25">
      <c r="A126" s="264" t="s">
        <v>435</v>
      </c>
      <c r="B126" s="278" t="s">
        <v>125</v>
      </c>
      <c r="C126" s="264" t="s">
        <v>10</v>
      </c>
      <c r="D126" s="279">
        <v>1</v>
      </c>
      <c r="E126" s="271">
        <v>12480</v>
      </c>
      <c r="F126" s="268">
        <f>ROUND(E126*D126,2)</f>
        <v>12480</v>
      </c>
      <c r="G126" s="268">
        <f>ROUND(F126*1.2,2)</f>
        <v>14976</v>
      </c>
      <c r="H126" s="269"/>
      <c r="I126" s="268"/>
      <c r="J126" s="268"/>
      <c r="K126" s="268">
        <f t="shared" ref="K126:L143" si="40">F126+I126</f>
        <v>12480</v>
      </c>
      <c r="L126" s="268">
        <f t="shared" si="40"/>
        <v>14976</v>
      </c>
      <c r="M126" s="268">
        <f t="shared" si="38"/>
        <v>19344</v>
      </c>
      <c r="N126" s="268">
        <f t="shared" si="25"/>
        <v>19344</v>
      </c>
      <c r="O126" s="268">
        <f t="shared" si="26"/>
        <v>23212.799999999999</v>
      </c>
      <c r="P126" s="268">
        <f t="shared" si="39"/>
        <v>0</v>
      </c>
      <c r="Q126" s="268">
        <f t="shared" si="27"/>
        <v>0</v>
      </c>
      <c r="R126" s="268">
        <f t="shared" si="28"/>
        <v>0</v>
      </c>
      <c r="S126" s="268">
        <f t="shared" si="29"/>
        <v>19344</v>
      </c>
      <c r="T126" s="268">
        <f t="shared" si="30"/>
        <v>23212.799999999999</v>
      </c>
      <c r="U126" s="295"/>
      <c r="W126" s="298"/>
      <c r="X126" s="298"/>
      <c r="Y126" s="298"/>
    </row>
    <row r="127" spans="1:25" s="263" customFormat="1" ht="27.75" customHeight="1" x14ac:dyDescent="0.25">
      <c r="A127" s="264" t="s">
        <v>436</v>
      </c>
      <c r="B127" s="278" t="s">
        <v>126</v>
      </c>
      <c r="C127" s="264" t="s">
        <v>10</v>
      </c>
      <c r="D127" s="279">
        <v>1</v>
      </c>
      <c r="E127" s="271"/>
      <c r="F127" s="271"/>
      <c r="G127" s="271"/>
      <c r="H127" s="268">
        <v>112000</v>
      </c>
      <c r="I127" s="271">
        <f t="shared" ref="I127:I132" si="41">ROUND(H127*D127,2)</f>
        <v>112000</v>
      </c>
      <c r="J127" s="271">
        <f t="shared" ref="J127:J132" si="42">ROUND(I127*1.2,2)</f>
        <v>134400</v>
      </c>
      <c r="K127" s="268">
        <f t="shared" si="40"/>
        <v>112000</v>
      </c>
      <c r="L127" s="268">
        <f t="shared" si="40"/>
        <v>134400</v>
      </c>
      <c r="M127" s="268">
        <f t="shared" si="38"/>
        <v>0</v>
      </c>
      <c r="N127" s="268">
        <f t="shared" si="25"/>
        <v>0</v>
      </c>
      <c r="O127" s="268">
        <f t="shared" si="26"/>
        <v>0</v>
      </c>
      <c r="P127" s="268">
        <f t="shared" si="39"/>
        <v>145600</v>
      </c>
      <c r="Q127" s="268">
        <f t="shared" si="27"/>
        <v>145600</v>
      </c>
      <c r="R127" s="268">
        <f t="shared" si="28"/>
        <v>174720</v>
      </c>
      <c r="S127" s="268">
        <f t="shared" si="29"/>
        <v>145600</v>
      </c>
      <c r="T127" s="268">
        <f t="shared" si="30"/>
        <v>174720</v>
      </c>
      <c r="U127" s="295"/>
      <c r="W127" s="298"/>
      <c r="X127" s="298"/>
      <c r="Y127" s="298"/>
    </row>
    <row r="128" spans="1:25" s="263" customFormat="1" ht="27.75" customHeight="1" x14ac:dyDescent="0.25">
      <c r="A128" s="264" t="s">
        <v>437</v>
      </c>
      <c r="B128" s="278" t="s">
        <v>233</v>
      </c>
      <c r="C128" s="264" t="s">
        <v>149</v>
      </c>
      <c r="D128" s="279">
        <v>1</v>
      </c>
      <c r="E128" s="271"/>
      <c r="F128" s="271"/>
      <c r="G128" s="271"/>
      <c r="H128" s="268">
        <v>3700</v>
      </c>
      <c r="I128" s="271">
        <f t="shared" si="41"/>
        <v>3700</v>
      </c>
      <c r="J128" s="271">
        <f t="shared" si="42"/>
        <v>4440</v>
      </c>
      <c r="K128" s="268">
        <f t="shared" si="40"/>
        <v>3700</v>
      </c>
      <c r="L128" s="268">
        <f t="shared" si="40"/>
        <v>4440</v>
      </c>
      <c r="M128" s="268">
        <f t="shared" si="38"/>
        <v>0</v>
      </c>
      <c r="N128" s="268">
        <f t="shared" si="25"/>
        <v>0</v>
      </c>
      <c r="O128" s="268">
        <f t="shared" si="26"/>
        <v>0</v>
      </c>
      <c r="P128" s="268">
        <f t="shared" si="39"/>
        <v>4810</v>
      </c>
      <c r="Q128" s="268">
        <f t="shared" si="27"/>
        <v>4810</v>
      </c>
      <c r="R128" s="268">
        <f t="shared" si="28"/>
        <v>5772</v>
      </c>
      <c r="S128" s="268">
        <f t="shared" si="29"/>
        <v>4810</v>
      </c>
      <c r="T128" s="268">
        <f t="shared" si="30"/>
        <v>5772</v>
      </c>
      <c r="U128" s="295"/>
      <c r="W128" s="298"/>
      <c r="X128" s="298"/>
      <c r="Y128" s="298"/>
    </row>
    <row r="129" spans="1:25" s="263" customFormat="1" ht="27.75" customHeight="1" x14ac:dyDescent="0.25">
      <c r="A129" s="264" t="s">
        <v>438</v>
      </c>
      <c r="B129" s="278" t="s">
        <v>235</v>
      </c>
      <c r="C129" s="264" t="s">
        <v>10</v>
      </c>
      <c r="D129" s="279">
        <v>1</v>
      </c>
      <c r="E129" s="271"/>
      <c r="F129" s="271"/>
      <c r="G129" s="271"/>
      <c r="H129" s="268">
        <v>3700</v>
      </c>
      <c r="I129" s="271">
        <f t="shared" si="41"/>
        <v>3700</v>
      </c>
      <c r="J129" s="271">
        <f t="shared" si="42"/>
        <v>4440</v>
      </c>
      <c r="K129" s="268">
        <f t="shared" si="40"/>
        <v>3700</v>
      </c>
      <c r="L129" s="268">
        <f t="shared" si="40"/>
        <v>4440</v>
      </c>
      <c r="M129" s="268">
        <f t="shared" si="38"/>
        <v>0</v>
      </c>
      <c r="N129" s="268">
        <f t="shared" si="25"/>
        <v>0</v>
      </c>
      <c r="O129" s="268">
        <f t="shared" si="26"/>
        <v>0</v>
      </c>
      <c r="P129" s="268">
        <f t="shared" si="39"/>
        <v>4810</v>
      </c>
      <c r="Q129" s="268">
        <f t="shared" si="27"/>
        <v>4810</v>
      </c>
      <c r="R129" s="268">
        <f t="shared" si="28"/>
        <v>5772</v>
      </c>
      <c r="S129" s="268">
        <f t="shared" si="29"/>
        <v>4810</v>
      </c>
      <c r="T129" s="268">
        <f t="shared" si="30"/>
        <v>5772</v>
      </c>
      <c r="U129" s="295"/>
      <c r="W129" s="298"/>
      <c r="X129" s="298"/>
      <c r="Y129" s="298"/>
    </row>
    <row r="130" spans="1:25" s="263" customFormat="1" ht="27.75" customHeight="1" x14ac:dyDescent="0.25">
      <c r="A130" s="264" t="s">
        <v>439</v>
      </c>
      <c r="B130" s="278" t="s">
        <v>241</v>
      </c>
      <c r="C130" s="264" t="s">
        <v>238</v>
      </c>
      <c r="D130" s="279">
        <v>4</v>
      </c>
      <c r="E130" s="271"/>
      <c r="F130" s="271"/>
      <c r="G130" s="271"/>
      <c r="H130" s="271">
        <v>235.65</v>
      </c>
      <c r="I130" s="271">
        <f t="shared" si="41"/>
        <v>942.6</v>
      </c>
      <c r="J130" s="271">
        <f t="shared" si="42"/>
        <v>1131.1199999999999</v>
      </c>
      <c r="K130" s="268">
        <f t="shared" si="40"/>
        <v>942.6</v>
      </c>
      <c r="L130" s="268">
        <f t="shared" si="40"/>
        <v>1131.1199999999999</v>
      </c>
      <c r="M130" s="268">
        <f t="shared" si="38"/>
        <v>0</v>
      </c>
      <c r="N130" s="268">
        <f t="shared" si="25"/>
        <v>0</v>
      </c>
      <c r="O130" s="268">
        <f t="shared" si="26"/>
        <v>0</v>
      </c>
      <c r="P130" s="268">
        <f t="shared" si="39"/>
        <v>306.34500000000003</v>
      </c>
      <c r="Q130" s="268">
        <f t="shared" si="27"/>
        <v>1225.3800000000001</v>
      </c>
      <c r="R130" s="268">
        <f t="shared" si="28"/>
        <v>1470.4560000000001</v>
      </c>
      <c r="S130" s="268">
        <f t="shared" si="29"/>
        <v>1225.3800000000001</v>
      </c>
      <c r="T130" s="268">
        <f t="shared" si="30"/>
        <v>1470.4560000000001</v>
      </c>
      <c r="U130" s="295"/>
      <c r="W130" s="298"/>
      <c r="X130" s="298"/>
      <c r="Y130" s="298"/>
    </row>
    <row r="131" spans="1:25" s="263" customFormat="1" ht="27.75" customHeight="1" x14ac:dyDescent="0.25">
      <c r="A131" s="264" t="s">
        <v>440</v>
      </c>
      <c r="B131" s="278" t="s">
        <v>239</v>
      </c>
      <c r="C131" s="264" t="s">
        <v>234</v>
      </c>
      <c r="D131" s="279">
        <v>0.76</v>
      </c>
      <c r="E131" s="271"/>
      <c r="F131" s="271"/>
      <c r="G131" s="271"/>
      <c r="H131" s="271">
        <v>367.42500000000001</v>
      </c>
      <c r="I131" s="271">
        <f t="shared" si="41"/>
        <v>279.24</v>
      </c>
      <c r="J131" s="271">
        <f t="shared" si="42"/>
        <v>335.09</v>
      </c>
      <c r="K131" s="268">
        <f t="shared" si="40"/>
        <v>279.24</v>
      </c>
      <c r="L131" s="268">
        <f t="shared" si="40"/>
        <v>335.09</v>
      </c>
      <c r="M131" s="268">
        <f t="shared" si="38"/>
        <v>0</v>
      </c>
      <c r="N131" s="268">
        <f t="shared" si="25"/>
        <v>0</v>
      </c>
      <c r="O131" s="268">
        <f t="shared" si="26"/>
        <v>0</v>
      </c>
      <c r="P131" s="268">
        <f t="shared" si="39"/>
        <v>477.65250000000003</v>
      </c>
      <c r="Q131" s="268">
        <f t="shared" si="27"/>
        <v>363.01590000000004</v>
      </c>
      <c r="R131" s="268">
        <f t="shared" si="28"/>
        <v>435.61908000000005</v>
      </c>
      <c r="S131" s="268">
        <f t="shared" si="29"/>
        <v>363.01590000000004</v>
      </c>
      <c r="T131" s="268">
        <f t="shared" si="30"/>
        <v>435.61908000000005</v>
      </c>
      <c r="U131" s="295"/>
      <c r="W131" s="298"/>
      <c r="X131" s="298"/>
      <c r="Y131" s="298"/>
    </row>
    <row r="132" spans="1:25" s="263" customFormat="1" ht="27.75" customHeight="1" x14ac:dyDescent="0.25">
      <c r="A132" s="264" t="s">
        <v>441</v>
      </c>
      <c r="B132" s="278" t="s">
        <v>240</v>
      </c>
      <c r="C132" s="264" t="s">
        <v>234</v>
      </c>
      <c r="D132" s="279">
        <v>0.76</v>
      </c>
      <c r="E132" s="271"/>
      <c r="F132" s="271"/>
      <c r="G132" s="271"/>
      <c r="H132" s="271">
        <v>335.875</v>
      </c>
      <c r="I132" s="271">
        <f t="shared" si="41"/>
        <v>255.27</v>
      </c>
      <c r="J132" s="271">
        <f t="shared" si="42"/>
        <v>306.32</v>
      </c>
      <c r="K132" s="268">
        <f t="shared" si="40"/>
        <v>255.27</v>
      </c>
      <c r="L132" s="268">
        <f t="shared" si="40"/>
        <v>306.32</v>
      </c>
      <c r="M132" s="268">
        <f t="shared" si="38"/>
        <v>0</v>
      </c>
      <c r="N132" s="268">
        <f t="shared" si="25"/>
        <v>0</v>
      </c>
      <c r="O132" s="268">
        <f t="shared" si="26"/>
        <v>0</v>
      </c>
      <c r="P132" s="268">
        <f t="shared" si="39"/>
        <v>436.63749999999999</v>
      </c>
      <c r="Q132" s="268">
        <f t="shared" si="27"/>
        <v>331.84449999999998</v>
      </c>
      <c r="R132" s="268">
        <f t="shared" si="28"/>
        <v>398.21339999999998</v>
      </c>
      <c r="S132" s="268">
        <f t="shared" si="29"/>
        <v>331.84449999999998</v>
      </c>
      <c r="T132" s="268">
        <f t="shared" si="30"/>
        <v>398.21339999999998</v>
      </c>
      <c r="U132" s="295"/>
      <c r="W132" s="298"/>
      <c r="X132" s="298"/>
      <c r="Y132" s="298"/>
    </row>
    <row r="133" spans="1:25" s="263" customFormat="1" ht="27.75" customHeight="1" x14ac:dyDescent="0.25">
      <c r="A133" s="264" t="s">
        <v>442</v>
      </c>
      <c r="B133" s="278" t="s">
        <v>237</v>
      </c>
      <c r="C133" s="264" t="s">
        <v>24</v>
      </c>
      <c r="D133" s="279">
        <v>6</v>
      </c>
      <c r="E133" s="271">
        <v>1324</v>
      </c>
      <c r="F133" s="268">
        <f>ROUND(E133*D133,2)</f>
        <v>7944</v>
      </c>
      <c r="G133" s="268">
        <f>ROUND(F133*1.2,2)</f>
        <v>9532.7999999999993</v>
      </c>
      <c r="H133" s="269"/>
      <c r="I133" s="268"/>
      <c r="J133" s="268"/>
      <c r="K133" s="268">
        <f t="shared" si="40"/>
        <v>7944</v>
      </c>
      <c r="L133" s="268">
        <f t="shared" si="40"/>
        <v>9532.7999999999993</v>
      </c>
      <c r="M133" s="268">
        <f t="shared" si="38"/>
        <v>2052.2000000000003</v>
      </c>
      <c r="N133" s="268">
        <f t="shared" si="25"/>
        <v>12313.2</v>
      </c>
      <c r="O133" s="268">
        <f t="shared" si="26"/>
        <v>14775.84</v>
      </c>
      <c r="P133" s="268">
        <f t="shared" si="39"/>
        <v>0</v>
      </c>
      <c r="Q133" s="268">
        <f t="shared" si="27"/>
        <v>0</v>
      </c>
      <c r="R133" s="268">
        <f t="shared" si="28"/>
        <v>0</v>
      </c>
      <c r="S133" s="268">
        <f t="shared" si="29"/>
        <v>12313.2</v>
      </c>
      <c r="T133" s="268">
        <f t="shared" si="30"/>
        <v>14775.84</v>
      </c>
      <c r="U133" s="295"/>
      <c r="W133" s="298"/>
      <c r="X133" s="298"/>
      <c r="Y133" s="298"/>
    </row>
    <row r="134" spans="1:25" s="263" customFormat="1" ht="27.75" customHeight="1" x14ac:dyDescent="0.25">
      <c r="A134" s="264" t="s">
        <v>443</v>
      </c>
      <c r="B134" s="265" t="s">
        <v>257</v>
      </c>
      <c r="C134" s="264" t="s">
        <v>149</v>
      </c>
      <c r="D134" s="277">
        <v>12</v>
      </c>
      <c r="E134" s="271"/>
      <c r="F134" s="268"/>
      <c r="G134" s="268"/>
      <c r="H134" s="268">
        <v>8050</v>
      </c>
      <c r="I134" s="271">
        <f>ROUND(H134*D134,2)</f>
        <v>96600</v>
      </c>
      <c r="J134" s="271">
        <f>ROUND(I134*1.2,2)</f>
        <v>115920</v>
      </c>
      <c r="K134" s="268">
        <f t="shared" si="40"/>
        <v>96600</v>
      </c>
      <c r="L134" s="268">
        <f t="shared" si="40"/>
        <v>115920</v>
      </c>
      <c r="M134" s="268">
        <f t="shared" si="38"/>
        <v>0</v>
      </c>
      <c r="N134" s="268">
        <f t="shared" si="25"/>
        <v>0</v>
      </c>
      <c r="O134" s="268">
        <f t="shared" si="26"/>
        <v>0</v>
      </c>
      <c r="P134" s="268">
        <f t="shared" si="39"/>
        <v>10465</v>
      </c>
      <c r="Q134" s="268">
        <f t="shared" si="27"/>
        <v>125580</v>
      </c>
      <c r="R134" s="268">
        <f t="shared" si="28"/>
        <v>150696</v>
      </c>
      <c r="S134" s="268">
        <f t="shared" si="29"/>
        <v>125580</v>
      </c>
      <c r="T134" s="268">
        <f t="shared" si="30"/>
        <v>150696</v>
      </c>
      <c r="U134" s="295"/>
      <c r="W134" s="298"/>
      <c r="X134" s="298"/>
      <c r="Y134" s="298"/>
    </row>
    <row r="135" spans="1:25" s="263" customFormat="1" ht="27.75" customHeight="1" x14ac:dyDescent="0.25">
      <c r="A135" s="264" t="s">
        <v>444</v>
      </c>
      <c r="B135" s="265" t="s">
        <v>236</v>
      </c>
      <c r="C135" s="264" t="s">
        <v>10</v>
      </c>
      <c r="D135" s="277">
        <v>36</v>
      </c>
      <c r="E135" s="271"/>
      <c r="F135" s="268"/>
      <c r="G135" s="268"/>
      <c r="H135" s="268">
        <v>235</v>
      </c>
      <c r="I135" s="271">
        <f>ROUND(H135*D135,2)</f>
        <v>8460</v>
      </c>
      <c r="J135" s="271">
        <f>ROUND(I135*1.2,2)</f>
        <v>10152</v>
      </c>
      <c r="K135" s="268">
        <f t="shared" si="40"/>
        <v>8460</v>
      </c>
      <c r="L135" s="268">
        <f t="shared" si="40"/>
        <v>10152</v>
      </c>
      <c r="M135" s="268">
        <f t="shared" si="38"/>
        <v>0</v>
      </c>
      <c r="N135" s="268">
        <f t="shared" si="25"/>
        <v>0</v>
      </c>
      <c r="O135" s="268">
        <f t="shared" si="26"/>
        <v>0</v>
      </c>
      <c r="P135" s="268">
        <f t="shared" si="39"/>
        <v>305.5</v>
      </c>
      <c r="Q135" s="268">
        <f t="shared" si="27"/>
        <v>10998</v>
      </c>
      <c r="R135" s="268">
        <f t="shared" si="28"/>
        <v>13197.6</v>
      </c>
      <c r="S135" s="268">
        <f t="shared" si="29"/>
        <v>10998</v>
      </c>
      <c r="T135" s="268">
        <f t="shared" si="30"/>
        <v>13197.6</v>
      </c>
      <c r="U135" s="295"/>
      <c r="W135" s="298"/>
      <c r="X135" s="298"/>
      <c r="Y135" s="298"/>
    </row>
    <row r="136" spans="1:25" s="263" customFormat="1" ht="27.75" customHeight="1" x14ac:dyDescent="0.25">
      <c r="A136" s="264" t="s">
        <v>445</v>
      </c>
      <c r="B136" s="265" t="s">
        <v>265</v>
      </c>
      <c r="C136" s="264" t="s">
        <v>7</v>
      </c>
      <c r="D136" s="277">
        <v>12.12</v>
      </c>
      <c r="E136" s="271">
        <v>2416.5</v>
      </c>
      <c r="F136" s="268">
        <f>ROUND(E136*D136,2)</f>
        <v>29287.98</v>
      </c>
      <c r="G136" s="268">
        <f>ROUND(F136*1.2,2)</f>
        <v>35145.58</v>
      </c>
      <c r="H136" s="269"/>
      <c r="I136" s="268"/>
      <c r="J136" s="268"/>
      <c r="K136" s="268">
        <f t="shared" si="40"/>
        <v>29287.98</v>
      </c>
      <c r="L136" s="268">
        <f t="shared" si="40"/>
        <v>35145.58</v>
      </c>
      <c r="M136" s="268">
        <f t="shared" si="38"/>
        <v>3745.5750000000003</v>
      </c>
      <c r="N136" s="268">
        <f t="shared" si="25"/>
        <v>45396.368999999999</v>
      </c>
      <c r="O136" s="268">
        <f t="shared" si="26"/>
        <v>54475.642799999994</v>
      </c>
      <c r="P136" s="268">
        <f t="shared" si="39"/>
        <v>0</v>
      </c>
      <c r="Q136" s="268">
        <f t="shared" si="27"/>
        <v>0</v>
      </c>
      <c r="R136" s="268">
        <f t="shared" si="28"/>
        <v>0</v>
      </c>
      <c r="S136" s="268">
        <f t="shared" si="29"/>
        <v>45396.368999999999</v>
      </c>
      <c r="T136" s="268">
        <f t="shared" si="30"/>
        <v>54475.642799999994</v>
      </c>
      <c r="U136" s="295"/>
      <c r="W136" s="298"/>
      <c r="X136" s="298"/>
      <c r="Y136" s="298"/>
    </row>
    <row r="137" spans="1:25" s="263" customFormat="1" ht="27.75" customHeight="1" x14ac:dyDescent="0.25">
      <c r="A137" s="264" t="s">
        <v>446</v>
      </c>
      <c r="B137" s="278" t="s">
        <v>263</v>
      </c>
      <c r="C137" s="264" t="s">
        <v>7</v>
      </c>
      <c r="D137" s="279">
        <f>D136*1.26</f>
        <v>15.271199999999999</v>
      </c>
      <c r="E137" s="271"/>
      <c r="F137" s="271"/>
      <c r="G137" s="271"/>
      <c r="H137" s="268">
        <v>4800</v>
      </c>
      <c r="I137" s="271">
        <f>ROUND(H137*D137,2)</f>
        <v>73301.759999999995</v>
      </c>
      <c r="J137" s="271">
        <f>ROUND(I137*1.2,2)</f>
        <v>87962.11</v>
      </c>
      <c r="K137" s="268">
        <f t="shared" si="40"/>
        <v>73301.759999999995</v>
      </c>
      <c r="L137" s="268">
        <f t="shared" si="40"/>
        <v>87962.11</v>
      </c>
      <c r="M137" s="268">
        <f t="shared" si="38"/>
        <v>0</v>
      </c>
      <c r="N137" s="268">
        <f t="shared" si="25"/>
        <v>0</v>
      </c>
      <c r="O137" s="268">
        <f t="shared" si="26"/>
        <v>0</v>
      </c>
      <c r="P137" s="268">
        <f t="shared" si="39"/>
        <v>6240</v>
      </c>
      <c r="Q137" s="268">
        <f t="shared" si="27"/>
        <v>95292.287999999986</v>
      </c>
      <c r="R137" s="268">
        <f t="shared" si="28"/>
        <v>114350.74559999998</v>
      </c>
      <c r="S137" s="268">
        <f t="shared" si="29"/>
        <v>95292.287999999986</v>
      </c>
      <c r="T137" s="268">
        <f t="shared" si="30"/>
        <v>114350.74559999998</v>
      </c>
      <c r="U137" s="295"/>
      <c r="W137" s="298"/>
      <c r="X137" s="298"/>
      <c r="Y137" s="298"/>
    </row>
    <row r="138" spans="1:25" s="263" customFormat="1" ht="27.75" customHeight="1" x14ac:dyDescent="0.25">
      <c r="A138" s="264" t="s">
        <v>447</v>
      </c>
      <c r="B138" s="265" t="s">
        <v>266</v>
      </c>
      <c r="C138" s="264" t="s">
        <v>7</v>
      </c>
      <c r="D138" s="277">
        <v>1.21</v>
      </c>
      <c r="E138" s="271">
        <v>2102.355</v>
      </c>
      <c r="F138" s="268">
        <f>ROUND(E138*D138,2)</f>
        <v>2543.85</v>
      </c>
      <c r="G138" s="268">
        <f>ROUND(F138*1.2,2)</f>
        <v>3052.62</v>
      </c>
      <c r="H138" s="269"/>
      <c r="I138" s="268"/>
      <c r="J138" s="268"/>
      <c r="K138" s="268">
        <f t="shared" si="40"/>
        <v>2543.85</v>
      </c>
      <c r="L138" s="268">
        <f t="shared" si="40"/>
        <v>3052.62</v>
      </c>
      <c r="M138" s="268">
        <f t="shared" si="38"/>
        <v>3258.6502500000001</v>
      </c>
      <c r="N138" s="268">
        <f t="shared" si="25"/>
        <v>3942.9668025000001</v>
      </c>
      <c r="O138" s="268">
        <f t="shared" si="26"/>
        <v>4731.5601630000001</v>
      </c>
      <c r="P138" s="268">
        <f t="shared" si="39"/>
        <v>0</v>
      </c>
      <c r="Q138" s="268">
        <f t="shared" si="27"/>
        <v>0</v>
      </c>
      <c r="R138" s="268">
        <f t="shared" si="28"/>
        <v>0</v>
      </c>
      <c r="S138" s="268">
        <f t="shared" si="29"/>
        <v>3942.9668025000001</v>
      </c>
      <c r="T138" s="268">
        <f t="shared" si="30"/>
        <v>4731.5601630000001</v>
      </c>
      <c r="U138" s="295"/>
      <c r="W138" s="298"/>
      <c r="X138" s="298"/>
      <c r="Y138" s="298"/>
    </row>
    <row r="139" spans="1:25" s="263" customFormat="1" ht="27.75" customHeight="1" x14ac:dyDescent="0.25">
      <c r="A139" s="264" t="s">
        <v>448</v>
      </c>
      <c r="B139" s="265" t="s">
        <v>263</v>
      </c>
      <c r="C139" s="264" t="s">
        <v>7</v>
      </c>
      <c r="D139" s="277">
        <f>D138*1.26</f>
        <v>1.5246</v>
      </c>
      <c r="E139" s="271"/>
      <c r="F139" s="268"/>
      <c r="G139" s="268"/>
      <c r="H139" s="268">
        <v>4800</v>
      </c>
      <c r="I139" s="271">
        <f>ROUND(H139*D139,2)</f>
        <v>7318.08</v>
      </c>
      <c r="J139" s="271">
        <f>ROUND(I139*1.2,2)</f>
        <v>8781.7000000000007</v>
      </c>
      <c r="K139" s="268">
        <f t="shared" si="40"/>
        <v>7318.08</v>
      </c>
      <c r="L139" s="268">
        <f t="shared" si="40"/>
        <v>8781.7000000000007</v>
      </c>
      <c r="M139" s="268">
        <f t="shared" si="38"/>
        <v>0</v>
      </c>
      <c r="N139" s="268">
        <f t="shared" si="25"/>
        <v>0</v>
      </c>
      <c r="O139" s="268">
        <f t="shared" si="26"/>
        <v>0</v>
      </c>
      <c r="P139" s="268">
        <f t="shared" si="39"/>
        <v>6240</v>
      </c>
      <c r="Q139" s="268">
        <f t="shared" si="27"/>
        <v>9513.503999999999</v>
      </c>
      <c r="R139" s="268">
        <f t="shared" si="28"/>
        <v>11416.204799999998</v>
      </c>
      <c r="S139" s="268">
        <f t="shared" si="29"/>
        <v>9513.503999999999</v>
      </c>
      <c r="T139" s="268">
        <f t="shared" si="30"/>
        <v>11416.204799999998</v>
      </c>
      <c r="U139" s="295"/>
      <c r="W139" s="298"/>
      <c r="X139" s="298"/>
      <c r="Y139" s="298"/>
    </row>
    <row r="140" spans="1:25" s="263" customFormat="1" ht="27.75" customHeight="1" x14ac:dyDescent="0.25">
      <c r="A140" s="264" t="s">
        <v>449</v>
      </c>
      <c r="B140" s="265" t="s">
        <v>267</v>
      </c>
      <c r="C140" s="264" t="s">
        <v>9</v>
      </c>
      <c r="D140" s="277">
        <v>22.42</v>
      </c>
      <c r="E140" s="271">
        <v>1181.625</v>
      </c>
      <c r="F140" s="268">
        <f>ROUND(E140*D140,2)</f>
        <v>26492.03</v>
      </c>
      <c r="G140" s="268">
        <f>ROUND(F140*1.2,2)</f>
        <v>31790.44</v>
      </c>
      <c r="H140" s="269"/>
      <c r="I140" s="268"/>
      <c r="J140" s="268"/>
      <c r="K140" s="268">
        <f t="shared" si="40"/>
        <v>26492.03</v>
      </c>
      <c r="L140" s="268">
        <f t="shared" si="40"/>
        <v>31790.44</v>
      </c>
      <c r="M140" s="268">
        <f t="shared" si="38"/>
        <v>1831.51875</v>
      </c>
      <c r="N140" s="268">
        <f t="shared" si="25"/>
        <v>41062.650375000005</v>
      </c>
      <c r="O140" s="268">
        <f t="shared" si="26"/>
        <v>49275.180450000007</v>
      </c>
      <c r="P140" s="268">
        <f t="shared" si="39"/>
        <v>0</v>
      </c>
      <c r="Q140" s="268">
        <f t="shared" si="27"/>
        <v>0</v>
      </c>
      <c r="R140" s="268">
        <f t="shared" si="28"/>
        <v>0</v>
      </c>
      <c r="S140" s="268">
        <f t="shared" si="29"/>
        <v>41062.650375000005</v>
      </c>
      <c r="T140" s="268">
        <f t="shared" si="30"/>
        <v>49275.180450000007</v>
      </c>
      <c r="U140" s="295"/>
      <c r="W140" s="298"/>
      <c r="X140" s="298"/>
      <c r="Y140" s="298"/>
    </row>
    <row r="141" spans="1:25" s="263" customFormat="1" ht="27.75" customHeight="1" x14ac:dyDescent="0.25">
      <c r="A141" s="264" t="s">
        <v>450</v>
      </c>
      <c r="B141" s="265" t="s">
        <v>254</v>
      </c>
      <c r="C141" s="264" t="s">
        <v>15</v>
      </c>
      <c r="D141" s="277">
        <f>25.8*1.75</f>
        <v>45.15</v>
      </c>
      <c r="E141" s="271">
        <v>700</v>
      </c>
      <c r="F141" s="268">
        <f>ROUND(E141*D141,2)</f>
        <v>31605</v>
      </c>
      <c r="G141" s="268">
        <f>ROUND(F141*1.2,2)</f>
        <v>37926</v>
      </c>
      <c r="H141" s="269"/>
      <c r="I141" s="268"/>
      <c r="J141" s="268"/>
      <c r="K141" s="268">
        <f t="shared" si="40"/>
        <v>31605</v>
      </c>
      <c r="L141" s="268">
        <f t="shared" si="40"/>
        <v>37926</v>
      </c>
      <c r="M141" s="268">
        <f t="shared" si="38"/>
        <v>1085</v>
      </c>
      <c r="N141" s="268">
        <f t="shared" si="25"/>
        <v>48987.75</v>
      </c>
      <c r="O141" s="268">
        <f t="shared" si="26"/>
        <v>58785.299999999996</v>
      </c>
      <c r="P141" s="268">
        <f t="shared" si="39"/>
        <v>0</v>
      </c>
      <c r="Q141" s="268">
        <f t="shared" si="27"/>
        <v>0</v>
      </c>
      <c r="R141" s="268">
        <f t="shared" si="28"/>
        <v>0</v>
      </c>
      <c r="S141" s="268">
        <f t="shared" si="29"/>
        <v>48987.75</v>
      </c>
      <c r="T141" s="268">
        <f t="shared" si="30"/>
        <v>58785.299999999996</v>
      </c>
      <c r="U141" s="295"/>
      <c r="W141" s="298"/>
      <c r="X141" s="298"/>
      <c r="Y141" s="298"/>
    </row>
    <row r="142" spans="1:25" s="263" customFormat="1" ht="27.75" customHeight="1" x14ac:dyDescent="0.25">
      <c r="A142" s="264" t="s">
        <v>451</v>
      </c>
      <c r="B142" s="265" t="s">
        <v>255</v>
      </c>
      <c r="C142" s="264" t="s">
        <v>15</v>
      </c>
      <c r="D142" s="277">
        <f>9.47+0.15+0.0414*6</f>
        <v>9.8684000000000012</v>
      </c>
      <c r="E142" s="271">
        <v>1140</v>
      </c>
      <c r="F142" s="268">
        <f>ROUND(E142*D142,2)</f>
        <v>11249.98</v>
      </c>
      <c r="G142" s="268">
        <f>ROUND(F142*1.2,2)</f>
        <v>13499.98</v>
      </c>
      <c r="H142" s="269"/>
      <c r="I142" s="268"/>
      <c r="J142" s="268"/>
      <c r="K142" s="268">
        <f t="shared" si="40"/>
        <v>11249.98</v>
      </c>
      <c r="L142" s="268">
        <f t="shared" si="40"/>
        <v>13499.98</v>
      </c>
      <c r="M142" s="268">
        <f t="shared" si="38"/>
        <v>1767</v>
      </c>
      <c r="N142" s="268">
        <f t="shared" si="25"/>
        <v>17437.462800000001</v>
      </c>
      <c r="O142" s="268">
        <f t="shared" si="26"/>
        <v>20924.95536</v>
      </c>
      <c r="P142" s="268">
        <f t="shared" si="39"/>
        <v>0</v>
      </c>
      <c r="Q142" s="268">
        <f t="shared" si="27"/>
        <v>0</v>
      </c>
      <c r="R142" s="268">
        <f t="shared" si="28"/>
        <v>0</v>
      </c>
      <c r="S142" s="268">
        <f t="shared" si="29"/>
        <v>17437.462800000001</v>
      </c>
      <c r="T142" s="268">
        <f t="shared" si="30"/>
        <v>20924.95536</v>
      </c>
      <c r="U142" s="295"/>
      <c r="W142" s="298"/>
      <c r="X142" s="298"/>
      <c r="Y142" s="298"/>
    </row>
    <row r="143" spans="1:25" s="263" customFormat="1" ht="27.75" customHeight="1" x14ac:dyDescent="0.25">
      <c r="A143" s="264" t="s">
        <v>452</v>
      </c>
      <c r="B143" s="265" t="s">
        <v>256</v>
      </c>
      <c r="C143" s="264" t="s">
        <v>15</v>
      </c>
      <c r="D143" s="277">
        <f>63*0.08</f>
        <v>5.04</v>
      </c>
      <c r="E143" s="271">
        <v>1140</v>
      </c>
      <c r="F143" s="268">
        <f>ROUND(E143*D143,2)</f>
        <v>5745.6</v>
      </c>
      <c r="G143" s="268">
        <f>ROUND(F143*1.2,2)</f>
        <v>6894.72</v>
      </c>
      <c r="H143" s="269"/>
      <c r="I143" s="268"/>
      <c r="J143" s="268"/>
      <c r="K143" s="268">
        <f t="shared" si="40"/>
        <v>5745.6</v>
      </c>
      <c r="L143" s="268">
        <f t="shared" si="40"/>
        <v>6894.72</v>
      </c>
      <c r="M143" s="268">
        <f t="shared" si="38"/>
        <v>1767</v>
      </c>
      <c r="N143" s="268">
        <f t="shared" si="25"/>
        <v>8905.68</v>
      </c>
      <c r="O143" s="268">
        <f t="shared" si="26"/>
        <v>10686.816000000001</v>
      </c>
      <c r="P143" s="268">
        <f t="shared" si="39"/>
        <v>0</v>
      </c>
      <c r="Q143" s="268">
        <f t="shared" si="27"/>
        <v>0</v>
      </c>
      <c r="R143" s="268">
        <f t="shared" si="28"/>
        <v>0</v>
      </c>
      <c r="S143" s="268">
        <f t="shared" si="29"/>
        <v>8905.68</v>
      </c>
      <c r="T143" s="268">
        <f t="shared" si="30"/>
        <v>10686.816000000001</v>
      </c>
      <c r="U143" s="295"/>
      <c r="W143" s="298"/>
      <c r="X143" s="298"/>
      <c r="Y143" s="298"/>
    </row>
    <row r="144" spans="1:25" s="263" customFormat="1" ht="27.75" customHeight="1" x14ac:dyDescent="0.25">
      <c r="A144" s="272"/>
      <c r="B144" s="273"/>
      <c r="C144" s="272"/>
      <c r="D144" s="290"/>
      <c r="E144" s="275"/>
      <c r="F144" s="276">
        <f>SUM(F115:F143)</f>
        <v>543734.31999999995</v>
      </c>
      <c r="G144" s="276">
        <f>SUM(G115:G143)</f>
        <v>652481.19999999984</v>
      </c>
      <c r="H144" s="276"/>
      <c r="I144" s="276">
        <f>SUM(I115:I143)</f>
        <v>4426110.709999999</v>
      </c>
      <c r="J144" s="276">
        <f>SUM(J115:J143)</f>
        <v>5311332.8500000006</v>
      </c>
      <c r="K144" s="276">
        <f>SUM(K115:K143)</f>
        <v>4969845.03</v>
      </c>
      <c r="L144" s="276">
        <f>SUM(L115:L143)</f>
        <v>5963814.0500000017</v>
      </c>
      <c r="M144" s="276"/>
      <c r="N144" s="276">
        <f>SUM(N115:N143)</f>
        <v>842788.19034249987</v>
      </c>
      <c r="O144" s="276">
        <f>SUM(O115:O143)</f>
        <v>1011345.8284110001</v>
      </c>
      <c r="P144" s="276"/>
      <c r="Q144" s="276">
        <f>SUM(Q115:Q143)</f>
        <v>5753943.9203999992</v>
      </c>
      <c r="R144" s="276">
        <f>SUM(R115:R143)</f>
        <v>6904732.7044799998</v>
      </c>
      <c r="S144" s="276">
        <f>SUM(S115:S143)</f>
        <v>6596732.1107424991</v>
      </c>
      <c r="T144" s="276">
        <f>SUM(T115:T143)</f>
        <v>7916078.5328909978</v>
      </c>
      <c r="U144" s="295"/>
      <c r="W144" s="298"/>
      <c r="X144" s="298"/>
      <c r="Y144" s="298"/>
    </row>
    <row r="145" spans="1:20" ht="27.75" customHeight="1" x14ac:dyDescent="0.25">
      <c r="A145" s="256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3">F146+I146</f>
        <v>82739.39</v>
      </c>
      <c r="L146" s="97">
        <f t="shared" si="43"/>
        <v>99287.27</v>
      </c>
      <c r="M146" s="97">
        <f t="shared" ref="M146:M174" si="44">E146*$M$4</f>
        <v>13542.35</v>
      </c>
      <c r="N146" s="97">
        <f t="shared" ref="N146:N211" si="45">M146*D146</f>
        <v>128246.05450000001</v>
      </c>
      <c r="O146" s="97">
        <f t="shared" ref="O146:O211" si="46">N146*1.2</f>
        <v>153895.2654</v>
      </c>
      <c r="P146" s="97">
        <f t="shared" ref="P146:P174" si="47">H146*$P$4</f>
        <v>0</v>
      </c>
      <c r="Q146" s="97">
        <f t="shared" ref="Q146:Q211" si="48">P146*D146</f>
        <v>0</v>
      </c>
      <c r="R146" s="97">
        <f t="shared" ref="R146:R211" si="49">Q146*1.2</f>
        <v>0</v>
      </c>
      <c r="S146" s="97">
        <f t="shared" ref="S146:S211" si="50">N146+Q146</f>
        <v>128246.05450000001</v>
      </c>
      <c r="T146" s="97">
        <f t="shared" ref="T146:T211" si="51">S146*1.2</f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3"/>
        <v>35452.5</v>
      </c>
      <c r="L147" s="97">
        <f t="shared" si="43"/>
        <v>42543</v>
      </c>
      <c r="M147" s="97">
        <f t="shared" si="44"/>
        <v>2526.5</v>
      </c>
      <c r="N147" s="97">
        <f t="shared" si="45"/>
        <v>54951.375</v>
      </c>
      <c r="O147" s="97">
        <f t="shared" si="46"/>
        <v>65941.649999999994</v>
      </c>
      <c r="P147" s="97">
        <f t="shared" si="47"/>
        <v>0</v>
      </c>
      <c r="Q147" s="97">
        <f t="shared" si="48"/>
        <v>0</v>
      </c>
      <c r="R147" s="97">
        <f t="shared" si="49"/>
        <v>0</v>
      </c>
      <c r="S147" s="97">
        <f t="shared" si="50"/>
        <v>54951.375</v>
      </c>
      <c r="T147" s="97">
        <f t="shared" si="51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3"/>
        <v>10979.26</v>
      </c>
      <c r="L148" s="97">
        <f t="shared" si="43"/>
        <v>13175.11</v>
      </c>
      <c r="M148" s="97">
        <f t="shared" si="44"/>
        <v>157.32500000000002</v>
      </c>
      <c r="N148" s="97">
        <f t="shared" si="45"/>
        <v>17017.845250000002</v>
      </c>
      <c r="O148" s="97">
        <f t="shared" si="46"/>
        <v>20421.4143</v>
      </c>
      <c r="P148" s="97">
        <f t="shared" si="47"/>
        <v>0</v>
      </c>
      <c r="Q148" s="97">
        <f t="shared" si="48"/>
        <v>0</v>
      </c>
      <c r="R148" s="97">
        <f t="shared" si="49"/>
        <v>0</v>
      </c>
      <c r="S148" s="97">
        <f t="shared" si="50"/>
        <v>17017.845250000002</v>
      </c>
      <c r="T148" s="97">
        <f t="shared" si="51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3"/>
        <v>27847.87</v>
      </c>
      <c r="L149" s="97">
        <f t="shared" si="43"/>
        <v>33417.440000000002</v>
      </c>
      <c r="M149" s="97">
        <f t="shared" si="44"/>
        <v>3989.2969999999996</v>
      </c>
      <c r="N149" s="97">
        <f t="shared" si="45"/>
        <v>43164.193539999993</v>
      </c>
      <c r="O149" s="97">
        <f t="shared" si="46"/>
        <v>51797.032247999989</v>
      </c>
      <c r="P149" s="97">
        <f t="shared" si="47"/>
        <v>0</v>
      </c>
      <c r="Q149" s="97">
        <f t="shared" si="48"/>
        <v>0</v>
      </c>
      <c r="R149" s="97">
        <f t="shared" si="49"/>
        <v>0</v>
      </c>
      <c r="S149" s="97">
        <f t="shared" si="50"/>
        <v>43164.193539999993</v>
      </c>
      <c r="T149" s="97">
        <f t="shared" si="51"/>
        <v>51797.032247999989</v>
      </c>
    </row>
    <row r="150" spans="1:20" ht="27.75" customHeight="1" x14ac:dyDescent="0.2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3"/>
        <v>65439.360000000001</v>
      </c>
      <c r="L150" s="100">
        <f t="shared" si="43"/>
        <v>78527.23</v>
      </c>
      <c r="M150" s="100">
        <f t="shared" si="44"/>
        <v>0</v>
      </c>
      <c r="N150" s="100">
        <f t="shared" si="45"/>
        <v>0</v>
      </c>
      <c r="O150" s="100">
        <f t="shared" si="46"/>
        <v>0</v>
      </c>
      <c r="P150" s="100">
        <f t="shared" si="47"/>
        <v>6240</v>
      </c>
      <c r="Q150" s="100">
        <f t="shared" si="48"/>
        <v>85071.168000000005</v>
      </c>
      <c r="R150" s="100">
        <f t="shared" si="49"/>
        <v>102085.4016</v>
      </c>
      <c r="S150" s="100">
        <f t="shared" si="50"/>
        <v>85071.168000000005</v>
      </c>
      <c r="T150" s="100">
        <f t="shared" si="51"/>
        <v>102085.4016</v>
      </c>
    </row>
    <row r="151" spans="1:20" ht="27.75" customHeight="1" x14ac:dyDescent="0.2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3"/>
        <v>138789.12</v>
      </c>
      <c r="L151" s="97">
        <f t="shared" si="43"/>
        <v>166546.94</v>
      </c>
      <c r="M151" s="97">
        <f t="shared" si="44"/>
        <v>4577.0879999999997</v>
      </c>
      <c r="N151" s="97">
        <f t="shared" si="45"/>
        <v>215123.136</v>
      </c>
      <c r="O151" s="97">
        <f t="shared" si="46"/>
        <v>258147.76319999999</v>
      </c>
      <c r="P151" s="97">
        <f t="shared" si="47"/>
        <v>0</v>
      </c>
      <c r="Q151" s="97">
        <f t="shared" si="48"/>
        <v>0</v>
      </c>
      <c r="R151" s="97">
        <f t="shared" si="49"/>
        <v>0</v>
      </c>
      <c r="S151" s="97">
        <f t="shared" si="50"/>
        <v>215123.136</v>
      </c>
      <c r="T151" s="97">
        <f t="shared" si="51"/>
        <v>258147.76319999999</v>
      </c>
    </row>
    <row r="152" spans="1:20" ht="27.75" customHeight="1" x14ac:dyDescent="0.2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3"/>
        <v>1250000</v>
      </c>
      <c r="L152" s="100">
        <f t="shared" si="43"/>
        <v>1500000</v>
      </c>
      <c r="M152" s="100">
        <f t="shared" si="44"/>
        <v>0</v>
      </c>
      <c r="N152" s="100">
        <f t="shared" si="45"/>
        <v>0</v>
      </c>
      <c r="O152" s="100">
        <f t="shared" si="46"/>
        <v>0</v>
      </c>
      <c r="P152" s="100">
        <f t="shared" si="47"/>
        <v>1625000</v>
      </c>
      <c r="Q152" s="100">
        <f t="shared" si="48"/>
        <v>1625000</v>
      </c>
      <c r="R152" s="100">
        <f t="shared" si="49"/>
        <v>1950000</v>
      </c>
      <c r="S152" s="100">
        <f t="shared" si="50"/>
        <v>1625000</v>
      </c>
      <c r="T152" s="100">
        <f t="shared" si="51"/>
        <v>1950000</v>
      </c>
    </row>
    <row r="153" spans="1:20" ht="27.75" customHeight="1" x14ac:dyDescent="0.2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3"/>
        <v>103424.24</v>
      </c>
      <c r="L153" s="97">
        <f t="shared" si="43"/>
        <v>124109.09</v>
      </c>
      <c r="M153" s="97">
        <f t="shared" si="44"/>
        <v>16927.9375</v>
      </c>
      <c r="N153" s="97">
        <f t="shared" si="45"/>
        <v>160307.56812500002</v>
      </c>
      <c r="O153" s="97">
        <f t="shared" si="46"/>
        <v>192369.08175000001</v>
      </c>
      <c r="P153" s="97">
        <f t="shared" si="47"/>
        <v>0</v>
      </c>
      <c r="Q153" s="97">
        <f t="shared" si="48"/>
        <v>0</v>
      </c>
      <c r="R153" s="97">
        <f t="shared" si="49"/>
        <v>0</v>
      </c>
      <c r="S153" s="97">
        <f t="shared" si="50"/>
        <v>160307.56812500002</v>
      </c>
      <c r="T153" s="97">
        <f t="shared" si="51"/>
        <v>192369.08175000001</v>
      </c>
    </row>
    <row r="154" spans="1:20" ht="27.75" customHeight="1" x14ac:dyDescent="0.2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3"/>
        <v>2730000</v>
      </c>
      <c r="L154" s="100">
        <f t="shared" si="43"/>
        <v>3276000</v>
      </c>
      <c r="M154" s="100">
        <f t="shared" si="44"/>
        <v>0</v>
      </c>
      <c r="N154" s="100">
        <f t="shared" si="45"/>
        <v>0</v>
      </c>
      <c r="O154" s="100">
        <f t="shared" si="46"/>
        <v>0</v>
      </c>
      <c r="P154" s="100">
        <f t="shared" si="47"/>
        <v>3549000</v>
      </c>
      <c r="Q154" s="100">
        <f t="shared" si="48"/>
        <v>3549000</v>
      </c>
      <c r="R154" s="100">
        <f t="shared" si="49"/>
        <v>4258800</v>
      </c>
      <c r="S154" s="100">
        <f t="shared" si="50"/>
        <v>3549000</v>
      </c>
      <c r="T154" s="100">
        <f t="shared" si="51"/>
        <v>4258800</v>
      </c>
    </row>
    <row r="155" spans="1:20" ht="27.75" customHeight="1" x14ac:dyDescent="0.2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3"/>
        <v>5020.03</v>
      </c>
      <c r="L155" s="97">
        <f t="shared" si="43"/>
        <v>6024.04</v>
      </c>
      <c r="M155" s="97">
        <f t="shared" si="44"/>
        <v>3890.5248000000001</v>
      </c>
      <c r="N155" s="97">
        <f t="shared" si="45"/>
        <v>7781.0496000000003</v>
      </c>
      <c r="O155" s="97">
        <f t="shared" si="46"/>
        <v>9337.2595199999996</v>
      </c>
      <c r="P155" s="97">
        <f t="shared" si="47"/>
        <v>0</v>
      </c>
      <c r="Q155" s="97">
        <f t="shared" si="48"/>
        <v>0</v>
      </c>
      <c r="R155" s="97">
        <f t="shared" si="49"/>
        <v>0</v>
      </c>
      <c r="S155" s="97">
        <f t="shared" si="50"/>
        <v>7781.0496000000003</v>
      </c>
      <c r="T155" s="97">
        <f t="shared" si="51"/>
        <v>9337.2595199999996</v>
      </c>
    </row>
    <row r="156" spans="1:20" ht="27.75" customHeight="1" x14ac:dyDescent="0.2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44"/>
        <v>0</v>
      </c>
      <c r="N156" s="105">
        <f t="shared" si="45"/>
        <v>0</v>
      </c>
      <c r="O156" s="105">
        <f t="shared" si="46"/>
        <v>0</v>
      </c>
      <c r="P156" s="105">
        <f t="shared" si="47"/>
        <v>42081</v>
      </c>
      <c r="Q156" s="105">
        <f t="shared" si="48"/>
        <v>84162</v>
      </c>
      <c r="R156" s="105">
        <f t="shared" si="49"/>
        <v>100994.4</v>
      </c>
      <c r="S156" s="105">
        <f t="shared" si="50"/>
        <v>84162</v>
      </c>
      <c r="T156" s="105">
        <f t="shared" si="51"/>
        <v>100994.4</v>
      </c>
    </row>
    <row r="157" spans="1:20" ht="27.75" customHeight="1" x14ac:dyDescent="0.2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44"/>
        <v>19344</v>
      </c>
      <c r="N157" s="97">
        <f t="shared" si="45"/>
        <v>19344</v>
      </c>
      <c r="O157" s="97">
        <f t="shared" si="46"/>
        <v>23212.799999999999</v>
      </c>
      <c r="P157" s="97">
        <f t="shared" si="47"/>
        <v>0</v>
      </c>
      <c r="Q157" s="97">
        <f t="shared" si="48"/>
        <v>0</v>
      </c>
      <c r="R157" s="97">
        <f t="shared" si="49"/>
        <v>0</v>
      </c>
      <c r="S157" s="97">
        <f t="shared" si="50"/>
        <v>19344</v>
      </c>
      <c r="T157" s="97">
        <f t="shared" si="51"/>
        <v>23212.799999999999</v>
      </c>
    </row>
    <row r="158" spans="1:20" ht="27.75" customHeight="1" x14ac:dyDescent="0.2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44"/>
        <v>0</v>
      </c>
      <c r="N158" s="100">
        <f t="shared" si="45"/>
        <v>0</v>
      </c>
      <c r="O158" s="100">
        <f t="shared" si="46"/>
        <v>0</v>
      </c>
      <c r="P158" s="100">
        <f t="shared" si="47"/>
        <v>145600</v>
      </c>
      <c r="Q158" s="100">
        <f t="shared" si="48"/>
        <v>145600</v>
      </c>
      <c r="R158" s="100">
        <f t="shared" si="49"/>
        <v>174720</v>
      </c>
      <c r="S158" s="100">
        <f t="shared" si="50"/>
        <v>145600</v>
      </c>
      <c r="T158" s="100">
        <f t="shared" si="51"/>
        <v>174720</v>
      </c>
    </row>
    <row r="159" spans="1:20" ht="27.75" customHeight="1" x14ac:dyDescent="0.2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44"/>
        <v>0</v>
      </c>
      <c r="N159" s="100">
        <f t="shared" si="45"/>
        <v>0</v>
      </c>
      <c r="O159" s="100">
        <f t="shared" si="46"/>
        <v>0</v>
      </c>
      <c r="P159" s="100">
        <f t="shared" si="47"/>
        <v>4810</v>
      </c>
      <c r="Q159" s="100">
        <f t="shared" si="48"/>
        <v>4810</v>
      </c>
      <c r="R159" s="100">
        <f t="shared" si="49"/>
        <v>5772</v>
      </c>
      <c r="S159" s="100">
        <f t="shared" si="50"/>
        <v>4810</v>
      </c>
      <c r="T159" s="100">
        <f t="shared" si="51"/>
        <v>5772</v>
      </c>
    </row>
    <row r="160" spans="1:20" ht="27.75" customHeight="1" x14ac:dyDescent="0.2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44"/>
        <v>0</v>
      </c>
      <c r="N160" s="100">
        <f t="shared" si="45"/>
        <v>0</v>
      </c>
      <c r="O160" s="100">
        <f t="shared" si="46"/>
        <v>0</v>
      </c>
      <c r="P160" s="100">
        <f t="shared" si="47"/>
        <v>4810</v>
      </c>
      <c r="Q160" s="100">
        <f t="shared" si="48"/>
        <v>4810</v>
      </c>
      <c r="R160" s="100">
        <f t="shared" si="49"/>
        <v>5772</v>
      </c>
      <c r="S160" s="100">
        <f t="shared" si="50"/>
        <v>4810</v>
      </c>
      <c r="T160" s="100">
        <f t="shared" si="51"/>
        <v>5772</v>
      </c>
    </row>
    <row r="161" spans="1:20" ht="27.75" customHeight="1" x14ac:dyDescent="0.2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44"/>
        <v>0</v>
      </c>
      <c r="N161" s="100">
        <f t="shared" si="45"/>
        <v>0</v>
      </c>
      <c r="O161" s="100">
        <f t="shared" si="46"/>
        <v>0</v>
      </c>
      <c r="P161" s="100">
        <f t="shared" si="47"/>
        <v>306.34500000000003</v>
      </c>
      <c r="Q161" s="100">
        <f t="shared" si="48"/>
        <v>1225.3800000000001</v>
      </c>
      <c r="R161" s="100">
        <f t="shared" si="49"/>
        <v>1470.4560000000001</v>
      </c>
      <c r="S161" s="100">
        <f t="shared" si="50"/>
        <v>1225.3800000000001</v>
      </c>
      <c r="T161" s="100">
        <f t="shared" si="51"/>
        <v>1470.4560000000001</v>
      </c>
    </row>
    <row r="162" spans="1:20" ht="27.75" customHeight="1" x14ac:dyDescent="0.2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44"/>
        <v>0</v>
      </c>
      <c r="N162" s="100">
        <f t="shared" si="45"/>
        <v>0</v>
      </c>
      <c r="O162" s="100">
        <f t="shared" si="46"/>
        <v>0</v>
      </c>
      <c r="P162" s="100">
        <f t="shared" si="47"/>
        <v>477.65250000000003</v>
      </c>
      <c r="Q162" s="100">
        <f t="shared" si="48"/>
        <v>363.01590000000004</v>
      </c>
      <c r="R162" s="100">
        <f t="shared" si="49"/>
        <v>435.61908000000005</v>
      </c>
      <c r="S162" s="100">
        <f t="shared" si="50"/>
        <v>363.01590000000004</v>
      </c>
      <c r="T162" s="100">
        <f t="shared" si="51"/>
        <v>435.61908000000005</v>
      </c>
    </row>
    <row r="163" spans="1:20" ht="27.75" customHeight="1" x14ac:dyDescent="0.2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44"/>
        <v>0</v>
      </c>
      <c r="N163" s="100">
        <f t="shared" si="45"/>
        <v>0</v>
      </c>
      <c r="O163" s="100">
        <f t="shared" si="46"/>
        <v>0</v>
      </c>
      <c r="P163" s="100">
        <f t="shared" si="47"/>
        <v>436.63749999999999</v>
      </c>
      <c r="Q163" s="100">
        <f t="shared" si="48"/>
        <v>331.84449999999998</v>
      </c>
      <c r="R163" s="100">
        <f t="shared" si="49"/>
        <v>398.21339999999998</v>
      </c>
      <c r="S163" s="100">
        <f t="shared" si="50"/>
        <v>331.84449999999998</v>
      </c>
      <c r="T163" s="100">
        <f t="shared" si="51"/>
        <v>398.21339999999998</v>
      </c>
    </row>
    <row r="164" spans="1:20" ht="27.75" customHeight="1" x14ac:dyDescent="0.2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44"/>
        <v>2052.2000000000003</v>
      </c>
      <c r="N164" s="97">
        <f t="shared" si="45"/>
        <v>12313.2</v>
      </c>
      <c r="O164" s="97">
        <f t="shared" si="46"/>
        <v>14775.84</v>
      </c>
      <c r="P164" s="97">
        <f t="shared" si="47"/>
        <v>0</v>
      </c>
      <c r="Q164" s="97">
        <f t="shared" si="48"/>
        <v>0</v>
      </c>
      <c r="R164" s="97">
        <f t="shared" si="49"/>
        <v>0</v>
      </c>
      <c r="S164" s="97">
        <f t="shared" si="50"/>
        <v>12313.2</v>
      </c>
      <c r="T164" s="97">
        <f t="shared" si="51"/>
        <v>14775.84</v>
      </c>
    </row>
    <row r="165" spans="1:20" ht="27.75" customHeight="1" x14ac:dyDescent="0.2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44"/>
        <v>0</v>
      </c>
      <c r="N165" s="100">
        <f t="shared" si="45"/>
        <v>0</v>
      </c>
      <c r="O165" s="100">
        <f t="shared" si="46"/>
        <v>0</v>
      </c>
      <c r="P165" s="100">
        <f t="shared" si="47"/>
        <v>10465</v>
      </c>
      <c r="Q165" s="100">
        <f t="shared" si="48"/>
        <v>125580</v>
      </c>
      <c r="R165" s="100">
        <f t="shared" si="49"/>
        <v>150696</v>
      </c>
      <c r="S165" s="100">
        <f t="shared" si="50"/>
        <v>125580</v>
      </c>
      <c r="T165" s="100">
        <f t="shared" si="51"/>
        <v>150696</v>
      </c>
    </row>
    <row r="166" spans="1:20" ht="27.75" customHeight="1" x14ac:dyDescent="0.2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44"/>
        <v>0</v>
      </c>
      <c r="N166" s="100">
        <f t="shared" si="45"/>
        <v>0</v>
      </c>
      <c r="O166" s="100">
        <f t="shared" si="46"/>
        <v>0</v>
      </c>
      <c r="P166" s="100">
        <f t="shared" si="47"/>
        <v>305.5</v>
      </c>
      <c r="Q166" s="100">
        <f t="shared" si="48"/>
        <v>10998</v>
      </c>
      <c r="R166" s="100">
        <f t="shared" si="49"/>
        <v>13197.6</v>
      </c>
      <c r="S166" s="100">
        <f t="shared" si="50"/>
        <v>10998</v>
      </c>
      <c r="T166" s="100">
        <f t="shared" si="51"/>
        <v>13197.6</v>
      </c>
    </row>
    <row r="167" spans="1:20" ht="27.75" customHeight="1" x14ac:dyDescent="0.2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44"/>
        <v>3745.5750000000003</v>
      </c>
      <c r="N167" s="97">
        <f t="shared" si="45"/>
        <v>45396.368999999999</v>
      </c>
      <c r="O167" s="97">
        <f t="shared" si="46"/>
        <v>54475.642799999994</v>
      </c>
      <c r="P167" s="97">
        <f t="shared" si="47"/>
        <v>0</v>
      </c>
      <c r="Q167" s="97">
        <f t="shared" si="48"/>
        <v>0</v>
      </c>
      <c r="R167" s="97">
        <f t="shared" si="49"/>
        <v>0</v>
      </c>
      <c r="S167" s="97">
        <f t="shared" si="50"/>
        <v>45396.368999999999</v>
      </c>
      <c r="T167" s="97">
        <f t="shared" si="51"/>
        <v>54475.642799999994</v>
      </c>
    </row>
    <row r="168" spans="1:20" ht="27.75" customHeight="1" x14ac:dyDescent="0.2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44"/>
        <v>0</v>
      </c>
      <c r="N168" s="100">
        <f t="shared" si="45"/>
        <v>0</v>
      </c>
      <c r="O168" s="100">
        <f t="shared" si="46"/>
        <v>0</v>
      </c>
      <c r="P168" s="100">
        <f t="shared" si="47"/>
        <v>6240</v>
      </c>
      <c r="Q168" s="100">
        <f t="shared" si="48"/>
        <v>95292.287999999986</v>
      </c>
      <c r="R168" s="100">
        <f t="shared" si="49"/>
        <v>114350.74559999998</v>
      </c>
      <c r="S168" s="100">
        <f t="shared" si="50"/>
        <v>95292.287999999986</v>
      </c>
      <c r="T168" s="100">
        <f t="shared" si="51"/>
        <v>114350.74559999998</v>
      </c>
    </row>
    <row r="169" spans="1:20" ht="27.75" customHeight="1" x14ac:dyDescent="0.2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44"/>
        <v>3258.6502500000001</v>
      </c>
      <c r="N169" s="97">
        <f t="shared" si="45"/>
        <v>3942.9668025000001</v>
      </c>
      <c r="O169" s="97">
        <f t="shared" si="46"/>
        <v>4731.5601630000001</v>
      </c>
      <c r="P169" s="97">
        <f t="shared" si="47"/>
        <v>0</v>
      </c>
      <c r="Q169" s="97">
        <f t="shared" si="48"/>
        <v>0</v>
      </c>
      <c r="R169" s="97">
        <f t="shared" si="49"/>
        <v>0</v>
      </c>
      <c r="S169" s="97">
        <f t="shared" si="50"/>
        <v>3942.9668025000001</v>
      </c>
      <c r="T169" s="97">
        <f t="shared" si="51"/>
        <v>4731.5601630000001</v>
      </c>
    </row>
    <row r="170" spans="1:20" ht="27.75" customHeight="1" x14ac:dyDescent="0.2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44"/>
        <v>0</v>
      </c>
      <c r="N170" s="100">
        <f t="shared" si="45"/>
        <v>0</v>
      </c>
      <c r="O170" s="100">
        <f t="shared" si="46"/>
        <v>0</v>
      </c>
      <c r="P170" s="100">
        <f t="shared" si="47"/>
        <v>6240</v>
      </c>
      <c r="Q170" s="100">
        <f t="shared" si="48"/>
        <v>9513.503999999999</v>
      </c>
      <c r="R170" s="100">
        <f t="shared" si="49"/>
        <v>11416.204799999998</v>
      </c>
      <c r="S170" s="100">
        <f t="shared" si="50"/>
        <v>9513.503999999999</v>
      </c>
      <c r="T170" s="100">
        <f t="shared" si="51"/>
        <v>11416.204799999998</v>
      </c>
    </row>
    <row r="171" spans="1:20" ht="27.75" customHeight="1" x14ac:dyDescent="0.2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44"/>
        <v>1831.51875</v>
      </c>
      <c r="N171" s="97">
        <f t="shared" si="45"/>
        <v>41062.650375000005</v>
      </c>
      <c r="O171" s="97">
        <f t="shared" si="46"/>
        <v>49275.180450000007</v>
      </c>
      <c r="P171" s="97">
        <f t="shared" si="47"/>
        <v>0</v>
      </c>
      <c r="Q171" s="97">
        <f t="shared" si="48"/>
        <v>0</v>
      </c>
      <c r="R171" s="97">
        <f t="shared" si="49"/>
        <v>0</v>
      </c>
      <c r="S171" s="97">
        <f t="shared" si="50"/>
        <v>41062.650375000005</v>
      </c>
      <c r="T171" s="97">
        <f t="shared" si="51"/>
        <v>49275.180450000007</v>
      </c>
    </row>
    <row r="172" spans="1:20" ht="27.75" customHeight="1" x14ac:dyDescent="0.2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44"/>
        <v>1085</v>
      </c>
      <c r="N172" s="97">
        <f t="shared" si="45"/>
        <v>41297.8125</v>
      </c>
      <c r="O172" s="97">
        <f t="shared" si="46"/>
        <v>49557.375</v>
      </c>
      <c r="P172" s="97">
        <f t="shared" si="47"/>
        <v>0</v>
      </c>
      <c r="Q172" s="97">
        <f t="shared" si="48"/>
        <v>0</v>
      </c>
      <c r="R172" s="97">
        <f t="shared" si="49"/>
        <v>0</v>
      </c>
      <c r="S172" s="97">
        <f t="shared" si="50"/>
        <v>41297.8125</v>
      </c>
      <c r="T172" s="97">
        <f t="shared" si="51"/>
        <v>49557.375</v>
      </c>
    </row>
    <row r="173" spans="1:20" ht="30" x14ac:dyDescent="0.2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44"/>
        <v>1767</v>
      </c>
      <c r="N173" s="97">
        <f t="shared" si="45"/>
        <v>17437.462800000001</v>
      </c>
      <c r="O173" s="97">
        <f t="shared" si="46"/>
        <v>20924.95536</v>
      </c>
      <c r="P173" s="97">
        <f t="shared" si="47"/>
        <v>0</v>
      </c>
      <c r="Q173" s="97">
        <f t="shared" si="48"/>
        <v>0</v>
      </c>
      <c r="R173" s="97">
        <f t="shared" si="49"/>
        <v>0</v>
      </c>
      <c r="S173" s="97">
        <f t="shared" si="50"/>
        <v>17437.462800000001</v>
      </c>
      <c r="T173" s="97">
        <f t="shared" si="51"/>
        <v>20924.95536</v>
      </c>
    </row>
    <row r="174" spans="1:20" ht="27.75" customHeight="1" x14ac:dyDescent="0.2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44"/>
        <v>1767</v>
      </c>
      <c r="N174" s="97">
        <f t="shared" si="45"/>
        <v>8905.68</v>
      </c>
      <c r="O174" s="97">
        <f t="shared" si="46"/>
        <v>10686.816000000001</v>
      </c>
      <c r="P174" s="97">
        <f t="shared" si="47"/>
        <v>0</v>
      </c>
      <c r="Q174" s="97">
        <f t="shared" si="48"/>
        <v>0</v>
      </c>
      <c r="R174" s="97">
        <f t="shared" si="49"/>
        <v>0</v>
      </c>
      <c r="S174" s="97">
        <f t="shared" si="50"/>
        <v>8905.68</v>
      </c>
      <c r="T174" s="97">
        <f t="shared" si="51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256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55">F177+I177</f>
        <v>82739.39</v>
      </c>
      <c r="L177" s="97">
        <f t="shared" si="55"/>
        <v>99287.27</v>
      </c>
      <c r="M177" s="97">
        <f t="shared" ref="M177:M205" si="56">E177*$M$4</f>
        <v>13542.35</v>
      </c>
      <c r="N177" s="97">
        <f t="shared" si="45"/>
        <v>128246.05450000001</v>
      </c>
      <c r="O177" s="97">
        <f t="shared" si="46"/>
        <v>153895.2654</v>
      </c>
      <c r="P177" s="97">
        <f t="shared" ref="P177:P205" si="57">H177*$P$4</f>
        <v>0</v>
      </c>
      <c r="Q177" s="97">
        <f t="shared" si="48"/>
        <v>0</v>
      </c>
      <c r="R177" s="97">
        <f t="shared" si="49"/>
        <v>0</v>
      </c>
      <c r="S177" s="97">
        <f t="shared" si="50"/>
        <v>128246.05450000001</v>
      </c>
      <c r="T177" s="97">
        <f t="shared" si="51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55"/>
        <v>48737</v>
      </c>
      <c r="L178" s="97">
        <f t="shared" si="55"/>
        <v>58484.4</v>
      </c>
      <c r="M178" s="97">
        <f t="shared" si="56"/>
        <v>2526.5</v>
      </c>
      <c r="N178" s="97">
        <f t="shared" si="45"/>
        <v>75542.349999999991</v>
      </c>
      <c r="O178" s="97">
        <f t="shared" si="46"/>
        <v>90650.819999999992</v>
      </c>
      <c r="P178" s="97">
        <f t="shared" si="57"/>
        <v>0</v>
      </c>
      <c r="Q178" s="97">
        <f t="shared" si="48"/>
        <v>0</v>
      </c>
      <c r="R178" s="97">
        <f t="shared" si="49"/>
        <v>0</v>
      </c>
      <c r="S178" s="97">
        <f t="shared" si="50"/>
        <v>75542.349999999991</v>
      </c>
      <c r="T178" s="97">
        <f t="shared" si="51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55"/>
        <v>14162.3</v>
      </c>
      <c r="L179" s="97">
        <f t="shared" si="55"/>
        <v>16994.759999999998</v>
      </c>
      <c r="M179" s="97">
        <f t="shared" si="56"/>
        <v>157.32500000000002</v>
      </c>
      <c r="N179" s="97">
        <f t="shared" si="45"/>
        <v>21951.557250000002</v>
      </c>
      <c r="O179" s="97">
        <f t="shared" si="46"/>
        <v>26341.868700000003</v>
      </c>
      <c r="P179" s="97">
        <f t="shared" si="57"/>
        <v>0</v>
      </c>
      <c r="Q179" s="97">
        <f t="shared" si="48"/>
        <v>0</v>
      </c>
      <c r="R179" s="97">
        <f t="shared" si="49"/>
        <v>0</v>
      </c>
      <c r="S179" s="97">
        <f t="shared" si="50"/>
        <v>21951.557250000002</v>
      </c>
      <c r="T179" s="97">
        <f t="shared" si="51"/>
        <v>26341.868700000003</v>
      </c>
    </row>
    <row r="180" spans="1:20" ht="27.75" customHeight="1" x14ac:dyDescent="0.2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55"/>
        <v>35903.67</v>
      </c>
      <c r="L180" s="97">
        <f t="shared" si="55"/>
        <v>43084.4</v>
      </c>
      <c r="M180" s="97">
        <f t="shared" si="56"/>
        <v>3989.2969999999996</v>
      </c>
      <c r="N180" s="97">
        <f t="shared" si="45"/>
        <v>55650.693149999992</v>
      </c>
      <c r="O180" s="97">
        <f t="shared" si="46"/>
        <v>66780.831779999993</v>
      </c>
      <c r="P180" s="97">
        <f t="shared" si="57"/>
        <v>0</v>
      </c>
      <c r="Q180" s="97">
        <f t="shared" si="48"/>
        <v>0</v>
      </c>
      <c r="R180" s="97">
        <f t="shared" si="49"/>
        <v>0</v>
      </c>
      <c r="S180" s="97">
        <f t="shared" si="50"/>
        <v>55650.693149999992</v>
      </c>
      <c r="T180" s="97">
        <f t="shared" si="51"/>
        <v>66780.831779999993</v>
      </c>
    </row>
    <row r="181" spans="1:20" ht="27.75" customHeight="1" x14ac:dyDescent="0.2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55"/>
        <v>84369.600000000006</v>
      </c>
      <c r="L181" s="100">
        <f t="shared" si="55"/>
        <v>101243.52</v>
      </c>
      <c r="M181" s="100">
        <f t="shared" si="56"/>
        <v>0</v>
      </c>
      <c r="N181" s="100">
        <f t="shared" si="45"/>
        <v>0</v>
      </c>
      <c r="O181" s="100">
        <f t="shared" si="46"/>
        <v>0</v>
      </c>
      <c r="P181" s="100">
        <f t="shared" si="57"/>
        <v>6240</v>
      </c>
      <c r="Q181" s="100">
        <f t="shared" si="48"/>
        <v>109680.47999999998</v>
      </c>
      <c r="R181" s="100">
        <f t="shared" si="49"/>
        <v>131616.57599999997</v>
      </c>
      <c r="S181" s="100">
        <f t="shared" si="50"/>
        <v>109680.47999999998</v>
      </c>
      <c r="T181" s="100">
        <f t="shared" si="51"/>
        <v>131616.57599999997</v>
      </c>
    </row>
    <row r="182" spans="1:20" ht="27.75" customHeight="1" x14ac:dyDescent="0.2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55"/>
        <v>138789.12</v>
      </c>
      <c r="L182" s="97">
        <f t="shared" si="55"/>
        <v>166546.94</v>
      </c>
      <c r="M182" s="97">
        <f t="shared" si="56"/>
        <v>4577.0879999999997</v>
      </c>
      <c r="N182" s="97">
        <f t="shared" si="45"/>
        <v>215123.136</v>
      </c>
      <c r="O182" s="97">
        <f t="shared" si="46"/>
        <v>258147.76319999999</v>
      </c>
      <c r="P182" s="97">
        <f t="shared" si="57"/>
        <v>0</v>
      </c>
      <c r="Q182" s="97">
        <f t="shared" si="48"/>
        <v>0</v>
      </c>
      <c r="R182" s="97">
        <f t="shared" si="49"/>
        <v>0</v>
      </c>
      <c r="S182" s="97">
        <f t="shared" si="50"/>
        <v>215123.136</v>
      </c>
      <c r="T182" s="97">
        <f t="shared" si="51"/>
        <v>258147.76319999999</v>
      </c>
    </row>
    <row r="183" spans="1:20" ht="27.75" customHeight="1" x14ac:dyDescent="0.2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55"/>
        <v>1250000</v>
      </c>
      <c r="L183" s="100">
        <f t="shared" si="55"/>
        <v>1500000</v>
      </c>
      <c r="M183" s="100">
        <f t="shared" si="56"/>
        <v>0</v>
      </c>
      <c r="N183" s="100">
        <f t="shared" si="45"/>
        <v>0</v>
      </c>
      <c r="O183" s="100">
        <f t="shared" si="46"/>
        <v>0</v>
      </c>
      <c r="P183" s="100">
        <f t="shared" si="57"/>
        <v>1625000</v>
      </c>
      <c r="Q183" s="100">
        <f t="shared" si="48"/>
        <v>1625000</v>
      </c>
      <c r="R183" s="100">
        <f t="shared" si="49"/>
        <v>1950000</v>
      </c>
      <c r="S183" s="100">
        <f t="shared" si="50"/>
        <v>1625000</v>
      </c>
      <c r="T183" s="100">
        <f t="shared" si="51"/>
        <v>1950000</v>
      </c>
    </row>
    <row r="184" spans="1:20" ht="27.75" customHeight="1" x14ac:dyDescent="0.2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55"/>
        <v>103424.24</v>
      </c>
      <c r="L184" s="97">
        <f t="shared" si="55"/>
        <v>124109.09</v>
      </c>
      <c r="M184" s="97">
        <f t="shared" si="56"/>
        <v>16927.9375</v>
      </c>
      <c r="N184" s="97">
        <f t="shared" si="45"/>
        <v>160307.56812500002</v>
      </c>
      <c r="O184" s="97">
        <f t="shared" si="46"/>
        <v>192369.08175000001</v>
      </c>
      <c r="P184" s="97">
        <f t="shared" si="57"/>
        <v>0</v>
      </c>
      <c r="Q184" s="97">
        <f t="shared" si="48"/>
        <v>0</v>
      </c>
      <c r="R184" s="97">
        <f t="shared" si="49"/>
        <v>0</v>
      </c>
      <c r="S184" s="97">
        <f t="shared" si="50"/>
        <v>160307.56812500002</v>
      </c>
      <c r="T184" s="97">
        <f t="shared" si="51"/>
        <v>192369.08175000001</v>
      </c>
    </row>
    <row r="185" spans="1:20" ht="27.75" customHeight="1" x14ac:dyDescent="0.2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55"/>
        <v>2730000</v>
      </c>
      <c r="L185" s="100">
        <f t="shared" si="55"/>
        <v>3276000</v>
      </c>
      <c r="M185" s="100">
        <f t="shared" si="56"/>
        <v>0</v>
      </c>
      <c r="N185" s="100">
        <f t="shared" si="45"/>
        <v>0</v>
      </c>
      <c r="O185" s="100">
        <f t="shared" si="46"/>
        <v>0</v>
      </c>
      <c r="P185" s="100">
        <f t="shared" si="57"/>
        <v>3549000</v>
      </c>
      <c r="Q185" s="100">
        <f t="shared" si="48"/>
        <v>3549000</v>
      </c>
      <c r="R185" s="100">
        <f t="shared" si="49"/>
        <v>4258800</v>
      </c>
      <c r="S185" s="100">
        <f t="shared" si="50"/>
        <v>3549000</v>
      </c>
      <c r="T185" s="100">
        <f t="shared" si="51"/>
        <v>4258800</v>
      </c>
    </row>
    <row r="186" spans="1:20" ht="27.75" customHeight="1" x14ac:dyDescent="0.2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55"/>
        <v>5020.03</v>
      </c>
      <c r="L186" s="97">
        <f t="shared" si="55"/>
        <v>6024.04</v>
      </c>
      <c r="M186" s="97">
        <f t="shared" si="56"/>
        <v>3890.5248000000001</v>
      </c>
      <c r="N186" s="97">
        <f t="shared" si="45"/>
        <v>7781.0496000000003</v>
      </c>
      <c r="O186" s="97">
        <f t="shared" si="46"/>
        <v>9337.2595199999996</v>
      </c>
      <c r="P186" s="97">
        <f t="shared" si="57"/>
        <v>0</v>
      </c>
      <c r="Q186" s="97">
        <f t="shared" si="48"/>
        <v>0</v>
      </c>
      <c r="R186" s="97">
        <f t="shared" si="49"/>
        <v>0</v>
      </c>
      <c r="S186" s="97">
        <f t="shared" si="50"/>
        <v>7781.0496000000003</v>
      </c>
      <c r="T186" s="97">
        <f t="shared" si="51"/>
        <v>9337.2595199999996</v>
      </c>
    </row>
    <row r="187" spans="1:20" ht="27.75" customHeight="1" x14ac:dyDescent="0.2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56"/>
        <v>0</v>
      </c>
      <c r="N187" s="105">
        <f t="shared" si="45"/>
        <v>0</v>
      </c>
      <c r="O187" s="105">
        <f t="shared" si="46"/>
        <v>0</v>
      </c>
      <c r="P187" s="105">
        <f t="shared" si="57"/>
        <v>42081</v>
      </c>
      <c r="Q187" s="105">
        <f t="shared" si="48"/>
        <v>84162</v>
      </c>
      <c r="R187" s="105">
        <f t="shared" si="49"/>
        <v>100994.4</v>
      </c>
      <c r="S187" s="105">
        <f t="shared" si="50"/>
        <v>84162</v>
      </c>
      <c r="T187" s="105">
        <f t="shared" si="51"/>
        <v>100994.4</v>
      </c>
    </row>
    <row r="188" spans="1:20" ht="27.75" customHeight="1" x14ac:dyDescent="0.2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58">F188+I188</f>
        <v>12480</v>
      </c>
      <c r="L188" s="97">
        <f t="shared" si="58"/>
        <v>14976</v>
      </c>
      <c r="M188" s="97">
        <f t="shared" si="56"/>
        <v>19344</v>
      </c>
      <c r="N188" s="97">
        <f t="shared" si="45"/>
        <v>19344</v>
      </c>
      <c r="O188" s="97">
        <f t="shared" si="46"/>
        <v>23212.799999999999</v>
      </c>
      <c r="P188" s="97">
        <f t="shared" si="57"/>
        <v>0</v>
      </c>
      <c r="Q188" s="97">
        <f t="shared" si="48"/>
        <v>0</v>
      </c>
      <c r="R188" s="97">
        <f t="shared" si="49"/>
        <v>0</v>
      </c>
      <c r="S188" s="97">
        <f t="shared" si="50"/>
        <v>19344</v>
      </c>
      <c r="T188" s="97">
        <f t="shared" si="51"/>
        <v>23212.799999999999</v>
      </c>
    </row>
    <row r="189" spans="1:20" ht="27.75" customHeight="1" x14ac:dyDescent="0.2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59">ROUND(H189*D189,2)</f>
        <v>112000</v>
      </c>
      <c r="J189" s="101">
        <f t="shared" ref="J189:J194" si="60">ROUND(I189*1.2,2)</f>
        <v>134400</v>
      </c>
      <c r="K189" s="100">
        <f t="shared" si="58"/>
        <v>112000</v>
      </c>
      <c r="L189" s="100">
        <f t="shared" si="58"/>
        <v>134400</v>
      </c>
      <c r="M189" s="100">
        <f t="shared" si="56"/>
        <v>0</v>
      </c>
      <c r="N189" s="100">
        <f t="shared" si="45"/>
        <v>0</v>
      </c>
      <c r="O189" s="100">
        <f t="shared" si="46"/>
        <v>0</v>
      </c>
      <c r="P189" s="100">
        <f t="shared" si="57"/>
        <v>145600</v>
      </c>
      <c r="Q189" s="100">
        <f t="shared" si="48"/>
        <v>145600</v>
      </c>
      <c r="R189" s="100">
        <f t="shared" si="49"/>
        <v>174720</v>
      </c>
      <c r="S189" s="100">
        <f t="shared" si="50"/>
        <v>145600</v>
      </c>
      <c r="T189" s="100">
        <f t="shared" si="51"/>
        <v>174720</v>
      </c>
    </row>
    <row r="190" spans="1:20" ht="27.75" customHeight="1" x14ac:dyDescent="0.2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59"/>
        <v>3700</v>
      </c>
      <c r="J190" s="101">
        <f t="shared" si="60"/>
        <v>4440</v>
      </c>
      <c r="K190" s="100">
        <f t="shared" si="58"/>
        <v>3700</v>
      </c>
      <c r="L190" s="100">
        <f t="shared" si="58"/>
        <v>4440</v>
      </c>
      <c r="M190" s="100">
        <f t="shared" si="56"/>
        <v>0</v>
      </c>
      <c r="N190" s="100">
        <f t="shared" si="45"/>
        <v>0</v>
      </c>
      <c r="O190" s="100">
        <f t="shared" si="46"/>
        <v>0</v>
      </c>
      <c r="P190" s="100">
        <f t="shared" si="57"/>
        <v>4810</v>
      </c>
      <c r="Q190" s="100">
        <f t="shared" si="48"/>
        <v>4810</v>
      </c>
      <c r="R190" s="100">
        <f t="shared" si="49"/>
        <v>5772</v>
      </c>
      <c r="S190" s="100">
        <f t="shared" si="50"/>
        <v>4810</v>
      </c>
      <c r="T190" s="100">
        <f t="shared" si="51"/>
        <v>5772</v>
      </c>
    </row>
    <row r="191" spans="1:20" ht="27.75" customHeight="1" x14ac:dyDescent="0.2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59"/>
        <v>3700</v>
      </c>
      <c r="J191" s="101">
        <f t="shared" si="60"/>
        <v>4440</v>
      </c>
      <c r="K191" s="100">
        <f t="shared" si="58"/>
        <v>3700</v>
      </c>
      <c r="L191" s="100">
        <f t="shared" si="58"/>
        <v>4440</v>
      </c>
      <c r="M191" s="100">
        <f t="shared" si="56"/>
        <v>0</v>
      </c>
      <c r="N191" s="100">
        <f t="shared" si="45"/>
        <v>0</v>
      </c>
      <c r="O191" s="100">
        <f t="shared" si="46"/>
        <v>0</v>
      </c>
      <c r="P191" s="100">
        <f t="shared" si="57"/>
        <v>4810</v>
      </c>
      <c r="Q191" s="100">
        <f t="shared" si="48"/>
        <v>4810</v>
      </c>
      <c r="R191" s="100">
        <f t="shared" si="49"/>
        <v>5772</v>
      </c>
      <c r="S191" s="100">
        <f t="shared" si="50"/>
        <v>4810</v>
      </c>
      <c r="T191" s="100">
        <f t="shared" si="51"/>
        <v>5772</v>
      </c>
    </row>
    <row r="192" spans="1:20" ht="27.75" customHeight="1" x14ac:dyDescent="0.2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59"/>
        <v>942.6</v>
      </c>
      <c r="J192" s="101">
        <f t="shared" si="60"/>
        <v>1131.1199999999999</v>
      </c>
      <c r="K192" s="100">
        <f t="shared" si="58"/>
        <v>942.6</v>
      </c>
      <c r="L192" s="100">
        <f t="shared" si="58"/>
        <v>1131.1199999999999</v>
      </c>
      <c r="M192" s="100">
        <f t="shared" si="56"/>
        <v>0</v>
      </c>
      <c r="N192" s="100">
        <f t="shared" si="45"/>
        <v>0</v>
      </c>
      <c r="O192" s="100">
        <f t="shared" si="46"/>
        <v>0</v>
      </c>
      <c r="P192" s="100">
        <f t="shared" si="57"/>
        <v>306.34500000000003</v>
      </c>
      <c r="Q192" s="100">
        <f t="shared" si="48"/>
        <v>1225.3800000000001</v>
      </c>
      <c r="R192" s="100">
        <f t="shared" si="49"/>
        <v>1470.4560000000001</v>
      </c>
      <c r="S192" s="100">
        <f t="shared" si="50"/>
        <v>1225.3800000000001</v>
      </c>
      <c r="T192" s="100">
        <f t="shared" si="51"/>
        <v>1470.4560000000001</v>
      </c>
    </row>
    <row r="193" spans="1:20" ht="27.75" customHeight="1" x14ac:dyDescent="0.2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59"/>
        <v>279.24</v>
      </c>
      <c r="J193" s="101">
        <f t="shared" si="60"/>
        <v>335.09</v>
      </c>
      <c r="K193" s="100">
        <f t="shared" si="58"/>
        <v>279.24</v>
      </c>
      <c r="L193" s="100">
        <f t="shared" si="58"/>
        <v>335.09</v>
      </c>
      <c r="M193" s="100">
        <f t="shared" si="56"/>
        <v>0</v>
      </c>
      <c r="N193" s="100">
        <f t="shared" si="45"/>
        <v>0</v>
      </c>
      <c r="O193" s="100">
        <f t="shared" si="46"/>
        <v>0</v>
      </c>
      <c r="P193" s="100">
        <f t="shared" si="57"/>
        <v>477.65250000000003</v>
      </c>
      <c r="Q193" s="100">
        <f t="shared" si="48"/>
        <v>363.01590000000004</v>
      </c>
      <c r="R193" s="100">
        <f t="shared" si="49"/>
        <v>435.61908000000005</v>
      </c>
      <c r="S193" s="100">
        <f t="shared" si="50"/>
        <v>363.01590000000004</v>
      </c>
      <c r="T193" s="100">
        <f t="shared" si="51"/>
        <v>435.61908000000005</v>
      </c>
    </row>
    <row r="194" spans="1:20" ht="27.75" customHeight="1" x14ac:dyDescent="0.2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59"/>
        <v>255.27</v>
      </c>
      <c r="J194" s="101">
        <f t="shared" si="60"/>
        <v>306.32</v>
      </c>
      <c r="K194" s="100">
        <f t="shared" si="58"/>
        <v>255.27</v>
      </c>
      <c r="L194" s="100">
        <f t="shared" si="58"/>
        <v>306.32</v>
      </c>
      <c r="M194" s="100">
        <f t="shared" si="56"/>
        <v>0</v>
      </c>
      <c r="N194" s="100">
        <f t="shared" si="45"/>
        <v>0</v>
      </c>
      <c r="O194" s="100">
        <f t="shared" si="46"/>
        <v>0</v>
      </c>
      <c r="P194" s="100">
        <f t="shared" si="57"/>
        <v>436.63749999999999</v>
      </c>
      <c r="Q194" s="100">
        <f t="shared" si="48"/>
        <v>331.84449999999998</v>
      </c>
      <c r="R194" s="100">
        <f t="shared" si="49"/>
        <v>398.21339999999998</v>
      </c>
      <c r="S194" s="100">
        <f t="shared" si="50"/>
        <v>331.84449999999998</v>
      </c>
      <c r="T194" s="100">
        <f t="shared" si="51"/>
        <v>398.21339999999998</v>
      </c>
    </row>
    <row r="195" spans="1:20" ht="27.75" customHeight="1" x14ac:dyDescent="0.2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58"/>
        <v>7944</v>
      </c>
      <c r="L195" s="97">
        <f t="shared" si="58"/>
        <v>9532.7999999999993</v>
      </c>
      <c r="M195" s="97">
        <f t="shared" si="56"/>
        <v>2052.2000000000003</v>
      </c>
      <c r="N195" s="97">
        <f t="shared" si="45"/>
        <v>12313.2</v>
      </c>
      <c r="O195" s="97">
        <f t="shared" si="46"/>
        <v>14775.84</v>
      </c>
      <c r="P195" s="97">
        <f t="shared" si="57"/>
        <v>0</v>
      </c>
      <c r="Q195" s="97">
        <f t="shared" si="48"/>
        <v>0</v>
      </c>
      <c r="R195" s="97">
        <f t="shared" si="49"/>
        <v>0</v>
      </c>
      <c r="S195" s="97">
        <f t="shared" si="50"/>
        <v>12313.2</v>
      </c>
      <c r="T195" s="97">
        <f t="shared" si="51"/>
        <v>14775.84</v>
      </c>
    </row>
    <row r="196" spans="1:20" ht="27.75" customHeight="1" x14ac:dyDescent="0.2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58"/>
        <v>96600</v>
      </c>
      <c r="L196" s="100">
        <f t="shared" si="58"/>
        <v>115920</v>
      </c>
      <c r="M196" s="100">
        <f t="shared" si="56"/>
        <v>0</v>
      </c>
      <c r="N196" s="100">
        <f t="shared" si="45"/>
        <v>0</v>
      </c>
      <c r="O196" s="100">
        <f t="shared" si="46"/>
        <v>0</v>
      </c>
      <c r="P196" s="100">
        <f t="shared" si="57"/>
        <v>10465</v>
      </c>
      <c r="Q196" s="100">
        <f t="shared" si="48"/>
        <v>125580</v>
      </c>
      <c r="R196" s="100">
        <f t="shared" si="49"/>
        <v>150696</v>
      </c>
      <c r="S196" s="100">
        <f t="shared" si="50"/>
        <v>125580</v>
      </c>
      <c r="T196" s="100">
        <f t="shared" si="51"/>
        <v>150696</v>
      </c>
    </row>
    <row r="197" spans="1:20" ht="27.75" customHeight="1" x14ac:dyDescent="0.2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58"/>
        <v>8460</v>
      </c>
      <c r="L197" s="100">
        <f t="shared" si="58"/>
        <v>10152</v>
      </c>
      <c r="M197" s="100">
        <f t="shared" si="56"/>
        <v>0</v>
      </c>
      <c r="N197" s="100">
        <f t="shared" si="45"/>
        <v>0</v>
      </c>
      <c r="O197" s="100">
        <f t="shared" si="46"/>
        <v>0</v>
      </c>
      <c r="P197" s="100">
        <f t="shared" si="57"/>
        <v>305.5</v>
      </c>
      <c r="Q197" s="100">
        <f t="shared" si="48"/>
        <v>10998</v>
      </c>
      <c r="R197" s="100">
        <f t="shared" si="49"/>
        <v>13197.6</v>
      </c>
      <c r="S197" s="100">
        <f t="shared" si="50"/>
        <v>10998</v>
      </c>
      <c r="T197" s="100">
        <f t="shared" si="51"/>
        <v>13197.6</v>
      </c>
    </row>
    <row r="198" spans="1:20" ht="27.75" customHeight="1" x14ac:dyDescent="0.2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58"/>
        <v>29287.98</v>
      </c>
      <c r="L198" s="97">
        <f t="shared" si="58"/>
        <v>35145.58</v>
      </c>
      <c r="M198" s="97">
        <f t="shared" si="56"/>
        <v>3745.5750000000003</v>
      </c>
      <c r="N198" s="97">
        <f t="shared" si="45"/>
        <v>45396.368999999999</v>
      </c>
      <c r="O198" s="97">
        <f t="shared" si="46"/>
        <v>54475.642799999994</v>
      </c>
      <c r="P198" s="97">
        <f t="shared" si="57"/>
        <v>0</v>
      </c>
      <c r="Q198" s="97">
        <f t="shared" si="48"/>
        <v>0</v>
      </c>
      <c r="R198" s="97">
        <f t="shared" si="49"/>
        <v>0</v>
      </c>
      <c r="S198" s="97">
        <f t="shared" si="50"/>
        <v>45396.368999999999</v>
      </c>
      <c r="T198" s="97">
        <f t="shared" si="51"/>
        <v>54475.642799999994</v>
      </c>
    </row>
    <row r="199" spans="1:20" ht="27.75" customHeight="1" x14ac:dyDescent="0.2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58"/>
        <v>73301.759999999995</v>
      </c>
      <c r="L199" s="100">
        <f t="shared" si="58"/>
        <v>87962.11</v>
      </c>
      <c r="M199" s="100">
        <f t="shared" si="56"/>
        <v>0</v>
      </c>
      <c r="N199" s="100">
        <f t="shared" si="45"/>
        <v>0</v>
      </c>
      <c r="O199" s="100">
        <f t="shared" si="46"/>
        <v>0</v>
      </c>
      <c r="P199" s="100">
        <f t="shared" si="57"/>
        <v>6240</v>
      </c>
      <c r="Q199" s="100">
        <f t="shared" si="48"/>
        <v>95292.287999999986</v>
      </c>
      <c r="R199" s="100">
        <f t="shared" si="49"/>
        <v>114350.74559999998</v>
      </c>
      <c r="S199" s="100">
        <f t="shared" si="50"/>
        <v>95292.287999999986</v>
      </c>
      <c r="T199" s="100">
        <f t="shared" si="51"/>
        <v>114350.74559999998</v>
      </c>
    </row>
    <row r="200" spans="1:20" ht="27.75" customHeight="1" x14ac:dyDescent="0.2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58"/>
        <v>2543.85</v>
      </c>
      <c r="L200" s="97">
        <f t="shared" si="58"/>
        <v>3052.62</v>
      </c>
      <c r="M200" s="97">
        <f t="shared" si="56"/>
        <v>3258.6502500000001</v>
      </c>
      <c r="N200" s="97">
        <f t="shared" si="45"/>
        <v>3942.9668025000001</v>
      </c>
      <c r="O200" s="97">
        <f t="shared" si="46"/>
        <v>4731.5601630000001</v>
      </c>
      <c r="P200" s="97">
        <f t="shared" si="57"/>
        <v>0</v>
      </c>
      <c r="Q200" s="97">
        <f t="shared" si="48"/>
        <v>0</v>
      </c>
      <c r="R200" s="97">
        <f t="shared" si="49"/>
        <v>0</v>
      </c>
      <c r="S200" s="97">
        <f t="shared" si="50"/>
        <v>3942.9668025000001</v>
      </c>
      <c r="T200" s="97">
        <f t="shared" si="51"/>
        <v>4731.5601630000001</v>
      </c>
    </row>
    <row r="201" spans="1:20" ht="27.75" customHeight="1" x14ac:dyDescent="0.2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58"/>
        <v>7318.08</v>
      </c>
      <c r="L201" s="100">
        <f t="shared" si="58"/>
        <v>8781.7000000000007</v>
      </c>
      <c r="M201" s="100">
        <f t="shared" si="56"/>
        <v>0</v>
      </c>
      <c r="N201" s="100">
        <f t="shared" si="45"/>
        <v>0</v>
      </c>
      <c r="O201" s="100">
        <f t="shared" si="46"/>
        <v>0</v>
      </c>
      <c r="P201" s="100">
        <f t="shared" si="57"/>
        <v>6240</v>
      </c>
      <c r="Q201" s="100">
        <f t="shared" si="48"/>
        <v>9513.503999999999</v>
      </c>
      <c r="R201" s="100">
        <f t="shared" si="49"/>
        <v>11416.204799999998</v>
      </c>
      <c r="S201" s="100">
        <f t="shared" si="50"/>
        <v>9513.503999999999</v>
      </c>
      <c r="T201" s="100">
        <f t="shared" si="51"/>
        <v>11416.204799999998</v>
      </c>
    </row>
    <row r="202" spans="1:20" ht="27.75" customHeight="1" x14ac:dyDescent="0.2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58"/>
        <v>26492.03</v>
      </c>
      <c r="L202" s="97">
        <f t="shared" si="58"/>
        <v>31790.44</v>
      </c>
      <c r="M202" s="97">
        <f t="shared" si="56"/>
        <v>1831.51875</v>
      </c>
      <c r="N202" s="97">
        <f t="shared" si="45"/>
        <v>41062.650375000005</v>
      </c>
      <c r="O202" s="97">
        <f t="shared" si="46"/>
        <v>49275.180450000007</v>
      </c>
      <c r="P202" s="97">
        <f t="shared" si="57"/>
        <v>0</v>
      </c>
      <c r="Q202" s="97">
        <f t="shared" si="48"/>
        <v>0</v>
      </c>
      <c r="R202" s="97">
        <f t="shared" si="49"/>
        <v>0</v>
      </c>
      <c r="S202" s="97">
        <f t="shared" si="50"/>
        <v>41062.650375000005</v>
      </c>
      <c r="T202" s="97">
        <f t="shared" si="51"/>
        <v>49275.180450000007</v>
      </c>
    </row>
    <row r="203" spans="1:20" ht="27.75" customHeight="1" x14ac:dyDescent="0.2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58"/>
        <v>36627.5</v>
      </c>
      <c r="L203" s="97">
        <f t="shared" si="58"/>
        <v>43953</v>
      </c>
      <c r="M203" s="97">
        <f t="shared" si="56"/>
        <v>1085</v>
      </c>
      <c r="N203" s="97">
        <f t="shared" si="45"/>
        <v>56772.624999999993</v>
      </c>
      <c r="O203" s="97">
        <f t="shared" si="46"/>
        <v>68127.149999999994</v>
      </c>
      <c r="P203" s="97">
        <f t="shared" si="57"/>
        <v>0</v>
      </c>
      <c r="Q203" s="97">
        <f t="shared" si="48"/>
        <v>0</v>
      </c>
      <c r="R203" s="97">
        <f t="shared" si="49"/>
        <v>0</v>
      </c>
      <c r="S203" s="97">
        <f t="shared" si="50"/>
        <v>56772.624999999993</v>
      </c>
      <c r="T203" s="97">
        <f t="shared" si="51"/>
        <v>68127.149999999994</v>
      </c>
    </row>
    <row r="204" spans="1:20" ht="30" x14ac:dyDescent="0.2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58"/>
        <v>11249.98</v>
      </c>
      <c r="L204" s="97">
        <f t="shared" si="58"/>
        <v>13499.98</v>
      </c>
      <c r="M204" s="97">
        <f t="shared" si="56"/>
        <v>1767</v>
      </c>
      <c r="N204" s="97">
        <f t="shared" si="45"/>
        <v>17437.462800000001</v>
      </c>
      <c r="O204" s="97">
        <f t="shared" si="46"/>
        <v>20924.95536</v>
      </c>
      <c r="P204" s="97">
        <f t="shared" si="57"/>
        <v>0</v>
      </c>
      <c r="Q204" s="97">
        <f t="shared" si="48"/>
        <v>0</v>
      </c>
      <c r="R204" s="97">
        <f t="shared" si="49"/>
        <v>0</v>
      </c>
      <c r="S204" s="97">
        <f t="shared" si="50"/>
        <v>17437.462800000001</v>
      </c>
      <c r="T204" s="97">
        <f t="shared" si="51"/>
        <v>20924.95536</v>
      </c>
    </row>
    <row r="205" spans="1:20" ht="27.75" customHeight="1" x14ac:dyDescent="0.2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58"/>
        <v>5745.6</v>
      </c>
      <c r="L205" s="97">
        <f t="shared" si="58"/>
        <v>6894.72</v>
      </c>
      <c r="M205" s="97">
        <f t="shared" si="56"/>
        <v>1767</v>
      </c>
      <c r="N205" s="97">
        <f t="shared" si="45"/>
        <v>8905.68</v>
      </c>
      <c r="O205" s="97">
        <f t="shared" si="46"/>
        <v>10686.816000000001</v>
      </c>
      <c r="P205" s="97">
        <f t="shared" si="57"/>
        <v>0</v>
      </c>
      <c r="Q205" s="97">
        <f t="shared" si="48"/>
        <v>0</v>
      </c>
      <c r="R205" s="97">
        <f t="shared" si="49"/>
        <v>0</v>
      </c>
      <c r="S205" s="97">
        <f t="shared" si="50"/>
        <v>8905.68</v>
      </c>
      <c r="T205" s="97">
        <f t="shared" si="51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256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1">F208+I208</f>
        <v>102310.27</v>
      </c>
      <c r="L208" s="97">
        <f t="shared" si="61"/>
        <v>122772.32</v>
      </c>
      <c r="M208" s="97">
        <f t="shared" ref="M208:M236" si="62">E208*$M$4</f>
        <v>13542.35</v>
      </c>
      <c r="N208" s="97">
        <f t="shared" si="45"/>
        <v>158580.91850000003</v>
      </c>
      <c r="O208" s="97">
        <f t="shared" si="46"/>
        <v>190297.10220000002</v>
      </c>
      <c r="P208" s="97">
        <f t="shared" ref="P208:P236" si="63">H208*$P$4</f>
        <v>0</v>
      </c>
      <c r="Q208" s="97">
        <f t="shared" si="48"/>
        <v>0</v>
      </c>
      <c r="R208" s="97">
        <f t="shared" si="49"/>
        <v>0</v>
      </c>
      <c r="S208" s="97">
        <f t="shared" si="50"/>
        <v>158580.91850000003</v>
      </c>
      <c r="T208" s="97">
        <f t="shared" si="51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1"/>
        <v>38614.699999999997</v>
      </c>
      <c r="L209" s="97">
        <f t="shared" si="61"/>
        <v>46337.64</v>
      </c>
      <c r="M209" s="97">
        <f t="shared" si="62"/>
        <v>2526.5</v>
      </c>
      <c r="N209" s="97">
        <f t="shared" si="45"/>
        <v>59852.785000000003</v>
      </c>
      <c r="O209" s="97">
        <f t="shared" si="46"/>
        <v>71823.342000000004</v>
      </c>
      <c r="P209" s="97">
        <f t="shared" si="63"/>
        <v>0</v>
      </c>
      <c r="Q209" s="97">
        <f t="shared" si="48"/>
        <v>0</v>
      </c>
      <c r="R209" s="97">
        <f t="shared" si="49"/>
        <v>0</v>
      </c>
      <c r="S209" s="97">
        <f t="shared" si="50"/>
        <v>59852.785000000003</v>
      </c>
      <c r="T209" s="97">
        <f t="shared" si="51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1"/>
        <v>11736.45</v>
      </c>
      <c r="L210" s="97">
        <f t="shared" si="61"/>
        <v>14083.74</v>
      </c>
      <c r="M210" s="97">
        <f t="shared" si="62"/>
        <v>157.32500000000002</v>
      </c>
      <c r="N210" s="97">
        <f t="shared" si="45"/>
        <v>18191.489750000001</v>
      </c>
      <c r="O210" s="97">
        <f t="shared" si="46"/>
        <v>21829.787700000001</v>
      </c>
      <c r="P210" s="97">
        <f t="shared" si="63"/>
        <v>0</v>
      </c>
      <c r="Q210" s="97">
        <f t="shared" si="48"/>
        <v>0</v>
      </c>
      <c r="R210" s="97">
        <f t="shared" si="49"/>
        <v>0</v>
      </c>
      <c r="S210" s="97">
        <f t="shared" si="50"/>
        <v>18191.489750000001</v>
      </c>
      <c r="T210" s="97">
        <f t="shared" si="51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1"/>
        <v>29752.43</v>
      </c>
      <c r="L211" s="97">
        <f t="shared" si="61"/>
        <v>35702.92</v>
      </c>
      <c r="M211" s="97">
        <f t="shared" si="62"/>
        <v>3989.2969999999996</v>
      </c>
      <c r="N211" s="97">
        <f t="shared" si="45"/>
        <v>46116.27332</v>
      </c>
      <c r="O211" s="97">
        <f t="shared" si="46"/>
        <v>55339.527984</v>
      </c>
      <c r="P211" s="97">
        <f t="shared" si="63"/>
        <v>0</v>
      </c>
      <c r="Q211" s="97">
        <f t="shared" si="48"/>
        <v>0</v>
      </c>
      <c r="R211" s="97">
        <f t="shared" si="49"/>
        <v>0</v>
      </c>
      <c r="S211" s="97">
        <f t="shared" si="50"/>
        <v>46116.27332</v>
      </c>
      <c r="T211" s="97">
        <f t="shared" si="51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1"/>
        <v>69914.880000000005</v>
      </c>
      <c r="L212" s="100">
        <f t="shared" si="61"/>
        <v>83897.86</v>
      </c>
      <c r="M212" s="100">
        <f t="shared" si="62"/>
        <v>0</v>
      </c>
      <c r="N212" s="100">
        <f t="shared" ref="N212:N277" si="64">M212*D212</f>
        <v>0</v>
      </c>
      <c r="O212" s="100">
        <f t="shared" ref="O212:O277" si="65">N212*1.2</f>
        <v>0</v>
      </c>
      <c r="P212" s="100">
        <f t="shared" si="63"/>
        <v>6240</v>
      </c>
      <c r="Q212" s="100">
        <f t="shared" ref="Q212:Q277" si="66">P212*D212</f>
        <v>90889.343999999997</v>
      </c>
      <c r="R212" s="100">
        <f t="shared" ref="R212:R277" si="67">Q212*1.2</f>
        <v>109067.21279999999</v>
      </c>
      <c r="S212" s="100">
        <f t="shared" ref="S212:S277" si="68">N212+Q212</f>
        <v>90889.343999999997</v>
      </c>
      <c r="T212" s="100">
        <f t="shared" ref="T212:T277" si="69">S212*1.2</f>
        <v>109067.21279999999</v>
      </c>
    </row>
    <row r="213" spans="1:20" ht="27.75" customHeight="1" x14ac:dyDescent="0.2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1"/>
        <v>138789.12</v>
      </c>
      <c r="L213" s="97">
        <f t="shared" si="61"/>
        <v>166546.94</v>
      </c>
      <c r="M213" s="97">
        <f t="shared" si="62"/>
        <v>4577.0879999999997</v>
      </c>
      <c r="N213" s="97">
        <f t="shared" si="64"/>
        <v>215123.136</v>
      </c>
      <c r="O213" s="97">
        <f t="shared" si="65"/>
        <v>258147.76319999999</v>
      </c>
      <c r="P213" s="97">
        <f t="shared" si="63"/>
        <v>0</v>
      </c>
      <c r="Q213" s="97">
        <f t="shared" si="66"/>
        <v>0</v>
      </c>
      <c r="R213" s="97">
        <f t="shared" si="67"/>
        <v>0</v>
      </c>
      <c r="S213" s="97">
        <f t="shared" si="68"/>
        <v>215123.136</v>
      </c>
      <c r="T213" s="97">
        <f t="shared" si="69"/>
        <v>258147.76319999999</v>
      </c>
    </row>
    <row r="214" spans="1:20" ht="27.75" customHeight="1" x14ac:dyDescent="0.2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1"/>
        <v>1250000</v>
      </c>
      <c r="L214" s="100">
        <f t="shared" si="61"/>
        <v>1500000</v>
      </c>
      <c r="M214" s="100">
        <f t="shared" si="62"/>
        <v>0</v>
      </c>
      <c r="N214" s="100">
        <f t="shared" si="64"/>
        <v>0</v>
      </c>
      <c r="O214" s="100">
        <f t="shared" si="65"/>
        <v>0</v>
      </c>
      <c r="P214" s="100">
        <f t="shared" si="63"/>
        <v>1625000</v>
      </c>
      <c r="Q214" s="100">
        <f t="shared" si="66"/>
        <v>1625000</v>
      </c>
      <c r="R214" s="100">
        <f t="shared" si="67"/>
        <v>1950000</v>
      </c>
      <c r="S214" s="100">
        <f t="shared" si="68"/>
        <v>1625000</v>
      </c>
      <c r="T214" s="100">
        <f t="shared" si="69"/>
        <v>1950000</v>
      </c>
    </row>
    <row r="215" spans="1:20" ht="27.75" customHeight="1" x14ac:dyDescent="0.2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1"/>
        <v>103424.24</v>
      </c>
      <c r="L215" s="97">
        <f t="shared" si="61"/>
        <v>124109.09</v>
      </c>
      <c r="M215" s="97">
        <f t="shared" si="62"/>
        <v>16927.9375</v>
      </c>
      <c r="N215" s="97">
        <f t="shared" si="64"/>
        <v>160307.56812500002</v>
      </c>
      <c r="O215" s="97">
        <f t="shared" si="65"/>
        <v>192369.08175000001</v>
      </c>
      <c r="P215" s="97">
        <f t="shared" si="63"/>
        <v>0</v>
      </c>
      <c r="Q215" s="97">
        <f t="shared" si="66"/>
        <v>0</v>
      </c>
      <c r="R215" s="97">
        <f t="shared" si="67"/>
        <v>0</v>
      </c>
      <c r="S215" s="97">
        <f t="shared" si="68"/>
        <v>160307.56812500002</v>
      </c>
      <c r="T215" s="97">
        <f t="shared" si="69"/>
        <v>192369.08175000001</v>
      </c>
    </row>
    <row r="216" spans="1:20" ht="27.75" customHeight="1" x14ac:dyDescent="0.2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1"/>
        <v>2730000</v>
      </c>
      <c r="L216" s="100">
        <f t="shared" si="61"/>
        <v>3276000</v>
      </c>
      <c r="M216" s="100">
        <f t="shared" si="62"/>
        <v>0</v>
      </c>
      <c r="N216" s="100">
        <f t="shared" si="64"/>
        <v>0</v>
      </c>
      <c r="O216" s="100">
        <f t="shared" si="65"/>
        <v>0</v>
      </c>
      <c r="P216" s="100">
        <f t="shared" si="63"/>
        <v>3549000</v>
      </c>
      <c r="Q216" s="100">
        <f t="shared" si="66"/>
        <v>3549000</v>
      </c>
      <c r="R216" s="100">
        <f t="shared" si="67"/>
        <v>4258800</v>
      </c>
      <c r="S216" s="100">
        <f t="shared" si="68"/>
        <v>3549000</v>
      </c>
      <c r="T216" s="100">
        <f t="shared" si="69"/>
        <v>4258800</v>
      </c>
    </row>
    <row r="217" spans="1:20" ht="27.75" customHeight="1" x14ac:dyDescent="0.2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1"/>
        <v>5020.03</v>
      </c>
      <c r="L217" s="97">
        <f t="shared" si="61"/>
        <v>6024.04</v>
      </c>
      <c r="M217" s="97">
        <f t="shared" si="62"/>
        <v>3890.5248000000001</v>
      </c>
      <c r="N217" s="97">
        <f t="shared" si="64"/>
        <v>7781.0496000000003</v>
      </c>
      <c r="O217" s="97">
        <f t="shared" si="65"/>
        <v>9337.2595199999996</v>
      </c>
      <c r="P217" s="97">
        <f t="shared" si="63"/>
        <v>0</v>
      </c>
      <c r="Q217" s="97">
        <f t="shared" si="66"/>
        <v>0</v>
      </c>
      <c r="R217" s="97">
        <f t="shared" si="67"/>
        <v>0</v>
      </c>
      <c r="S217" s="97">
        <f t="shared" si="68"/>
        <v>7781.0496000000003</v>
      </c>
      <c r="T217" s="97">
        <f t="shared" si="69"/>
        <v>9337.2595199999996</v>
      </c>
    </row>
    <row r="218" spans="1:20" ht="27.75" customHeight="1" x14ac:dyDescent="0.2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2"/>
        <v>0</v>
      </c>
      <c r="N218" s="105">
        <f t="shared" si="64"/>
        <v>0</v>
      </c>
      <c r="O218" s="105">
        <f t="shared" si="65"/>
        <v>0</v>
      </c>
      <c r="P218" s="105">
        <f t="shared" si="63"/>
        <v>42081</v>
      </c>
      <c r="Q218" s="105">
        <f t="shared" si="66"/>
        <v>84162</v>
      </c>
      <c r="R218" s="105">
        <f t="shared" si="67"/>
        <v>100994.4</v>
      </c>
      <c r="S218" s="105">
        <f t="shared" si="68"/>
        <v>84162</v>
      </c>
      <c r="T218" s="105">
        <f t="shared" si="69"/>
        <v>100994.4</v>
      </c>
    </row>
    <row r="219" spans="1:20" ht="27.75" customHeight="1" x14ac:dyDescent="0.2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2"/>
        <v>19344</v>
      </c>
      <c r="N219" s="97">
        <f t="shared" si="64"/>
        <v>19344</v>
      </c>
      <c r="O219" s="97">
        <f t="shared" si="65"/>
        <v>23212.799999999999</v>
      </c>
      <c r="P219" s="97">
        <f t="shared" si="63"/>
        <v>0</v>
      </c>
      <c r="Q219" s="97">
        <f t="shared" si="66"/>
        <v>0</v>
      </c>
      <c r="R219" s="97">
        <f t="shared" si="67"/>
        <v>0</v>
      </c>
      <c r="S219" s="97">
        <f t="shared" si="68"/>
        <v>19344</v>
      </c>
      <c r="T219" s="97">
        <f t="shared" si="69"/>
        <v>23212.799999999999</v>
      </c>
    </row>
    <row r="220" spans="1:20" ht="27.75" customHeight="1" x14ac:dyDescent="0.2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2"/>
        <v>0</v>
      </c>
      <c r="N220" s="100">
        <f t="shared" si="64"/>
        <v>0</v>
      </c>
      <c r="O220" s="100">
        <f t="shared" si="65"/>
        <v>0</v>
      </c>
      <c r="P220" s="100">
        <f t="shared" si="63"/>
        <v>145600</v>
      </c>
      <c r="Q220" s="100">
        <f t="shared" si="66"/>
        <v>145600</v>
      </c>
      <c r="R220" s="100">
        <f t="shared" si="67"/>
        <v>174720</v>
      </c>
      <c r="S220" s="100">
        <f t="shared" si="68"/>
        <v>145600</v>
      </c>
      <c r="T220" s="100">
        <f t="shared" si="69"/>
        <v>174720</v>
      </c>
    </row>
    <row r="221" spans="1:20" ht="27.75" customHeight="1" x14ac:dyDescent="0.2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2"/>
        <v>0</v>
      </c>
      <c r="N221" s="100">
        <f t="shared" si="64"/>
        <v>0</v>
      </c>
      <c r="O221" s="100">
        <f t="shared" si="65"/>
        <v>0</v>
      </c>
      <c r="P221" s="100">
        <f t="shared" si="63"/>
        <v>4810</v>
      </c>
      <c r="Q221" s="100">
        <f t="shared" si="66"/>
        <v>4810</v>
      </c>
      <c r="R221" s="100">
        <f t="shared" si="67"/>
        <v>5772</v>
      </c>
      <c r="S221" s="100">
        <f t="shared" si="68"/>
        <v>4810</v>
      </c>
      <c r="T221" s="100">
        <f t="shared" si="69"/>
        <v>5772</v>
      </c>
    </row>
    <row r="222" spans="1:20" ht="27.75" customHeight="1" x14ac:dyDescent="0.2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2"/>
        <v>0</v>
      </c>
      <c r="N222" s="100">
        <f t="shared" si="64"/>
        <v>0</v>
      </c>
      <c r="O222" s="100">
        <f t="shared" si="65"/>
        <v>0</v>
      </c>
      <c r="P222" s="100">
        <f t="shared" si="63"/>
        <v>4810</v>
      </c>
      <c r="Q222" s="100">
        <f t="shared" si="66"/>
        <v>4810</v>
      </c>
      <c r="R222" s="100">
        <f t="shared" si="67"/>
        <v>5772</v>
      </c>
      <c r="S222" s="100">
        <f t="shared" si="68"/>
        <v>4810</v>
      </c>
      <c r="T222" s="100">
        <f t="shared" si="69"/>
        <v>5772</v>
      </c>
    </row>
    <row r="223" spans="1:20" ht="27.75" customHeight="1" x14ac:dyDescent="0.2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2"/>
        <v>0</v>
      </c>
      <c r="N223" s="100">
        <f t="shared" si="64"/>
        <v>0</v>
      </c>
      <c r="O223" s="100">
        <f t="shared" si="65"/>
        <v>0</v>
      </c>
      <c r="P223" s="100">
        <f t="shared" si="63"/>
        <v>306.34500000000003</v>
      </c>
      <c r="Q223" s="100">
        <f t="shared" si="66"/>
        <v>1225.3800000000001</v>
      </c>
      <c r="R223" s="100">
        <f t="shared" si="67"/>
        <v>1470.4560000000001</v>
      </c>
      <c r="S223" s="100">
        <f t="shared" si="68"/>
        <v>1225.3800000000001</v>
      </c>
      <c r="T223" s="100">
        <f t="shared" si="69"/>
        <v>1470.4560000000001</v>
      </c>
    </row>
    <row r="224" spans="1:20" ht="27.75" customHeight="1" x14ac:dyDescent="0.2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2"/>
        <v>0</v>
      </c>
      <c r="N224" s="100">
        <f t="shared" si="64"/>
        <v>0</v>
      </c>
      <c r="O224" s="100">
        <f t="shared" si="65"/>
        <v>0</v>
      </c>
      <c r="P224" s="100">
        <f t="shared" si="63"/>
        <v>477.65250000000003</v>
      </c>
      <c r="Q224" s="100">
        <f t="shared" si="66"/>
        <v>363.01590000000004</v>
      </c>
      <c r="R224" s="100">
        <f t="shared" si="67"/>
        <v>435.61908000000005</v>
      </c>
      <c r="S224" s="100">
        <f t="shared" si="68"/>
        <v>363.01590000000004</v>
      </c>
      <c r="T224" s="100">
        <f t="shared" si="69"/>
        <v>435.61908000000005</v>
      </c>
    </row>
    <row r="225" spans="1:25" ht="27.75" customHeight="1" x14ac:dyDescent="0.2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2"/>
        <v>0</v>
      </c>
      <c r="N225" s="100">
        <f t="shared" si="64"/>
        <v>0</v>
      </c>
      <c r="O225" s="100">
        <f t="shared" si="65"/>
        <v>0</v>
      </c>
      <c r="P225" s="100">
        <f t="shared" si="63"/>
        <v>436.63749999999999</v>
      </c>
      <c r="Q225" s="100">
        <f t="shared" si="66"/>
        <v>331.84449999999998</v>
      </c>
      <c r="R225" s="100">
        <f t="shared" si="67"/>
        <v>398.21339999999998</v>
      </c>
      <c r="S225" s="100">
        <f t="shared" si="68"/>
        <v>331.84449999999998</v>
      </c>
      <c r="T225" s="100">
        <f t="shared" si="69"/>
        <v>398.21339999999998</v>
      </c>
    </row>
    <row r="226" spans="1:25" ht="27.75" customHeight="1" x14ac:dyDescent="0.2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2"/>
        <v>2052.2000000000003</v>
      </c>
      <c r="N226" s="97">
        <f t="shared" si="64"/>
        <v>12313.2</v>
      </c>
      <c r="O226" s="97">
        <f t="shared" si="65"/>
        <v>14775.84</v>
      </c>
      <c r="P226" s="97">
        <f t="shared" si="63"/>
        <v>0</v>
      </c>
      <c r="Q226" s="97">
        <f t="shared" si="66"/>
        <v>0</v>
      </c>
      <c r="R226" s="97">
        <f t="shared" si="67"/>
        <v>0</v>
      </c>
      <c r="S226" s="97">
        <f t="shared" si="68"/>
        <v>12313.2</v>
      </c>
      <c r="T226" s="97">
        <f t="shared" si="69"/>
        <v>14775.84</v>
      </c>
    </row>
    <row r="227" spans="1:25" ht="27.75" customHeight="1" x14ac:dyDescent="0.2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2"/>
        <v>0</v>
      </c>
      <c r="N227" s="100">
        <f t="shared" si="64"/>
        <v>0</v>
      </c>
      <c r="O227" s="100">
        <f t="shared" si="65"/>
        <v>0</v>
      </c>
      <c r="P227" s="100">
        <f t="shared" si="63"/>
        <v>10465</v>
      </c>
      <c r="Q227" s="100">
        <f t="shared" si="66"/>
        <v>125580</v>
      </c>
      <c r="R227" s="100">
        <f t="shared" si="67"/>
        <v>150696</v>
      </c>
      <c r="S227" s="100">
        <f t="shared" si="68"/>
        <v>125580</v>
      </c>
      <c r="T227" s="100">
        <f t="shared" si="69"/>
        <v>150696</v>
      </c>
    </row>
    <row r="228" spans="1:25" ht="27.75" customHeight="1" x14ac:dyDescent="0.2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2"/>
        <v>0</v>
      </c>
      <c r="N228" s="100">
        <f t="shared" si="64"/>
        <v>0</v>
      </c>
      <c r="O228" s="100">
        <f t="shared" si="65"/>
        <v>0</v>
      </c>
      <c r="P228" s="100">
        <f t="shared" si="63"/>
        <v>305.5</v>
      </c>
      <c r="Q228" s="100">
        <f t="shared" si="66"/>
        <v>10998</v>
      </c>
      <c r="R228" s="100">
        <f t="shared" si="67"/>
        <v>13197.6</v>
      </c>
      <c r="S228" s="100">
        <f t="shared" si="68"/>
        <v>10998</v>
      </c>
      <c r="T228" s="100">
        <f t="shared" si="69"/>
        <v>13197.6</v>
      </c>
    </row>
    <row r="229" spans="1:25" ht="27.75" customHeight="1" x14ac:dyDescent="0.2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2"/>
        <v>3745.5750000000003</v>
      </c>
      <c r="N229" s="97">
        <f t="shared" si="64"/>
        <v>45396.368999999999</v>
      </c>
      <c r="O229" s="97">
        <f t="shared" si="65"/>
        <v>54475.642799999994</v>
      </c>
      <c r="P229" s="97">
        <f t="shared" si="63"/>
        <v>0</v>
      </c>
      <c r="Q229" s="97">
        <f t="shared" si="66"/>
        <v>0</v>
      </c>
      <c r="R229" s="97">
        <f t="shared" si="67"/>
        <v>0</v>
      </c>
      <c r="S229" s="97">
        <f t="shared" si="68"/>
        <v>45396.368999999999</v>
      </c>
      <c r="T229" s="97">
        <f t="shared" si="69"/>
        <v>54475.642799999994</v>
      </c>
    </row>
    <row r="230" spans="1:25" ht="27.75" customHeight="1" x14ac:dyDescent="0.2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2"/>
        <v>0</v>
      </c>
      <c r="N230" s="100">
        <f t="shared" si="64"/>
        <v>0</v>
      </c>
      <c r="O230" s="100">
        <f t="shared" si="65"/>
        <v>0</v>
      </c>
      <c r="P230" s="100">
        <f t="shared" si="63"/>
        <v>6240</v>
      </c>
      <c r="Q230" s="100">
        <f t="shared" si="66"/>
        <v>95292.287999999986</v>
      </c>
      <c r="R230" s="100">
        <f t="shared" si="67"/>
        <v>114350.74559999998</v>
      </c>
      <c r="S230" s="100">
        <f t="shared" si="68"/>
        <v>95292.287999999986</v>
      </c>
      <c r="T230" s="100">
        <f t="shared" si="69"/>
        <v>114350.74559999998</v>
      </c>
    </row>
    <row r="231" spans="1:25" ht="27.75" customHeight="1" x14ac:dyDescent="0.2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2"/>
        <v>3258.6502500000001</v>
      </c>
      <c r="N231" s="97">
        <f t="shared" si="64"/>
        <v>3942.9668025000001</v>
      </c>
      <c r="O231" s="97">
        <f t="shared" si="65"/>
        <v>4731.5601630000001</v>
      </c>
      <c r="P231" s="97">
        <f t="shared" si="63"/>
        <v>0</v>
      </c>
      <c r="Q231" s="97">
        <f t="shared" si="66"/>
        <v>0</v>
      </c>
      <c r="R231" s="97">
        <f t="shared" si="67"/>
        <v>0</v>
      </c>
      <c r="S231" s="97">
        <f t="shared" si="68"/>
        <v>3942.9668025000001</v>
      </c>
      <c r="T231" s="97">
        <f t="shared" si="69"/>
        <v>4731.5601630000001</v>
      </c>
    </row>
    <row r="232" spans="1:25" ht="27.75" customHeight="1" x14ac:dyDescent="0.2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2"/>
        <v>0</v>
      </c>
      <c r="N232" s="100">
        <f t="shared" si="64"/>
        <v>0</v>
      </c>
      <c r="O232" s="100">
        <f t="shared" si="65"/>
        <v>0</v>
      </c>
      <c r="P232" s="100">
        <f t="shared" si="63"/>
        <v>6240</v>
      </c>
      <c r="Q232" s="100">
        <f t="shared" si="66"/>
        <v>9513.503999999999</v>
      </c>
      <c r="R232" s="100">
        <f t="shared" si="67"/>
        <v>11416.204799999998</v>
      </c>
      <c r="S232" s="100">
        <f t="shared" si="68"/>
        <v>9513.503999999999</v>
      </c>
      <c r="T232" s="100">
        <f t="shared" si="69"/>
        <v>11416.204799999998</v>
      </c>
    </row>
    <row r="233" spans="1:25" ht="27.75" customHeight="1" x14ac:dyDescent="0.2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2"/>
        <v>1831.51875</v>
      </c>
      <c r="N233" s="97">
        <f t="shared" si="64"/>
        <v>41062.650375000005</v>
      </c>
      <c r="O233" s="97">
        <f t="shared" si="65"/>
        <v>49275.180450000007</v>
      </c>
      <c r="P233" s="97">
        <f t="shared" si="63"/>
        <v>0</v>
      </c>
      <c r="Q233" s="97">
        <f t="shared" si="66"/>
        <v>0</v>
      </c>
      <c r="R233" s="97">
        <f t="shared" si="67"/>
        <v>0</v>
      </c>
      <c r="S233" s="97">
        <f t="shared" si="68"/>
        <v>41062.650375000005</v>
      </c>
      <c r="T233" s="97">
        <f t="shared" si="69"/>
        <v>49275.180450000007</v>
      </c>
    </row>
    <row r="234" spans="1:25" ht="27.75" customHeight="1" x14ac:dyDescent="0.2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2"/>
        <v>1085</v>
      </c>
      <c r="N234" s="97">
        <f t="shared" si="64"/>
        <v>45000.375</v>
      </c>
      <c r="O234" s="97">
        <f t="shared" si="65"/>
        <v>54000.45</v>
      </c>
      <c r="P234" s="97">
        <f t="shared" si="63"/>
        <v>0</v>
      </c>
      <c r="Q234" s="97">
        <f t="shared" si="66"/>
        <v>0</v>
      </c>
      <c r="R234" s="97">
        <f t="shared" si="67"/>
        <v>0</v>
      </c>
      <c r="S234" s="97">
        <f t="shared" si="68"/>
        <v>45000.375</v>
      </c>
      <c r="T234" s="97">
        <f t="shared" si="69"/>
        <v>54000.45</v>
      </c>
    </row>
    <row r="235" spans="1:25" ht="30" x14ac:dyDescent="0.2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2"/>
        <v>1767</v>
      </c>
      <c r="N235" s="97">
        <f t="shared" si="64"/>
        <v>17437.462800000001</v>
      </c>
      <c r="O235" s="97">
        <f t="shared" si="65"/>
        <v>20924.95536</v>
      </c>
      <c r="P235" s="97">
        <f t="shared" si="63"/>
        <v>0</v>
      </c>
      <c r="Q235" s="97">
        <f t="shared" si="66"/>
        <v>0</v>
      </c>
      <c r="R235" s="97">
        <f t="shared" si="67"/>
        <v>0</v>
      </c>
      <c r="S235" s="97">
        <f t="shared" si="68"/>
        <v>17437.462800000001</v>
      </c>
      <c r="T235" s="97">
        <f t="shared" si="69"/>
        <v>20924.95536</v>
      </c>
    </row>
    <row r="236" spans="1:25" ht="27.75" customHeight="1" x14ac:dyDescent="0.2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2"/>
        <v>1767</v>
      </c>
      <c r="N236" s="97">
        <f t="shared" si="64"/>
        <v>8905.68</v>
      </c>
      <c r="O236" s="97">
        <f t="shared" si="65"/>
        <v>10686.816000000001</v>
      </c>
      <c r="P236" s="97">
        <f t="shared" si="63"/>
        <v>0</v>
      </c>
      <c r="Q236" s="97">
        <f t="shared" si="66"/>
        <v>0</v>
      </c>
      <c r="R236" s="97">
        <f t="shared" si="67"/>
        <v>0</v>
      </c>
      <c r="S236" s="97">
        <f t="shared" si="68"/>
        <v>8905.68</v>
      </c>
      <c r="T236" s="97">
        <f t="shared" si="69"/>
        <v>10686.816000000001</v>
      </c>
    </row>
    <row r="237" spans="1:25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5" s="263" customFormat="1" ht="27.75" customHeight="1" x14ac:dyDescent="0.25">
      <c r="A238" s="258">
        <v>11</v>
      </c>
      <c r="B238" s="260" t="s">
        <v>288</v>
      </c>
      <c r="C238" s="261"/>
      <c r="D238" s="261"/>
      <c r="E238" s="261"/>
      <c r="F238" s="261"/>
      <c r="G238" s="261"/>
      <c r="H238" s="261"/>
      <c r="I238" s="261"/>
      <c r="J238" s="261"/>
      <c r="K238" s="261"/>
      <c r="L238" s="262"/>
      <c r="M238" s="262"/>
      <c r="N238" s="262"/>
      <c r="O238" s="262"/>
      <c r="P238" s="262"/>
      <c r="Q238" s="262"/>
      <c r="R238" s="262"/>
      <c r="S238" s="262"/>
      <c r="T238" s="262"/>
      <c r="U238" s="295"/>
      <c r="W238" s="298"/>
      <c r="X238" s="298"/>
      <c r="Y238" s="298"/>
    </row>
    <row r="239" spans="1:25" s="263" customFormat="1" ht="27.75" customHeight="1" x14ac:dyDescent="0.25">
      <c r="A239" s="264" t="s">
        <v>34</v>
      </c>
      <c r="B239" s="265" t="s">
        <v>250</v>
      </c>
      <c r="C239" s="264" t="s">
        <v>15</v>
      </c>
      <c r="D239" s="277">
        <v>11.71</v>
      </c>
      <c r="E239" s="267">
        <v>8737</v>
      </c>
      <c r="F239" s="268">
        <f>ROUND(E239*D239,2)</f>
        <v>102310.27</v>
      </c>
      <c r="G239" s="268">
        <f>ROUND(F239*1.2,2)</f>
        <v>122772.32</v>
      </c>
      <c r="H239" s="269"/>
      <c r="I239" s="268"/>
      <c r="J239" s="268"/>
      <c r="K239" s="268">
        <f t="shared" ref="K239:L248" si="73">F239+I239</f>
        <v>102310.27</v>
      </c>
      <c r="L239" s="268">
        <f t="shared" si="73"/>
        <v>122772.32</v>
      </c>
      <c r="M239" s="268">
        <f t="shared" ref="M239:M267" si="74">E239*$M$4</f>
        <v>13542.35</v>
      </c>
      <c r="N239" s="268">
        <f t="shared" si="64"/>
        <v>158580.91850000003</v>
      </c>
      <c r="O239" s="268">
        <f t="shared" si="65"/>
        <v>190297.10220000002</v>
      </c>
      <c r="P239" s="268">
        <f t="shared" ref="P239:P267" si="75">H239*$P$4</f>
        <v>0</v>
      </c>
      <c r="Q239" s="268">
        <f t="shared" si="66"/>
        <v>0</v>
      </c>
      <c r="R239" s="268">
        <f t="shared" si="67"/>
        <v>0</v>
      </c>
      <c r="S239" s="268">
        <f t="shared" si="68"/>
        <v>158580.91850000003</v>
      </c>
      <c r="T239" s="268">
        <f t="shared" si="69"/>
        <v>190297.10220000002</v>
      </c>
      <c r="U239" s="295"/>
      <c r="W239" s="298"/>
      <c r="X239" s="298"/>
      <c r="Y239" s="298"/>
    </row>
    <row r="240" spans="1:25" s="263" customFormat="1" ht="27.75" customHeight="1" x14ac:dyDescent="0.25">
      <c r="A240" s="264" t="s">
        <v>113</v>
      </c>
      <c r="B240" s="265" t="s">
        <v>258</v>
      </c>
      <c r="C240" s="264" t="s">
        <v>7</v>
      </c>
      <c r="D240" s="277">
        <v>23.56</v>
      </c>
      <c r="E240" s="271">
        <v>1630</v>
      </c>
      <c r="F240" s="268">
        <f>ROUND(E240*D240,2)</f>
        <v>38402.800000000003</v>
      </c>
      <c r="G240" s="268">
        <f>ROUND(F240*1.2,2)</f>
        <v>46083.360000000001</v>
      </c>
      <c r="H240" s="269"/>
      <c r="I240" s="268"/>
      <c r="J240" s="268"/>
      <c r="K240" s="268">
        <f t="shared" si="73"/>
        <v>38402.800000000003</v>
      </c>
      <c r="L240" s="268">
        <f t="shared" si="73"/>
        <v>46083.360000000001</v>
      </c>
      <c r="M240" s="268">
        <f t="shared" si="74"/>
        <v>2526.5</v>
      </c>
      <c r="N240" s="268">
        <f t="shared" si="64"/>
        <v>59524.34</v>
      </c>
      <c r="O240" s="268">
        <f t="shared" si="65"/>
        <v>71429.207999999999</v>
      </c>
      <c r="P240" s="268">
        <f t="shared" si="75"/>
        <v>0</v>
      </c>
      <c r="Q240" s="268">
        <f t="shared" si="66"/>
        <v>0</v>
      </c>
      <c r="R240" s="268">
        <f t="shared" si="67"/>
        <v>0</v>
      </c>
      <c r="S240" s="268">
        <f t="shared" si="68"/>
        <v>59524.34</v>
      </c>
      <c r="T240" s="268">
        <f t="shared" si="69"/>
        <v>71429.207999999999</v>
      </c>
      <c r="U240" s="295"/>
      <c r="W240" s="298"/>
      <c r="X240" s="298"/>
      <c r="Y240" s="298"/>
    </row>
    <row r="241" spans="1:25" s="263" customFormat="1" ht="27.75" customHeight="1" x14ac:dyDescent="0.25">
      <c r="A241" s="264" t="s">
        <v>117</v>
      </c>
      <c r="B241" s="278" t="s">
        <v>245</v>
      </c>
      <c r="C241" s="264" t="s">
        <v>8</v>
      </c>
      <c r="D241" s="279">
        <v>115.17</v>
      </c>
      <c r="E241" s="271">
        <v>101.5</v>
      </c>
      <c r="F241" s="268">
        <f>ROUND(E241*D241,2)</f>
        <v>11689.76</v>
      </c>
      <c r="G241" s="268">
        <f>ROUND(F241*1.2,2)</f>
        <v>14027.71</v>
      </c>
      <c r="H241" s="269"/>
      <c r="I241" s="268"/>
      <c r="J241" s="268"/>
      <c r="K241" s="268">
        <f t="shared" si="73"/>
        <v>11689.76</v>
      </c>
      <c r="L241" s="268">
        <f t="shared" si="73"/>
        <v>14027.71</v>
      </c>
      <c r="M241" s="268">
        <f t="shared" si="74"/>
        <v>157.32500000000002</v>
      </c>
      <c r="N241" s="268">
        <f t="shared" si="64"/>
        <v>18119.120250000004</v>
      </c>
      <c r="O241" s="268">
        <f t="shared" si="65"/>
        <v>21742.944300000003</v>
      </c>
      <c r="P241" s="268">
        <f t="shared" si="75"/>
        <v>0</v>
      </c>
      <c r="Q241" s="268">
        <f t="shared" si="66"/>
        <v>0</v>
      </c>
      <c r="R241" s="268">
        <f t="shared" si="67"/>
        <v>0</v>
      </c>
      <c r="S241" s="268">
        <f t="shared" si="68"/>
        <v>18119.120250000004</v>
      </c>
      <c r="T241" s="268">
        <f t="shared" si="69"/>
        <v>21742.944300000003</v>
      </c>
      <c r="U241" s="295"/>
      <c r="W241" s="298"/>
      <c r="X241" s="298"/>
      <c r="Y241" s="298"/>
    </row>
    <row r="242" spans="1:25" s="263" customFormat="1" ht="27.75" customHeight="1" x14ac:dyDescent="0.25">
      <c r="A242" s="264" t="s">
        <v>118</v>
      </c>
      <c r="B242" s="265" t="s">
        <v>249</v>
      </c>
      <c r="C242" s="264" t="s">
        <v>7</v>
      </c>
      <c r="D242" s="277">
        <v>11.52</v>
      </c>
      <c r="E242" s="271">
        <v>2573.7399999999998</v>
      </c>
      <c r="F242" s="268">
        <f>ROUND(E242*D242,2)</f>
        <v>29649.48</v>
      </c>
      <c r="G242" s="268">
        <f>ROUND(F242*1.2,2)</f>
        <v>35579.379999999997</v>
      </c>
      <c r="H242" s="269"/>
      <c r="I242" s="268"/>
      <c r="J242" s="268"/>
      <c r="K242" s="268">
        <f t="shared" si="73"/>
        <v>29649.48</v>
      </c>
      <c r="L242" s="268">
        <f t="shared" si="73"/>
        <v>35579.379999999997</v>
      </c>
      <c r="M242" s="268">
        <f t="shared" si="74"/>
        <v>3989.2969999999996</v>
      </c>
      <c r="N242" s="268">
        <f t="shared" si="64"/>
        <v>45956.70143999999</v>
      </c>
      <c r="O242" s="268">
        <f t="shared" si="65"/>
        <v>55148.041727999989</v>
      </c>
      <c r="P242" s="268">
        <f t="shared" si="75"/>
        <v>0</v>
      </c>
      <c r="Q242" s="268">
        <f t="shared" si="66"/>
        <v>0</v>
      </c>
      <c r="R242" s="268">
        <f t="shared" si="67"/>
        <v>0</v>
      </c>
      <c r="S242" s="268">
        <f t="shared" si="68"/>
        <v>45956.70143999999</v>
      </c>
      <c r="T242" s="268">
        <f t="shared" si="69"/>
        <v>55148.041727999989</v>
      </c>
      <c r="U242" s="295"/>
      <c r="W242" s="298"/>
      <c r="X242" s="298"/>
      <c r="Y242" s="298"/>
    </row>
    <row r="243" spans="1:25" s="263" customFormat="1" ht="27.75" customHeight="1" x14ac:dyDescent="0.25">
      <c r="A243" s="264" t="s">
        <v>215</v>
      </c>
      <c r="B243" s="265" t="s">
        <v>247</v>
      </c>
      <c r="C243" s="264" t="s">
        <v>7</v>
      </c>
      <c r="D243" s="277">
        <f>D242*1.26</f>
        <v>14.5152</v>
      </c>
      <c r="E243" s="271"/>
      <c r="F243" s="268"/>
      <c r="G243" s="268"/>
      <c r="H243" s="268">
        <v>4800</v>
      </c>
      <c r="I243" s="271">
        <f>ROUND(H243*D243,2)</f>
        <v>69672.960000000006</v>
      </c>
      <c r="J243" s="271">
        <f>ROUND(I243*1.2,2)</f>
        <v>83607.55</v>
      </c>
      <c r="K243" s="268">
        <f t="shared" si="73"/>
        <v>69672.960000000006</v>
      </c>
      <c r="L243" s="268">
        <f t="shared" si="73"/>
        <v>83607.55</v>
      </c>
      <c r="M243" s="268">
        <f t="shared" si="74"/>
        <v>0</v>
      </c>
      <c r="N243" s="268">
        <f t="shared" si="64"/>
        <v>0</v>
      </c>
      <c r="O243" s="268">
        <f t="shared" si="65"/>
        <v>0</v>
      </c>
      <c r="P243" s="268">
        <f t="shared" si="75"/>
        <v>6240</v>
      </c>
      <c r="Q243" s="268">
        <f t="shared" si="66"/>
        <v>90574.847999999998</v>
      </c>
      <c r="R243" s="268">
        <f t="shared" si="67"/>
        <v>108689.81759999999</v>
      </c>
      <c r="S243" s="268">
        <f t="shared" si="68"/>
        <v>90574.847999999998</v>
      </c>
      <c r="T243" s="268">
        <f t="shared" si="69"/>
        <v>108689.81759999999</v>
      </c>
      <c r="U243" s="295"/>
      <c r="W243" s="298"/>
      <c r="X243" s="298"/>
      <c r="Y243" s="298"/>
    </row>
    <row r="244" spans="1:25" s="263" customFormat="1" ht="27.75" customHeight="1" x14ac:dyDescent="0.25">
      <c r="A244" s="264" t="s">
        <v>328</v>
      </c>
      <c r="B244" s="265" t="s">
        <v>278</v>
      </c>
      <c r="C244" s="264" t="s">
        <v>10</v>
      </c>
      <c r="D244" s="277">
        <v>47</v>
      </c>
      <c r="E244" s="271">
        <v>2952.96</v>
      </c>
      <c r="F244" s="268">
        <f>ROUND(E244*D244,2)</f>
        <v>138789.12</v>
      </c>
      <c r="G244" s="268">
        <f>ROUND(F244*1.2,2)</f>
        <v>166546.94</v>
      </c>
      <c r="H244" s="269"/>
      <c r="I244" s="268"/>
      <c r="J244" s="268"/>
      <c r="K244" s="268">
        <f t="shared" si="73"/>
        <v>138789.12</v>
      </c>
      <c r="L244" s="268">
        <f t="shared" si="73"/>
        <v>166546.94</v>
      </c>
      <c r="M244" s="268">
        <f t="shared" si="74"/>
        <v>4577.0879999999997</v>
      </c>
      <c r="N244" s="268">
        <f t="shared" si="64"/>
        <v>215123.136</v>
      </c>
      <c r="O244" s="268">
        <f t="shared" si="65"/>
        <v>258147.76319999999</v>
      </c>
      <c r="P244" s="268">
        <f t="shared" si="75"/>
        <v>0</v>
      </c>
      <c r="Q244" s="268">
        <f t="shared" si="66"/>
        <v>0</v>
      </c>
      <c r="R244" s="268">
        <f t="shared" si="67"/>
        <v>0</v>
      </c>
      <c r="S244" s="268">
        <f t="shared" si="68"/>
        <v>215123.136</v>
      </c>
      <c r="T244" s="268">
        <f t="shared" si="69"/>
        <v>258147.76319999999</v>
      </c>
      <c r="U244" s="295"/>
      <c r="W244" s="298"/>
      <c r="X244" s="298"/>
      <c r="Y244" s="298"/>
    </row>
    <row r="245" spans="1:25" s="263" customFormat="1" ht="27.75" customHeight="1" x14ac:dyDescent="0.25">
      <c r="A245" s="264" t="s">
        <v>329</v>
      </c>
      <c r="B245" s="265" t="s">
        <v>279</v>
      </c>
      <c r="C245" s="264" t="s">
        <v>268</v>
      </c>
      <c r="D245" s="277">
        <v>1</v>
      </c>
      <c r="E245" s="271"/>
      <c r="F245" s="268"/>
      <c r="G245" s="268"/>
      <c r="H245" s="268">
        <v>1250000</v>
      </c>
      <c r="I245" s="271">
        <f>ROUND(H245*D245,2)</f>
        <v>1250000</v>
      </c>
      <c r="J245" s="271">
        <f>ROUND(I245*1.2,2)</f>
        <v>1500000</v>
      </c>
      <c r="K245" s="268">
        <f t="shared" si="73"/>
        <v>1250000</v>
      </c>
      <c r="L245" s="268">
        <f t="shared" si="73"/>
        <v>1500000</v>
      </c>
      <c r="M245" s="268">
        <f t="shared" si="74"/>
        <v>0</v>
      </c>
      <c r="N245" s="268">
        <f t="shared" si="64"/>
        <v>0</v>
      </c>
      <c r="O245" s="268">
        <f t="shared" si="65"/>
        <v>0</v>
      </c>
      <c r="P245" s="268">
        <f t="shared" si="75"/>
        <v>1625000</v>
      </c>
      <c r="Q245" s="268">
        <f t="shared" si="66"/>
        <v>1625000</v>
      </c>
      <c r="R245" s="268">
        <f t="shared" si="67"/>
        <v>1950000</v>
      </c>
      <c r="S245" s="268">
        <f t="shared" si="68"/>
        <v>1625000</v>
      </c>
      <c r="T245" s="268">
        <f t="shared" si="69"/>
        <v>1950000</v>
      </c>
      <c r="U245" s="295"/>
      <c r="W245" s="298"/>
      <c r="X245" s="298"/>
      <c r="Y245" s="298"/>
    </row>
    <row r="246" spans="1:25" s="263" customFormat="1" ht="27.75" customHeight="1" x14ac:dyDescent="0.25">
      <c r="A246" s="280" t="s">
        <v>330</v>
      </c>
      <c r="B246" s="281" t="s">
        <v>264</v>
      </c>
      <c r="C246" s="280" t="s">
        <v>15</v>
      </c>
      <c r="D246" s="282">
        <v>9.4700000000000006</v>
      </c>
      <c r="E246" s="283">
        <v>10921.25</v>
      </c>
      <c r="F246" s="284">
        <f>ROUND(E246*D246,2)</f>
        <v>103424.24</v>
      </c>
      <c r="G246" s="284">
        <f>ROUND(F246*1.2,2)</f>
        <v>124109.09</v>
      </c>
      <c r="H246" s="269"/>
      <c r="I246" s="268"/>
      <c r="J246" s="268"/>
      <c r="K246" s="268">
        <f t="shared" si="73"/>
        <v>103424.24</v>
      </c>
      <c r="L246" s="268">
        <f t="shared" si="73"/>
        <v>124109.09</v>
      </c>
      <c r="M246" s="268">
        <f t="shared" si="74"/>
        <v>16927.9375</v>
      </c>
      <c r="N246" s="268">
        <f t="shared" si="64"/>
        <v>160307.56812500002</v>
      </c>
      <c r="O246" s="268">
        <f t="shared" si="65"/>
        <v>192369.08175000001</v>
      </c>
      <c r="P246" s="268">
        <f t="shared" si="75"/>
        <v>0</v>
      </c>
      <c r="Q246" s="268">
        <f t="shared" si="66"/>
        <v>0</v>
      </c>
      <c r="R246" s="268">
        <f t="shared" si="67"/>
        <v>0</v>
      </c>
      <c r="S246" s="268">
        <f t="shared" si="68"/>
        <v>160307.56812500002</v>
      </c>
      <c r="T246" s="268">
        <f t="shared" si="69"/>
        <v>192369.08175000001</v>
      </c>
      <c r="U246" s="295"/>
      <c r="W246" s="298"/>
      <c r="X246" s="298"/>
      <c r="Y246" s="298"/>
    </row>
    <row r="247" spans="1:25" s="263" customFormat="1" ht="27.75" customHeight="1" x14ac:dyDescent="0.25">
      <c r="A247" s="264" t="s">
        <v>331</v>
      </c>
      <c r="B247" s="278" t="s">
        <v>280</v>
      </c>
      <c r="C247" s="264" t="s">
        <v>268</v>
      </c>
      <c r="D247" s="279">
        <v>1</v>
      </c>
      <c r="E247" s="271"/>
      <c r="F247" s="268"/>
      <c r="G247" s="268"/>
      <c r="H247" s="268">
        <v>2730000</v>
      </c>
      <c r="I247" s="271">
        <f>ROUND(H247*D247,2)</f>
        <v>2730000</v>
      </c>
      <c r="J247" s="271">
        <f>ROUND(I247*1.2,2)</f>
        <v>3276000</v>
      </c>
      <c r="K247" s="268">
        <f t="shared" si="73"/>
        <v>2730000</v>
      </c>
      <c r="L247" s="268">
        <f t="shared" si="73"/>
        <v>3276000</v>
      </c>
      <c r="M247" s="268">
        <f t="shared" si="74"/>
        <v>0</v>
      </c>
      <c r="N247" s="268">
        <f t="shared" si="64"/>
        <v>0</v>
      </c>
      <c r="O247" s="268">
        <f t="shared" si="65"/>
        <v>0</v>
      </c>
      <c r="P247" s="268">
        <f t="shared" si="75"/>
        <v>3549000</v>
      </c>
      <c r="Q247" s="268">
        <f t="shared" si="66"/>
        <v>3549000</v>
      </c>
      <c r="R247" s="268">
        <f t="shared" si="67"/>
        <v>4258800</v>
      </c>
      <c r="S247" s="268">
        <f t="shared" si="68"/>
        <v>3549000</v>
      </c>
      <c r="T247" s="268">
        <f t="shared" si="69"/>
        <v>4258800</v>
      </c>
      <c r="U247" s="295"/>
      <c r="W247" s="298"/>
      <c r="X247" s="298"/>
      <c r="Y247" s="298"/>
    </row>
    <row r="248" spans="1:25" s="263" customFormat="1" ht="27.75" customHeight="1" x14ac:dyDescent="0.25">
      <c r="A248" s="264" t="s">
        <v>332</v>
      </c>
      <c r="B248" s="285" t="s">
        <v>281</v>
      </c>
      <c r="C248" s="264" t="s">
        <v>10</v>
      </c>
      <c r="D248" s="286">
        <v>2</v>
      </c>
      <c r="E248" s="287">
        <v>2510.0160000000001</v>
      </c>
      <c r="F248" s="268">
        <f>ROUND(E248*D248,2)</f>
        <v>5020.03</v>
      </c>
      <c r="G248" s="268">
        <f>ROUND(F248*1.2,2)</f>
        <v>6024.04</v>
      </c>
      <c r="H248" s="269"/>
      <c r="I248" s="268"/>
      <c r="J248" s="268"/>
      <c r="K248" s="268">
        <f t="shared" si="73"/>
        <v>5020.03</v>
      </c>
      <c r="L248" s="268">
        <f t="shared" si="73"/>
        <v>6024.04</v>
      </c>
      <c r="M248" s="268">
        <f t="shared" si="74"/>
        <v>3890.5248000000001</v>
      </c>
      <c r="N248" s="268">
        <f t="shared" si="64"/>
        <v>7781.0496000000003</v>
      </c>
      <c r="O248" s="268">
        <f t="shared" si="65"/>
        <v>9337.2595199999996</v>
      </c>
      <c r="P248" s="268">
        <f t="shared" si="75"/>
        <v>0</v>
      </c>
      <c r="Q248" s="268">
        <f t="shared" si="66"/>
        <v>0</v>
      </c>
      <c r="R248" s="268">
        <f t="shared" si="67"/>
        <v>0</v>
      </c>
      <c r="S248" s="268">
        <f t="shared" si="68"/>
        <v>7781.0496000000003</v>
      </c>
      <c r="T248" s="268">
        <f t="shared" si="69"/>
        <v>9337.2595199999996</v>
      </c>
      <c r="U248" s="295"/>
      <c r="W248" s="298"/>
      <c r="X248" s="298"/>
      <c r="Y248" s="298"/>
    </row>
    <row r="249" spans="1:25" s="263" customFormat="1" ht="27.75" customHeight="1" x14ac:dyDescent="0.25">
      <c r="A249" s="264" t="s">
        <v>333</v>
      </c>
      <c r="B249" s="285" t="s">
        <v>282</v>
      </c>
      <c r="C249" s="264" t="s">
        <v>10</v>
      </c>
      <c r="D249" s="288">
        <v>2</v>
      </c>
      <c r="E249" s="287"/>
      <c r="F249" s="287"/>
      <c r="G249" s="287"/>
      <c r="H249" s="268">
        <v>32370</v>
      </c>
      <c r="I249" s="287">
        <f>ROUND(H249*D249,2)</f>
        <v>64740</v>
      </c>
      <c r="J249" s="287">
        <f>ROUND(I249*1.2,2)</f>
        <v>77688</v>
      </c>
      <c r="K249" s="287">
        <f>F249+I249</f>
        <v>64740</v>
      </c>
      <c r="L249" s="289">
        <f>G249+J249</f>
        <v>77688</v>
      </c>
      <c r="M249" s="289">
        <f t="shared" si="74"/>
        <v>0</v>
      </c>
      <c r="N249" s="289">
        <f t="shared" si="64"/>
        <v>0</v>
      </c>
      <c r="O249" s="289">
        <f t="shared" si="65"/>
        <v>0</v>
      </c>
      <c r="P249" s="289">
        <f t="shared" si="75"/>
        <v>42081</v>
      </c>
      <c r="Q249" s="289">
        <f t="shared" si="66"/>
        <v>84162</v>
      </c>
      <c r="R249" s="289">
        <f t="shared" si="67"/>
        <v>100994.4</v>
      </c>
      <c r="S249" s="289">
        <f t="shared" si="68"/>
        <v>84162</v>
      </c>
      <c r="T249" s="289">
        <f t="shared" si="69"/>
        <v>100994.4</v>
      </c>
      <c r="U249" s="295"/>
      <c r="W249" s="298"/>
      <c r="X249" s="298"/>
      <c r="Y249" s="298"/>
    </row>
    <row r="250" spans="1:25" s="263" customFormat="1" ht="27.75" customHeight="1" x14ac:dyDescent="0.25">
      <c r="A250" s="264" t="s">
        <v>334</v>
      </c>
      <c r="B250" s="278" t="s">
        <v>125</v>
      </c>
      <c r="C250" s="264" t="s">
        <v>10</v>
      </c>
      <c r="D250" s="279">
        <v>1</v>
      </c>
      <c r="E250" s="271">
        <v>12480</v>
      </c>
      <c r="F250" s="268">
        <f>ROUND(E250*D250,2)</f>
        <v>12480</v>
      </c>
      <c r="G250" s="268">
        <f>ROUND(F250*1.2,2)</f>
        <v>14976</v>
      </c>
      <c r="H250" s="269"/>
      <c r="I250" s="268"/>
      <c r="J250" s="268"/>
      <c r="K250" s="268">
        <f t="shared" ref="K250:L267" si="76">F250+I250</f>
        <v>12480</v>
      </c>
      <c r="L250" s="268">
        <f t="shared" si="76"/>
        <v>14976</v>
      </c>
      <c r="M250" s="268">
        <f t="shared" si="74"/>
        <v>19344</v>
      </c>
      <c r="N250" s="268">
        <f t="shared" si="64"/>
        <v>19344</v>
      </c>
      <c r="O250" s="268">
        <f t="shared" si="65"/>
        <v>23212.799999999999</v>
      </c>
      <c r="P250" s="268">
        <f t="shared" si="75"/>
        <v>0</v>
      </c>
      <c r="Q250" s="268">
        <f t="shared" si="66"/>
        <v>0</v>
      </c>
      <c r="R250" s="268">
        <f t="shared" si="67"/>
        <v>0</v>
      </c>
      <c r="S250" s="268">
        <f t="shared" si="68"/>
        <v>19344</v>
      </c>
      <c r="T250" s="268">
        <f t="shared" si="69"/>
        <v>23212.799999999999</v>
      </c>
      <c r="U250" s="295"/>
      <c r="W250" s="298"/>
      <c r="X250" s="298"/>
      <c r="Y250" s="298"/>
    </row>
    <row r="251" spans="1:25" s="263" customFormat="1" ht="27.75" customHeight="1" x14ac:dyDescent="0.25">
      <c r="A251" s="264" t="s">
        <v>335</v>
      </c>
      <c r="B251" s="278" t="s">
        <v>126</v>
      </c>
      <c r="C251" s="264" t="s">
        <v>10</v>
      </c>
      <c r="D251" s="279">
        <v>1</v>
      </c>
      <c r="E251" s="271"/>
      <c r="F251" s="271"/>
      <c r="G251" s="271"/>
      <c r="H251" s="268">
        <v>112000</v>
      </c>
      <c r="I251" s="271">
        <f t="shared" ref="I251:I256" si="77">ROUND(H251*D251,2)</f>
        <v>112000</v>
      </c>
      <c r="J251" s="271">
        <f t="shared" ref="J251:J256" si="78">ROUND(I251*1.2,2)</f>
        <v>134400</v>
      </c>
      <c r="K251" s="268">
        <f t="shared" si="76"/>
        <v>112000</v>
      </c>
      <c r="L251" s="268">
        <f t="shared" si="76"/>
        <v>134400</v>
      </c>
      <c r="M251" s="268">
        <f t="shared" si="74"/>
        <v>0</v>
      </c>
      <c r="N251" s="268">
        <f t="shared" si="64"/>
        <v>0</v>
      </c>
      <c r="O251" s="268">
        <f t="shared" si="65"/>
        <v>0</v>
      </c>
      <c r="P251" s="268">
        <f t="shared" si="75"/>
        <v>145600</v>
      </c>
      <c r="Q251" s="268">
        <f t="shared" si="66"/>
        <v>145600</v>
      </c>
      <c r="R251" s="268">
        <f t="shared" si="67"/>
        <v>174720</v>
      </c>
      <c r="S251" s="268">
        <f t="shared" si="68"/>
        <v>145600</v>
      </c>
      <c r="T251" s="268">
        <f t="shared" si="69"/>
        <v>174720</v>
      </c>
      <c r="U251" s="295"/>
      <c r="W251" s="298"/>
      <c r="X251" s="298"/>
      <c r="Y251" s="298"/>
    </row>
    <row r="252" spans="1:25" s="263" customFormat="1" ht="27.75" customHeight="1" x14ac:dyDescent="0.25">
      <c r="A252" s="264" t="s">
        <v>336</v>
      </c>
      <c r="B252" s="278" t="s">
        <v>233</v>
      </c>
      <c r="C252" s="264" t="s">
        <v>149</v>
      </c>
      <c r="D252" s="279">
        <v>1</v>
      </c>
      <c r="E252" s="271"/>
      <c r="F252" s="271"/>
      <c r="G252" s="271"/>
      <c r="H252" s="268">
        <v>3700</v>
      </c>
      <c r="I252" s="271">
        <f t="shared" si="77"/>
        <v>3700</v>
      </c>
      <c r="J252" s="271">
        <f t="shared" si="78"/>
        <v>4440</v>
      </c>
      <c r="K252" s="268">
        <f t="shared" si="76"/>
        <v>3700</v>
      </c>
      <c r="L252" s="268">
        <f t="shared" si="76"/>
        <v>4440</v>
      </c>
      <c r="M252" s="268">
        <f t="shared" si="74"/>
        <v>0</v>
      </c>
      <c r="N252" s="268">
        <f t="shared" si="64"/>
        <v>0</v>
      </c>
      <c r="O252" s="268">
        <f t="shared" si="65"/>
        <v>0</v>
      </c>
      <c r="P252" s="268">
        <f t="shared" si="75"/>
        <v>4810</v>
      </c>
      <c r="Q252" s="268">
        <f t="shared" si="66"/>
        <v>4810</v>
      </c>
      <c r="R252" s="268">
        <f t="shared" si="67"/>
        <v>5772</v>
      </c>
      <c r="S252" s="268">
        <f t="shared" si="68"/>
        <v>4810</v>
      </c>
      <c r="T252" s="268">
        <f t="shared" si="69"/>
        <v>5772</v>
      </c>
      <c r="U252" s="295"/>
      <c r="W252" s="298"/>
      <c r="X252" s="298"/>
      <c r="Y252" s="298"/>
    </row>
    <row r="253" spans="1:25" s="263" customFormat="1" ht="27.75" customHeight="1" x14ac:dyDescent="0.25">
      <c r="A253" s="264" t="s">
        <v>337</v>
      </c>
      <c r="B253" s="278" t="s">
        <v>235</v>
      </c>
      <c r="C253" s="264" t="s">
        <v>10</v>
      </c>
      <c r="D253" s="279">
        <v>1</v>
      </c>
      <c r="E253" s="271"/>
      <c r="F253" s="271"/>
      <c r="G253" s="271"/>
      <c r="H253" s="268">
        <v>3700</v>
      </c>
      <c r="I253" s="271">
        <f t="shared" si="77"/>
        <v>3700</v>
      </c>
      <c r="J253" s="271">
        <f t="shared" si="78"/>
        <v>4440</v>
      </c>
      <c r="K253" s="268">
        <f t="shared" si="76"/>
        <v>3700</v>
      </c>
      <c r="L253" s="268">
        <f t="shared" si="76"/>
        <v>4440</v>
      </c>
      <c r="M253" s="268">
        <f t="shared" si="74"/>
        <v>0</v>
      </c>
      <c r="N253" s="268">
        <f t="shared" si="64"/>
        <v>0</v>
      </c>
      <c r="O253" s="268">
        <f t="shared" si="65"/>
        <v>0</v>
      </c>
      <c r="P253" s="268">
        <f t="shared" si="75"/>
        <v>4810</v>
      </c>
      <c r="Q253" s="268">
        <f t="shared" si="66"/>
        <v>4810</v>
      </c>
      <c r="R253" s="268">
        <f t="shared" si="67"/>
        <v>5772</v>
      </c>
      <c r="S253" s="268">
        <f t="shared" si="68"/>
        <v>4810</v>
      </c>
      <c r="T253" s="268">
        <f t="shared" si="69"/>
        <v>5772</v>
      </c>
      <c r="U253" s="295"/>
      <c r="W253" s="298"/>
      <c r="X253" s="298"/>
      <c r="Y253" s="298"/>
    </row>
    <row r="254" spans="1:25" s="263" customFormat="1" ht="27.75" customHeight="1" x14ac:dyDescent="0.25">
      <c r="A254" s="264" t="s">
        <v>338</v>
      </c>
      <c r="B254" s="278" t="s">
        <v>241</v>
      </c>
      <c r="C254" s="264" t="s">
        <v>238</v>
      </c>
      <c r="D254" s="279">
        <v>4</v>
      </c>
      <c r="E254" s="271"/>
      <c r="F254" s="271"/>
      <c r="G254" s="271"/>
      <c r="H254" s="271">
        <v>235.65</v>
      </c>
      <c r="I254" s="271">
        <f t="shared" si="77"/>
        <v>942.6</v>
      </c>
      <c r="J254" s="271">
        <f t="shared" si="78"/>
        <v>1131.1199999999999</v>
      </c>
      <c r="K254" s="268">
        <f t="shared" si="76"/>
        <v>942.6</v>
      </c>
      <c r="L254" s="268">
        <f t="shared" si="76"/>
        <v>1131.1199999999999</v>
      </c>
      <c r="M254" s="268">
        <f t="shared" si="74"/>
        <v>0</v>
      </c>
      <c r="N254" s="268">
        <f t="shared" si="64"/>
        <v>0</v>
      </c>
      <c r="O254" s="268">
        <f t="shared" si="65"/>
        <v>0</v>
      </c>
      <c r="P254" s="268">
        <f t="shared" si="75"/>
        <v>306.34500000000003</v>
      </c>
      <c r="Q254" s="268">
        <f t="shared" si="66"/>
        <v>1225.3800000000001</v>
      </c>
      <c r="R254" s="268">
        <f t="shared" si="67"/>
        <v>1470.4560000000001</v>
      </c>
      <c r="S254" s="268">
        <f t="shared" si="68"/>
        <v>1225.3800000000001</v>
      </c>
      <c r="T254" s="268">
        <f t="shared" si="69"/>
        <v>1470.4560000000001</v>
      </c>
      <c r="U254" s="295"/>
      <c r="W254" s="298"/>
      <c r="X254" s="298"/>
      <c r="Y254" s="298"/>
    </row>
    <row r="255" spans="1:25" s="263" customFormat="1" ht="27.75" customHeight="1" x14ac:dyDescent="0.25">
      <c r="A255" s="264" t="s">
        <v>339</v>
      </c>
      <c r="B255" s="278" t="s">
        <v>239</v>
      </c>
      <c r="C255" s="264" t="s">
        <v>234</v>
      </c>
      <c r="D255" s="279">
        <v>0.76</v>
      </c>
      <c r="E255" s="271"/>
      <c r="F255" s="271"/>
      <c r="G255" s="271"/>
      <c r="H255" s="271">
        <v>367.42500000000001</v>
      </c>
      <c r="I255" s="271">
        <f t="shared" si="77"/>
        <v>279.24</v>
      </c>
      <c r="J255" s="271">
        <f t="shared" si="78"/>
        <v>335.09</v>
      </c>
      <c r="K255" s="268">
        <f t="shared" si="76"/>
        <v>279.24</v>
      </c>
      <c r="L255" s="268">
        <f t="shared" si="76"/>
        <v>335.09</v>
      </c>
      <c r="M255" s="268">
        <f t="shared" si="74"/>
        <v>0</v>
      </c>
      <c r="N255" s="268">
        <f t="shared" si="64"/>
        <v>0</v>
      </c>
      <c r="O255" s="268">
        <f t="shared" si="65"/>
        <v>0</v>
      </c>
      <c r="P255" s="268">
        <f t="shared" si="75"/>
        <v>477.65250000000003</v>
      </c>
      <c r="Q255" s="268">
        <f t="shared" si="66"/>
        <v>363.01590000000004</v>
      </c>
      <c r="R255" s="268">
        <f t="shared" si="67"/>
        <v>435.61908000000005</v>
      </c>
      <c r="S255" s="268">
        <f t="shared" si="68"/>
        <v>363.01590000000004</v>
      </c>
      <c r="T255" s="268">
        <f t="shared" si="69"/>
        <v>435.61908000000005</v>
      </c>
      <c r="U255" s="295"/>
      <c r="W255" s="298"/>
      <c r="X255" s="298"/>
      <c r="Y255" s="298"/>
    </row>
    <row r="256" spans="1:25" s="263" customFormat="1" ht="27.75" customHeight="1" x14ac:dyDescent="0.25">
      <c r="A256" s="264" t="s">
        <v>340</v>
      </c>
      <c r="B256" s="278" t="s">
        <v>240</v>
      </c>
      <c r="C256" s="264" t="s">
        <v>234</v>
      </c>
      <c r="D256" s="279">
        <v>0.76</v>
      </c>
      <c r="E256" s="271"/>
      <c r="F256" s="271"/>
      <c r="G256" s="271"/>
      <c r="H256" s="271">
        <v>335.875</v>
      </c>
      <c r="I256" s="271">
        <f t="shared" si="77"/>
        <v>255.27</v>
      </c>
      <c r="J256" s="271">
        <f t="shared" si="78"/>
        <v>306.32</v>
      </c>
      <c r="K256" s="268">
        <f t="shared" si="76"/>
        <v>255.27</v>
      </c>
      <c r="L256" s="268">
        <f t="shared" si="76"/>
        <v>306.32</v>
      </c>
      <c r="M256" s="268">
        <f t="shared" si="74"/>
        <v>0</v>
      </c>
      <c r="N256" s="268">
        <f t="shared" si="64"/>
        <v>0</v>
      </c>
      <c r="O256" s="268">
        <f t="shared" si="65"/>
        <v>0</v>
      </c>
      <c r="P256" s="268">
        <f t="shared" si="75"/>
        <v>436.63749999999999</v>
      </c>
      <c r="Q256" s="268">
        <f t="shared" si="66"/>
        <v>331.84449999999998</v>
      </c>
      <c r="R256" s="268">
        <f t="shared" si="67"/>
        <v>398.21339999999998</v>
      </c>
      <c r="S256" s="268">
        <f t="shared" si="68"/>
        <v>331.84449999999998</v>
      </c>
      <c r="T256" s="268">
        <f t="shared" si="69"/>
        <v>398.21339999999998</v>
      </c>
      <c r="U256" s="295"/>
      <c r="W256" s="298"/>
      <c r="X256" s="298"/>
      <c r="Y256" s="298"/>
    </row>
    <row r="257" spans="1:25" s="263" customFormat="1" ht="27.75" customHeight="1" x14ac:dyDescent="0.25">
      <c r="A257" s="264" t="s">
        <v>341</v>
      </c>
      <c r="B257" s="278" t="s">
        <v>237</v>
      </c>
      <c r="C257" s="264" t="s">
        <v>24</v>
      </c>
      <c r="D257" s="279">
        <v>6</v>
      </c>
      <c r="E257" s="271">
        <v>1324</v>
      </c>
      <c r="F257" s="268">
        <f>ROUND(E257*D257,2)</f>
        <v>7944</v>
      </c>
      <c r="G257" s="268">
        <f>ROUND(F257*1.2,2)</f>
        <v>9532.7999999999993</v>
      </c>
      <c r="H257" s="269"/>
      <c r="I257" s="268"/>
      <c r="J257" s="268"/>
      <c r="K257" s="268">
        <f t="shared" si="76"/>
        <v>7944</v>
      </c>
      <c r="L257" s="268">
        <f t="shared" si="76"/>
        <v>9532.7999999999993</v>
      </c>
      <c r="M257" s="268">
        <f t="shared" si="74"/>
        <v>2052.2000000000003</v>
      </c>
      <c r="N257" s="268">
        <f t="shared" si="64"/>
        <v>12313.2</v>
      </c>
      <c r="O257" s="268">
        <f t="shared" si="65"/>
        <v>14775.84</v>
      </c>
      <c r="P257" s="268">
        <f t="shared" si="75"/>
        <v>0</v>
      </c>
      <c r="Q257" s="268">
        <f t="shared" si="66"/>
        <v>0</v>
      </c>
      <c r="R257" s="268">
        <f t="shared" si="67"/>
        <v>0</v>
      </c>
      <c r="S257" s="268">
        <f t="shared" si="68"/>
        <v>12313.2</v>
      </c>
      <c r="T257" s="268">
        <f t="shared" si="69"/>
        <v>14775.84</v>
      </c>
      <c r="U257" s="295"/>
      <c r="W257" s="298"/>
      <c r="X257" s="298"/>
      <c r="Y257" s="298"/>
    </row>
    <row r="258" spans="1:25" s="263" customFormat="1" ht="27.75" customHeight="1" x14ac:dyDescent="0.25">
      <c r="A258" s="264" t="s">
        <v>342</v>
      </c>
      <c r="B258" s="265" t="s">
        <v>257</v>
      </c>
      <c r="C258" s="264" t="s">
        <v>149</v>
      </c>
      <c r="D258" s="277">
        <v>12</v>
      </c>
      <c r="E258" s="271"/>
      <c r="F258" s="268"/>
      <c r="G258" s="268"/>
      <c r="H258" s="268">
        <v>8050</v>
      </c>
      <c r="I258" s="271">
        <f>ROUND(H258*D258,2)</f>
        <v>96600</v>
      </c>
      <c r="J258" s="271">
        <f>ROUND(I258*1.2,2)</f>
        <v>115920</v>
      </c>
      <c r="K258" s="268">
        <f t="shared" si="76"/>
        <v>96600</v>
      </c>
      <c r="L258" s="268">
        <f t="shared" si="76"/>
        <v>115920</v>
      </c>
      <c r="M258" s="268">
        <f t="shared" si="74"/>
        <v>0</v>
      </c>
      <c r="N258" s="268">
        <f t="shared" si="64"/>
        <v>0</v>
      </c>
      <c r="O258" s="268">
        <f t="shared" si="65"/>
        <v>0</v>
      </c>
      <c r="P258" s="268">
        <f t="shared" si="75"/>
        <v>10465</v>
      </c>
      <c r="Q258" s="268">
        <f t="shared" si="66"/>
        <v>125580</v>
      </c>
      <c r="R258" s="268">
        <f t="shared" si="67"/>
        <v>150696</v>
      </c>
      <c r="S258" s="268">
        <f t="shared" si="68"/>
        <v>125580</v>
      </c>
      <c r="T258" s="268">
        <f t="shared" si="69"/>
        <v>150696</v>
      </c>
      <c r="U258" s="295"/>
      <c r="W258" s="298"/>
      <c r="X258" s="298"/>
      <c r="Y258" s="298"/>
    </row>
    <row r="259" spans="1:25" s="263" customFormat="1" ht="27.75" customHeight="1" x14ac:dyDescent="0.25">
      <c r="A259" s="264" t="s">
        <v>343</v>
      </c>
      <c r="B259" s="265" t="s">
        <v>236</v>
      </c>
      <c r="C259" s="264" t="s">
        <v>10</v>
      </c>
      <c r="D259" s="277">
        <v>36</v>
      </c>
      <c r="E259" s="271"/>
      <c r="F259" s="268"/>
      <c r="G259" s="268"/>
      <c r="H259" s="268">
        <v>235</v>
      </c>
      <c r="I259" s="271">
        <f>ROUND(H259*D259,2)</f>
        <v>8460</v>
      </c>
      <c r="J259" s="271">
        <f>ROUND(I259*1.2,2)</f>
        <v>10152</v>
      </c>
      <c r="K259" s="268">
        <f t="shared" si="76"/>
        <v>8460</v>
      </c>
      <c r="L259" s="268">
        <f t="shared" si="76"/>
        <v>10152</v>
      </c>
      <c r="M259" s="268">
        <f t="shared" si="74"/>
        <v>0</v>
      </c>
      <c r="N259" s="268">
        <f t="shared" si="64"/>
        <v>0</v>
      </c>
      <c r="O259" s="268">
        <f t="shared" si="65"/>
        <v>0</v>
      </c>
      <c r="P259" s="268">
        <f t="shared" si="75"/>
        <v>305.5</v>
      </c>
      <c r="Q259" s="268">
        <f t="shared" si="66"/>
        <v>10998</v>
      </c>
      <c r="R259" s="268">
        <f t="shared" si="67"/>
        <v>13197.6</v>
      </c>
      <c r="S259" s="268">
        <f t="shared" si="68"/>
        <v>10998</v>
      </c>
      <c r="T259" s="268">
        <f t="shared" si="69"/>
        <v>13197.6</v>
      </c>
      <c r="U259" s="295"/>
      <c r="W259" s="298"/>
      <c r="X259" s="298"/>
      <c r="Y259" s="298"/>
    </row>
    <row r="260" spans="1:25" s="263" customFormat="1" ht="27.75" customHeight="1" x14ac:dyDescent="0.25">
      <c r="A260" s="264" t="s">
        <v>344</v>
      </c>
      <c r="B260" s="265" t="s">
        <v>265</v>
      </c>
      <c r="C260" s="264" t="s">
        <v>7</v>
      </c>
      <c r="D260" s="277">
        <v>12.12</v>
      </c>
      <c r="E260" s="271">
        <v>2416.5</v>
      </c>
      <c r="F260" s="268">
        <f>ROUND(E260*D260,2)</f>
        <v>29287.98</v>
      </c>
      <c r="G260" s="268">
        <f>ROUND(F260*1.2,2)</f>
        <v>35145.58</v>
      </c>
      <c r="H260" s="269"/>
      <c r="I260" s="268"/>
      <c r="J260" s="268"/>
      <c r="K260" s="268">
        <f t="shared" si="76"/>
        <v>29287.98</v>
      </c>
      <c r="L260" s="268">
        <f t="shared" si="76"/>
        <v>35145.58</v>
      </c>
      <c r="M260" s="268">
        <f t="shared" si="74"/>
        <v>3745.5750000000003</v>
      </c>
      <c r="N260" s="268">
        <f t="shared" si="64"/>
        <v>45396.368999999999</v>
      </c>
      <c r="O260" s="268">
        <f t="shared" si="65"/>
        <v>54475.642799999994</v>
      </c>
      <c r="P260" s="268">
        <f t="shared" si="75"/>
        <v>0</v>
      </c>
      <c r="Q260" s="268">
        <f t="shared" si="66"/>
        <v>0</v>
      </c>
      <c r="R260" s="268">
        <f t="shared" si="67"/>
        <v>0</v>
      </c>
      <c r="S260" s="268">
        <f t="shared" si="68"/>
        <v>45396.368999999999</v>
      </c>
      <c r="T260" s="268">
        <f t="shared" si="69"/>
        <v>54475.642799999994</v>
      </c>
      <c r="U260" s="295"/>
      <c r="W260" s="298"/>
      <c r="X260" s="298"/>
      <c r="Y260" s="298"/>
    </row>
    <row r="261" spans="1:25" s="263" customFormat="1" ht="27.75" customHeight="1" x14ac:dyDescent="0.25">
      <c r="A261" s="264" t="s">
        <v>345</v>
      </c>
      <c r="B261" s="278" t="s">
        <v>263</v>
      </c>
      <c r="C261" s="264" t="s">
        <v>7</v>
      </c>
      <c r="D261" s="279">
        <f>D260*1.26</f>
        <v>15.271199999999999</v>
      </c>
      <c r="E261" s="271"/>
      <c r="F261" s="271"/>
      <c r="G261" s="271"/>
      <c r="H261" s="268">
        <v>4800</v>
      </c>
      <c r="I261" s="271">
        <f>ROUND(H261*D261,2)</f>
        <v>73301.759999999995</v>
      </c>
      <c r="J261" s="271">
        <f>ROUND(I261*1.2,2)</f>
        <v>87962.11</v>
      </c>
      <c r="K261" s="268">
        <f t="shared" si="76"/>
        <v>73301.759999999995</v>
      </c>
      <c r="L261" s="268">
        <f t="shared" si="76"/>
        <v>87962.11</v>
      </c>
      <c r="M261" s="268">
        <f t="shared" si="74"/>
        <v>0</v>
      </c>
      <c r="N261" s="268">
        <f t="shared" si="64"/>
        <v>0</v>
      </c>
      <c r="O261" s="268">
        <f t="shared" si="65"/>
        <v>0</v>
      </c>
      <c r="P261" s="268">
        <f t="shared" si="75"/>
        <v>6240</v>
      </c>
      <c r="Q261" s="268">
        <f t="shared" si="66"/>
        <v>95292.287999999986</v>
      </c>
      <c r="R261" s="268">
        <f t="shared" si="67"/>
        <v>114350.74559999998</v>
      </c>
      <c r="S261" s="268">
        <f t="shared" si="68"/>
        <v>95292.287999999986</v>
      </c>
      <c r="T261" s="268">
        <f t="shared" si="69"/>
        <v>114350.74559999998</v>
      </c>
      <c r="U261" s="295"/>
      <c r="W261" s="298"/>
      <c r="X261" s="298"/>
      <c r="Y261" s="298"/>
    </row>
    <row r="262" spans="1:25" s="263" customFormat="1" ht="27.75" customHeight="1" x14ac:dyDescent="0.25">
      <c r="A262" s="264" t="s">
        <v>346</v>
      </c>
      <c r="B262" s="265" t="s">
        <v>266</v>
      </c>
      <c r="C262" s="264" t="s">
        <v>7</v>
      </c>
      <c r="D262" s="277">
        <v>1.21</v>
      </c>
      <c r="E262" s="271">
        <v>2102.355</v>
      </c>
      <c r="F262" s="268">
        <f>ROUND(E262*D262,2)</f>
        <v>2543.85</v>
      </c>
      <c r="G262" s="268">
        <f>ROUND(F262*1.2,2)</f>
        <v>3052.62</v>
      </c>
      <c r="H262" s="269"/>
      <c r="I262" s="268"/>
      <c r="J262" s="268"/>
      <c r="K262" s="268">
        <f t="shared" si="76"/>
        <v>2543.85</v>
      </c>
      <c r="L262" s="268">
        <f t="shared" si="76"/>
        <v>3052.62</v>
      </c>
      <c r="M262" s="268">
        <f t="shared" si="74"/>
        <v>3258.6502500000001</v>
      </c>
      <c r="N262" s="268">
        <f t="shared" si="64"/>
        <v>3942.9668025000001</v>
      </c>
      <c r="O262" s="268">
        <f t="shared" si="65"/>
        <v>4731.5601630000001</v>
      </c>
      <c r="P262" s="268">
        <f t="shared" si="75"/>
        <v>0</v>
      </c>
      <c r="Q262" s="268">
        <f t="shared" si="66"/>
        <v>0</v>
      </c>
      <c r="R262" s="268">
        <f t="shared" si="67"/>
        <v>0</v>
      </c>
      <c r="S262" s="268">
        <f t="shared" si="68"/>
        <v>3942.9668025000001</v>
      </c>
      <c r="T262" s="268">
        <f t="shared" si="69"/>
        <v>4731.5601630000001</v>
      </c>
      <c r="U262" s="295"/>
      <c r="W262" s="298"/>
      <c r="X262" s="298"/>
      <c r="Y262" s="298"/>
    </row>
    <row r="263" spans="1:25" s="263" customFormat="1" ht="27.75" customHeight="1" x14ac:dyDescent="0.25">
      <c r="A263" s="264" t="s">
        <v>347</v>
      </c>
      <c r="B263" s="265" t="s">
        <v>263</v>
      </c>
      <c r="C263" s="264" t="s">
        <v>7</v>
      </c>
      <c r="D263" s="277">
        <f>D262*1.26</f>
        <v>1.5246</v>
      </c>
      <c r="E263" s="271"/>
      <c r="F263" s="268"/>
      <c r="G263" s="268"/>
      <c r="H263" s="268">
        <v>4800</v>
      </c>
      <c r="I263" s="271">
        <f>ROUND(H263*D263,2)</f>
        <v>7318.08</v>
      </c>
      <c r="J263" s="271">
        <f>ROUND(I263*1.2,2)</f>
        <v>8781.7000000000007</v>
      </c>
      <c r="K263" s="268">
        <f t="shared" si="76"/>
        <v>7318.08</v>
      </c>
      <c r="L263" s="268">
        <f t="shared" si="76"/>
        <v>8781.7000000000007</v>
      </c>
      <c r="M263" s="268">
        <f t="shared" si="74"/>
        <v>0</v>
      </c>
      <c r="N263" s="268">
        <f t="shared" si="64"/>
        <v>0</v>
      </c>
      <c r="O263" s="268">
        <f t="shared" si="65"/>
        <v>0</v>
      </c>
      <c r="P263" s="268">
        <f t="shared" si="75"/>
        <v>6240</v>
      </c>
      <c r="Q263" s="268">
        <f t="shared" si="66"/>
        <v>9513.503999999999</v>
      </c>
      <c r="R263" s="268">
        <f t="shared" si="67"/>
        <v>11416.204799999998</v>
      </c>
      <c r="S263" s="268">
        <f t="shared" si="68"/>
        <v>9513.503999999999</v>
      </c>
      <c r="T263" s="268">
        <f t="shared" si="69"/>
        <v>11416.204799999998</v>
      </c>
      <c r="U263" s="295"/>
      <c r="W263" s="298"/>
      <c r="X263" s="298"/>
      <c r="Y263" s="298"/>
    </row>
    <row r="264" spans="1:25" s="263" customFormat="1" ht="27.75" customHeight="1" x14ac:dyDescent="0.25">
      <c r="A264" s="264" t="s">
        <v>348</v>
      </c>
      <c r="B264" s="265" t="s">
        <v>267</v>
      </c>
      <c r="C264" s="264" t="s">
        <v>9</v>
      </c>
      <c r="D264" s="277">
        <v>22.42</v>
      </c>
      <c r="E264" s="271">
        <v>1181.625</v>
      </c>
      <c r="F264" s="268">
        <f>ROUND(E264*D264,2)</f>
        <v>26492.03</v>
      </c>
      <c r="G264" s="268">
        <f>ROUND(F264*1.2,2)</f>
        <v>31790.44</v>
      </c>
      <c r="H264" s="269"/>
      <c r="I264" s="268"/>
      <c r="J264" s="268"/>
      <c r="K264" s="268">
        <f t="shared" si="76"/>
        <v>26492.03</v>
      </c>
      <c r="L264" s="268">
        <f t="shared" si="76"/>
        <v>31790.44</v>
      </c>
      <c r="M264" s="268">
        <f t="shared" si="74"/>
        <v>1831.51875</v>
      </c>
      <c r="N264" s="268">
        <f t="shared" si="64"/>
        <v>41062.650375000005</v>
      </c>
      <c r="O264" s="268">
        <f t="shared" si="65"/>
        <v>49275.180450000007</v>
      </c>
      <c r="P264" s="268">
        <f t="shared" si="75"/>
        <v>0</v>
      </c>
      <c r="Q264" s="268">
        <f t="shared" si="66"/>
        <v>0</v>
      </c>
      <c r="R264" s="268">
        <f t="shared" si="67"/>
        <v>0</v>
      </c>
      <c r="S264" s="268">
        <f t="shared" si="68"/>
        <v>41062.650375000005</v>
      </c>
      <c r="T264" s="268">
        <f t="shared" si="69"/>
        <v>49275.180450000007</v>
      </c>
      <c r="U264" s="295"/>
      <c r="W264" s="298"/>
      <c r="X264" s="298"/>
      <c r="Y264" s="298"/>
    </row>
    <row r="265" spans="1:25" s="263" customFormat="1" ht="27.75" customHeight="1" x14ac:dyDescent="0.25">
      <c r="A265" s="264" t="s">
        <v>349</v>
      </c>
      <c r="B265" s="265" t="s">
        <v>254</v>
      </c>
      <c r="C265" s="264" t="s">
        <v>15</v>
      </c>
      <c r="D265" s="277">
        <f>23.6*1.75</f>
        <v>41.300000000000004</v>
      </c>
      <c r="E265" s="271">
        <v>700</v>
      </c>
      <c r="F265" s="268">
        <f>ROUND(E265*D265,2)</f>
        <v>28910</v>
      </c>
      <c r="G265" s="268">
        <f>ROUND(F265*1.2,2)</f>
        <v>34692</v>
      </c>
      <c r="H265" s="269"/>
      <c r="I265" s="268"/>
      <c r="J265" s="268"/>
      <c r="K265" s="268">
        <f t="shared" si="76"/>
        <v>28910</v>
      </c>
      <c r="L265" s="268">
        <f t="shared" si="76"/>
        <v>34692</v>
      </c>
      <c r="M265" s="268">
        <f t="shared" si="74"/>
        <v>1085</v>
      </c>
      <c r="N265" s="268">
        <f t="shared" si="64"/>
        <v>44810.500000000007</v>
      </c>
      <c r="O265" s="268">
        <f t="shared" si="65"/>
        <v>53772.600000000006</v>
      </c>
      <c r="P265" s="268">
        <f t="shared" si="75"/>
        <v>0</v>
      </c>
      <c r="Q265" s="268">
        <f t="shared" si="66"/>
        <v>0</v>
      </c>
      <c r="R265" s="268">
        <f t="shared" si="67"/>
        <v>0</v>
      </c>
      <c r="S265" s="268">
        <f t="shared" si="68"/>
        <v>44810.500000000007</v>
      </c>
      <c r="T265" s="268">
        <f t="shared" si="69"/>
        <v>53772.600000000006</v>
      </c>
      <c r="U265" s="295"/>
      <c r="W265" s="298"/>
      <c r="X265" s="298"/>
      <c r="Y265" s="298"/>
    </row>
    <row r="266" spans="1:25" s="263" customFormat="1" ht="30" x14ac:dyDescent="0.25">
      <c r="A266" s="264" t="s">
        <v>350</v>
      </c>
      <c r="B266" s="265" t="s">
        <v>255</v>
      </c>
      <c r="C266" s="264" t="s">
        <v>15</v>
      </c>
      <c r="D266" s="277">
        <f>11.707+0.15+0.0414*6</f>
        <v>12.105400000000001</v>
      </c>
      <c r="E266" s="271">
        <v>1140</v>
      </c>
      <c r="F266" s="268">
        <f>ROUND(E266*D266,2)</f>
        <v>13800.16</v>
      </c>
      <c r="G266" s="268">
        <f>ROUND(F266*1.2,2)</f>
        <v>16560.189999999999</v>
      </c>
      <c r="H266" s="269"/>
      <c r="I266" s="268"/>
      <c r="J266" s="268"/>
      <c r="K266" s="268">
        <f t="shared" si="76"/>
        <v>13800.16</v>
      </c>
      <c r="L266" s="268">
        <f t="shared" si="76"/>
        <v>16560.189999999999</v>
      </c>
      <c r="M266" s="268">
        <f t="shared" si="74"/>
        <v>1767</v>
      </c>
      <c r="N266" s="268">
        <f t="shared" si="64"/>
        <v>21390.241800000003</v>
      </c>
      <c r="O266" s="268">
        <f t="shared" si="65"/>
        <v>25668.290160000004</v>
      </c>
      <c r="P266" s="268">
        <f t="shared" si="75"/>
        <v>0</v>
      </c>
      <c r="Q266" s="268">
        <f t="shared" si="66"/>
        <v>0</v>
      </c>
      <c r="R266" s="268">
        <f t="shared" si="67"/>
        <v>0</v>
      </c>
      <c r="S266" s="268">
        <f t="shared" si="68"/>
        <v>21390.241800000003</v>
      </c>
      <c r="T266" s="268">
        <f t="shared" si="69"/>
        <v>25668.290160000004</v>
      </c>
      <c r="U266" s="295"/>
      <c r="W266" s="298"/>
      <c r="X266" s="298"/>
      <c r="Y266" s="298"/>
    </row>
    <row r="267" spans="1:25" s="263" customFormat="1" ht="27.75" customHeight="1" x14ac:dyDescent="0.25">
      <c r="A267" s="264" t="s">
        <v>351</v>
      </c>
      <c r="B267" s="265" t="s">
        <v>256</v>
      </c>
      <c r="C267" s="264" t="s">
        <v>15</v>
      </c>
      <c r="D267" s="277">
        <f>63*0.08</f>
        <v>5.04</v>
      </c>
      <c r="E267" s="271">
        <v>1140</v>
      </c>
      <c r="F267" s="268">
        <f>ROUND(E267*D267,2)</f>
        <v>5745.6</v>
      </c>
      <c r="G267" s="268">
        <f>ROUND(F267*1.2,2)</f>
        <v>6894.72</v>
      </c>
      <c r="H267" s="269"/>
      <c r="I267" s="268"/>
      <c r="J267" s="268"/>
      <c r="K267" s="268">
        <f t="shared" si="76"/>
        <v>5745.6</v>
      </c>
      <c r="L267" s="268">
        <f t="shared" si="76"/>
        <v>6894.72</v>
      </c>
      <c r="M267" s="268">
        <f t="shared" si="74"/>
        <v>1767</v>
      </c>
      <c r="N267" s="268">
        <f t="shared" si="64"/>
        <v>8905.68</v>
      </c>
      <c r="O267" s="268">
        <f t="shared" si="65"/>
        <v>10686.816000000001</v>
      </c>
      <c r="P267" s="268">
        <f t="shared" si="75"/>
        <v>0</v>
      </c>
      <c r="Q267" s="268">
        <f t="shared" si="66"/>
        <v>0</v>
      </c>
      <c r="R267" s="268">
        <f t="shared" si="67"/>
        <v>0</v>
      </c>
      <c r="S267" s="268">
        <f t="shared" si="68"/>
        <v>8905.68</v>
      </c>
      <c r="T267" s="268">
        <f t="shared" si="69"/>
        <v>10686.816000000001</v>
      </c>
      <c r="U267" s="295"/>
      <c r="W267" s="298"/>
      <c r="X267" s="298"/>
      <c r="Y267" s="298"/>
    </row>
    <row r="268" spans="1:25" s="263" customFormat="1" ht="27.75" customHeight="1" x14ac:dyDescent="0.25">
      <c r="A268" s="272"/>
      <c r="B268" s="273"/>
      <c r="C268" s="272"/>
      <c r="D268" s="290"/>
      <c r="E268" s="275"/>
      <c r="F268" s="276">
        <f>SUM(F239:F267)</f>
        <v>556489.32000000007</v>
      </c>
      <c r="G268" s="276">
        <f>SUM(G239:G267)</f>
        <v>667787.18999999971</v>
      </c>
      <c r="H268" s="276"/>
      <c r="I268" s="276">
        <f>SUM(I239:I267)</f>
        <v>4420969.9099999992</v>
      </c>
      <c r="J268" s="276">
        <f>SUM(J239:J267)</f>
        <v>5305163.8900000006</v>
      </c>
      <c r="K268" s="276">
        <f>SUM(K239:K267)</f>
        <v>4977459.2299999995</v>
      </c>
      <c r="L268" s="276">
        <f>SUM(L239:L267)</f>
        <v>5972951.080000001</v>
      </c>
      <c r="M268" s="276"/>
      <c r="N268" s="276">
        <f>SUM(N239:N267)</f>
        <v>862558.44189249992</v>
      </c>
      <c r="O268" s="276">
        <f>SUM(O239:O267)</f>
        <v>1035070.130271</v>
      </c>
      <c r="P268" s="276"/>
      <c r="Q268" s="276">
        <f>SUM(Q239:Q267)</f>
        <v>5747260.8803999992</v>
      </c>
      <c r="R268" s="276">
        <f>SUM(R239:R267)</f>
        <v>6896713.0564799998</v>
      </c>
      <c r="S268" s="276">
        <f>SUM(S239:S267)</f>
        <v>6609819.3222924992</v>
      </c>
      <c r="T268" s="276">
        <f>SUM(T239:T267)</f>
        <v>7931783.1867509978</v>
      </c>
      <c r="U268" s="295"/>
      <c r="W268" s="298"/>
      <c r="X268" s="298"/>
      <c r="Y268" s="298"/>
    </row>
    <row r="269" spans="1:25" s="263" customFormat="1" ht="27.75" customHeight="1" x14ac:dyDescent="0.25">
      <c r="A269" s="258">
        <v>12</v>
      </c>
      <c r="B269" s="260" t="s">
        <v>289</v>
      </c>
      <c r="C269" s="261"/>
      <c r="D269" s="261"/>
      <c r="E269" s="261"/>
      <c r="F269" s="261"/>
      <c r="G269" s="261"/>
      <c r="H269" s="261"/>
      <c r="I269" s="261"/>
      <c r="J269" s="261"/>
      <c r="K269" s="261"/>
      <c r="L269" s="262"/>
      <c r="M269" s="262"/>
      <c r="N269" s="262"/>
      <c r="O269" s="262"/>
      <c r="P269" s="262"/>
      <c r="Q269" s="262"/>
      <c r="R269" s="262"/>
      <c r="S269" s="262"/>
      <c r="T269" s="262"/>
      <c r="U269" s="295"/>
      <c r="W269" s="298"/>
      <c r="X269" s="298"/>
      <c r="Y269" s="298"/>
    </row>
    <row r="270" spans="1:25" s="263" customFormat="1" ht="27.75" customHeight="1" x14ac:dyDescent="0.25">
      <c r="A270" s="264" t="s">
        <v>35</v>
      </c>
      <c r="B270" s="265" t="s">
        <v>250</v>
      </c>
      <c r="C270" s="264" t="s">
        <v>15</v>
      </c>
      <c r="D270" s="277">
        <v>9.4700000000000006</v>
      </c>
      <c r="E270" s="267">
        <v>8737</v>
      </c>
      <c r="F270" s="268">
        <f>ROUND(E270*D270,2)</f>
        <v>82739.39</v>
      </c>
      <c r="G270" s="268">
        <f>ROUND(F270*1.2,2)</f>
        <v>99287.27</v>
      </c>
      <c r="H270" s="269"/>
      <c r="I270" s="268"/>
      <c r="J270" s="268"/>
      <c r="K270" s="268">
        <f t="shared" ref="K270:L279" si="79">F270+I270</f>
        <v>82739.39</v>
      </c>
      <c r="L270" s="268">
        <f t="shared" si="79"/>
        <v>99287.27</v>
      </c>
      <c r="M270" s="268">
        <f t="shared" ref="M270:M298" si="80">E270*$M$4</f>
        <v>13542.35</v>
      </c>
      <c r="N270" s="268">
        <f t="shared" si="64"/>
        <v>128246.05450000001</v>
      </c>
      <c r="O270" s="268">
        <f t="shared" si="65"/>
        <v>153895.2654</v>
      </c>
      <c r="P270" s="268">
        <f t="shared" ref="P270:P298" si="81">H270*$P$4</f>
        <v>0</v>
      </c>
      <c r="Q270" s="268">
        <f t="shared" si="66"/>
        <v>0</v>
      </c>
      <c r="R270" s="268">
        <f t="shared" si="67"/>
        <v>0</v>
      </c>
      <c r="S270" s="268">
        <f t="shared" si="68"/>
        <v>128246.05450000001</v>
      </c>
      <c r="T270" s="268">
        <f t="shared" si="69"/>
        <v>153895.2654</v>
      </c>
      <c r="U270" s="295"/>
      <c r="W270" s="298"/>
      <c r="X270" s="298"/>
      <c r="Y270" s="298"/>
    </row>
    <row r="271" spans="1:25" s="263" customFormat="1" ht="27.75" customHeight="1" x14ac:dyDescent="0.25">
      <c r="A271" s="264" t="s">
        <v>122</v>
      </c>
      <c r="B271" s="265" t="s">
        <v>258</v>
      </c>
      <c r="C271" s="264" t="s">
        <v>7</v>
      </c>
      <c r="D271" s="277">
        <v>28.36</v>
      </c>
      <c r="E271" s="271">
        <v>1630</v>
      </c>
      <c r="F271" s="268">
        <f>ROUND(E271*D271,2)</f>
        <v>46226.8</v>
      </c>
      <c r="G271" s="268">
        <f>ROUND(F271*1.2,2)</f>
        <v>55472.160000000003</v>
      </c>
      <c r="H271" s="269"/>
      <c r="I271" s="268"/>
      <c r="J271" s="268"/>
      <c r="K271" s="268">
        <f t="shared" si="79"/>
        <v>46226.8</v>
      </c>
      <c r="L271" s="268">
        <f t="shared" si="79"/>
        <v>55472.160000000003</v>
      </c>
      <c r="M271" s="268">
        <f t="shared" si="80"/>
        <v>2526.5</v>
      </c>
      <c r="N271" s="268">
        <f t="shared" si="64"/>
        <v>71651.539999999994</v>
      </c>
      <c r="O271" s="268">
        <f t="shared" si="65"/>
        <v>85981.847999999984</v>
      </c>
      <c r="P271" s="268">
        <f t="shared" si="81"/>
        <v>0</v>
      </c>
      <c r="Q271" s="268">
        <f t="shared" si="66"/>
        <v>0</v>
      </c>
      <c r="R271" s="268">
        <f t="shared" si="67"/>
        <v>0</v>
      </c>
      <c r="S271" s="268">
        <f t="shared" si="68"/>
        <v>71651.539999999994</v>
      </c>
      <c r="T271" s="268">
        <f t="shared" si="69"/>
        <v>85981.847999999984</v>
      </c>
      <c r="U271" s="295"/>
      <c r="W271" s="298"/>
      <c r="X271" s="298"/>
      <c r="Y271" s="298"/>
    </row>
    <row r="272" spans="1:25" s="263" customFormat="1" ht="27.75" customHeight="1" x14ac:dyDescent="0.25">
      <c r="A272" s="264" t="s">
        <v>217</v>
      </c>
      <c r="B272" s="278" t="s">
        <v>245</v>
      </c>
      <c r="C272" s="264" t="s">
        <v>8</v>
      </c>
      <c r="D272" s="279">
        <v>133.59</v>
      </c>
      <c r="E272" s="271">
        <v>101.5</v>
      </c>
      <c r="F272" s="268">
        <f>ROUND(E272*D272,2)</f>
        <v>13559.39</v>
      </c>
      <c r="G272" s="268">
        <f>ROUND(F272*1.2,2)</f>
        <v>16271.27</v>
      </c>
      <c r="H272" s="269"/>
      <c r="I272" s="268"/>
      <c r="J272" s="268"/>
      <c r="K272" s="268">
        <f t="shared" si="79"/>
        <v>13559.39</v>
      </c>
      <c r="L272" s="268">
        <f t="shared" si="79"/>
        <v>16271.27</v>
      </c>
      <c r="M272" s="268">
        <f t="shared" si="80"/>
        <v>157.32500000000002</v>
      </c>
      <c r="N272" s="268">
        <f t="shared" si="64"/>
        <v>21017.046750000001</v>
      </c>
      <c r="O272" s="268">
        <f t="shared" si="65"/>
        <v>25220.456099999999</v>
      </c>
      <c r="P272" s="268">
        <f t="shared" si="81"/>
        <v>0</v>
      </c>
      <c r="Q272" s="268">
        <f t="shared" si="66"/>
        <v>0</v>
      </c>
      <c r="R272" s="268">
        <f t="shared" si="67"/>
        <v>0</v>
      </c>
      <c r="S272" s="268">
        <f t="shared" si="68"/>
        <v>21017.046750000001</v>
      </c>
      <c r="T272" s="268">
        <f t="shared" si="69"/>
        <v>25220.456099999999</v>
      </c>
      <c r="U272" s="295"/>
      <c r="W272" s="298"/>
      <c r="X272" s="298"/>
      <c r="Y272" s="298"/>
    </row>
    <row r="273" spans="1:25" s="263" customFormat="1" ht="27.75" customHeight="1" x14ac:dyDescent="0.25">
      <c r="A273" s="264" t="s">
        <v>301</v>
      </c>
      <c r="B273" s="265" t="s">
        <v>249</v>
      </c>
      <c r="C273" s="264" t="s">
        <v>7</v>
      </c>
      <c r="D273" s="277">
        <v>13.36</v>
      </c>
      <c r="E273" s="271">
        <v>2573.7399999999998</v>
      </c>
      <c r="F273" s="268">
        <f>ROUND(E273*D273,2)</f>
        <v>34385.17</v>
      </c>
      <c r="G273" s="268">
        <f>ROUND(F273*1.2,2)</f>
        <v>41262.199999999997</v>
      </c>
      <c r="H273" s="269"/>
      <c r="I273" s="268"/>
      <c r="J273" s="268"/>
      <c r="K273" s="268">
        <f t="shared" si="79"/>
        <v>34385.17</v>
      </c>
      <c r="L273" s="268">
        <f t="shared" si="79"/>
        <v>41262.199999999997</v>
      </c>
      <c r="M273" s="268">
        <f t="shared" si="80"/>
        <v>3989.2969999999996</v>
      </c>
      <c r="N273" s="268">
        <f t="shared" si="64"/>
        <v>53297.007919999989</v>
      </c>
      <c r="O273" s="268">
        <f t="shared" si="65"/>
        <v>63956.409503999981</v>
      </c>
      <c r="P273" s="268">
        <f t="shared" si="81"/>
        <v>0</v>
      </c>
      <c r="Q273" s="268">
        <f t="shared" si="66"/>
        <v>0</v>
      </c>
      <c r="R273" s="268">
        <f t="shared" si="67"/>
        <v>0</v>
      </c>
      <c r="S273" s="268">
        <f t="shared" si="68"/>
        <v>53297.007919999989</v>
      </c>
      <c r="T273" s="268">
        <f t="shared" si="69"/>
        <v>63956.409503999981</v>
      </c>
      <c r="U273" s="295"/>
      <c r="W273" s="298"/>
      <c r="X273" s="298"/>
      <c r="Y273" s="298"/>
    </row>
    <row r="274" spans="1:25" s="263" customFormat="1" ht="27.75" customHeight="1" x14ac:dyDescent="0.25">
      <c r="A274" s="264" t="s">
        <v>302</v>
      </c>
      <c r="B274" s="265" t="s">
        <v>247</v>
      </c>
      <c r="C274" s="264" t="s">
        <v>7</v>
      </c>
      <c r="D274" s="277">
        <f>D273*1.26</f>
        <v>16.833600000000001</v>
      </c>
      <c r="E274" s="271"/>
      <c r="F274" s="268"/>
      <c r="G274" s="268"/>
      <c r="H274" s="268">
        <v>4800</v>
      </c>
      <c r="I274" s="271">
        <f>ROUND(H274*D274,2)</f>
        <v>80801.279999999999</v>
      </c>
      <c r="J274" s="271">
        <f>ROUND(I274*1.2,2)</f>
        <v>96961.54</v>
      </c>
      <c r="K274" s="268">
        <f t="shared" si="79"/>
        <v>80801.279999999999</v>
      </c>
      <c r="L274" s="268">
        <f t="shared" si="79"/>
        <v>96961.54</v>
      </c>
      <c r="M274" s="268">
        <f t="shared" si="80"/>
        <v>0</v>
      </c>
      <c r="N274" s="268">
        <f t="shared" si="64"/>
        <v>0</v>
      </c>
      <c r="O274" s="268">
        <f t="shared" si="65"/>
        <v>0</v>
      </c>
      <c r="P274" s="268">
        <f t="shared" si="81"/>
        <v>6240</v>
      </c>
      <c r="Q274" s="268">
        <f t="shared" si="66"/>
        <v>105041.664</v>
      </c>
      <c r="R274" s="268">
        <f t="shared" si="67"/>
        <v>126049.99679999999</v>
      </c>
      <c r="S274" s="268">
        <f t="shared" si="68"/>
        <v>105041.664</v>
      </c>
      <c r="T274" s="268">
        <f t="shared" si="69"/>
        <v>126049.99679999999</v>
      </c>
      <c r="U274" s="295"/>
      <c r="W274" s="298"/>
      <c r="X274" s="298"/>
      <c r="Y274" s="298"/>
    </row>
    <row r="275" spans="1:25" s="263" customFormat="1" ht="27.75" customHeight="1" x14ac:dyDescent="0.25">
      <c r="A275" s="264" t="s">
        <v>303</v>
      </c>
      <c r="B275" s="265" t="s">
        <v>278</v>
      </c>
      <c r="C275" s="264" t="s">
        <v>10</v>
      </c>
      <c r="D275" s="277">
        <v>47</v>
      </c>
      <c r="E275" s="271">
        <v>2952.96</v>
      </c>
      <c r="F275" s="268">
        <f>ROUND(E275*D275,2)</f>
        <v>138789.12</v>
      </c>
      <c r="G275" s="268">
        <f>ROUND(F275*1.2,2)</f>
        <v>166546.94</v>
      </c>
      <c r="H275" s="269"/>
      <c r="I275" s="268"/>
      <c r="J275" s="268"/>
      <c r="K275" s="268">
        <f t="shared" si="79"/>
        <v>138789.12</v>
      </c>
      <c r="L275" s="268">
        <f t="shared" si="79"/>
        <v>166546.94</v>
      </c>
      <c r="M275" s="268">
        <f t="shared" si="80"/>
        <v>4577.0879999999997</v>
      </c>
      <c r="N275" s="268">
        <f t="shared" si="64"/>
        <v>215123.136</v>
      </c>
      <c r="O275" s="268">
        <f t="shared" si="65"/>
        <v>258147.76319999999</v>
      </c>
      <c r="P275" s="268">
        <f t="shared" si="81"/>
        <v>0</v>
      </c>
      <c r="Q275" s="268">
        <f t="shared" si="66"/>
        <v>0</v>
      </c>
      <c r="R275" s="268">
        <f t="shared" si="67"/>
        <v>0</v>
      </c>
      <c r="S275" s="268">
        <f t="shared" si="68"/>
        <v>215123.136</v>
      </c>
      <c r="T275" s="268">
        <f t="shared" si="69"/>
        <v>258147.76319999999</v>
      </c>
      <c r="U275" s="295"/>
      <c r="W275" s="298"/>
      <c r="X275" s="298"/>
      <c r="Y275" s="298"/>
    </row>
    <row r="276" spans="1:25" s="263" customFormat="1" ht="27.75" customHeight="1" x14ac:dyDescent="0.25">
      <c r="A276" s="264" t="s">
        <v>304</v>
      </c>
      <c r="B276" s="265" t="s">
        <v>279</v>
      </c>
      <c r="C276" s="264" t="s">
        <v>268</v>
      </c>
      <c r="D276" s="277">
        <v>1</v>
      </c>
      <c r="E276" s="271"/>
      <c r="F276" s="268"/>
      <c r="G276" s="268"/>
      <c r="H276" s="268">
        <v>1250000</v>
      </c>
      <c r="I276" s="271">
        <f>ROUND(H276*D276,2)</f>
        <v>1250000</v>
      </c>
      <c r="J276" s="271">
        <f>ROUND(I276*1.2,2)</f>
        <v>1500000</v>
      </c>
      <c r="K276" s="268">
        <f t="shared" si="79"/>
        <v>1250000</v>
      </c>
      <c r="L276" s="268">
        <f t="shared" si="79"/>
        <v>1500000</v>
      </c>
      <c r="M276" s="268">
        <f t="shared" si="80"/>
        <v>0</v>
      </c>
      <c r="N276" s="268">
        <f t="shared" si="64"/>
        <v>0</v>
      </c>
      <c r="O276" s="268">
        <f t="shared" si="65"/>
        <v>0</v>
      </c>
      <c r="P276" s="268">
        <f t="shared" si="81"/>
        <v>1625000</v>
      </c>
      <c r="Q276" s="268">
        <f t="shared" si="66"/>
        <v>1625000</v>
      </c>
      <c r="R276" s="268">
        <f t="shared" si="67"/>
        <v>1950000</v>
      </c>
      <c r="S276" s="268">
        <f t="shared" si="68"/>
        <v>1625000</v>
      </c>
      <c r="T276" s="268">
        <f t="shared" si="69"/>
        <v>1950000</v>
      </c>
      <c r="U276" s="295"/>
      <c r="W276" s="298"/>
      <c r="X276" s="298"/>
      <c r="Y276" s="298"/>
    </row>
    <row r="277" spans="1:25" s="263" customFormat="1" ht="27.75" customHeight="1" x14ac:dyDescent="0.25">
      <c r="A277" s="280" t="s">
        <v>305</v>
      </c>
      <c r="B277" s="281" t="s">
        <v>264</v>
      </c>
      <c r="C277" s="280" t="s">
        <v>15</v>
      </c>
      <c r="D277" s="282">
        <v>9.4700000000000006</v>
      </c>
      <c r="E277" s="283">
        <v>10921.25</v>
      </c>
      <c r="F277" s="284">
        <f>ROUND(E277*D277,2)</f>
        <v>103424.24</v>
      </c>
      <c r="G277" s="284">
        <f>ROUND(F277*1.2,2)</f>
        <v>124109.09</v>
      </c>
      <c r="H277" s="269"/>
      <c r="I277" s="268"/>
      <c r="J277" s="268"/>
      <c r="K277" s="268">
        <f t="shared" si="79"/>
        <v>103424.24</v>
      </c>
      <c r="L277" s="268">
        <f t="shared" si="79"/>
        <v>124109.09</v>
      </c>
      <c r="M277" s="268">
        <f t="shared" si="80"/>
        <v>16927.9375</v>
      </c>
      <c r="N277" s="268">
        <f t="shared" si="64"/>
        <v>160307.56812500002</v>
      </c>
      <c r="O277" s="268">
        <f t="shared" si="65"/>
        <v>192369.08175000001</v>
      </c>
      <c r="P277" s="268">
        <f t="shared" si="81"/>
        <v>0</v>
      </c>
      <c r="Q277" s="268">
        <f t="shared" si="66"/>
        <v>0</v>
      </c>
      <c r="R277" s="268">
        <f t="shared" si="67"/>
        <v>0</v>
      </c>
      <c r="S277" s="268">
        <f t="shared" si="68"/>
        <v>160307.56812500002</v>
      </c>
      <c r="T277" s="268">
        <f t="shared" si="69"/>
        <v>192369.08175000001</v>
      </c>
      <c r="U277" s="295"/>
      <c r="W277" s="298"/>
      <c r="X277" s="298"/>
      <c r="Y277" s="298"/>
    </row>
    <row r="278" spans="1:25" s="263" customFormat="1" ht="27.75" customHeight="1" x14ac:dyDescent="0.25">
      <c r="A278" s="264" t="s">
        <v>306</v>
      </c>
      <c r="B278" s="278" t="s">
        <v>280</v>
      </c>
      <c r="C278" s="264" t="s">
        <v>268</v>
      </c>
      <c r="D278" s="279">
        <v>1</v>
      </c>
      <c r="E278" s="271"/>
      <c r="F278" s="268"/>
      <c r="G278" s="268"/>
      <c r="H278" s="268">
        <v>2730000</v>
      </c>
      <c r="I278" s="271">
        <f>ROUND(H278*D278,2)</f>
        <v>2730000</v>
      </c>
      <c r="J278" s="271">
        <f>ROUND(I278*1.2,2)</f>
        <v>3276000</v>
      </c>
      <c r="K278" s="268">
        <f t="shared" si="79"/>
        <v>2730000</v>
      </c>
      <c r="L278" s="268">
        <f t="shared" si="79"/>
        <v>3276000</v>
      </c>
      <c r="M278" s="268">
        <f t="shared" si="80"/>
        <v>0</v>
      </c>
      <c r="N278" s="268">
        <f t="shared" ref="N278:N343" si="82">M278*D278</f>
        <v>0</v>
      </c>
      <c r="O278" s="268">
        <f t="shared" ref="O278:O343" si="83">N278*1.2</f>
        <v>0</v>
      </c>
      <c r="P278" s="268">
        <f t="shared" si="81"/>
        <v>3549000</v>
      </c>
      <c r="Q278" s="268">
        <f t="shared" ref="Q278:Q343" si="84">P278*D278</f>
        <v>3549000</v>
      </c>
      <c r="R278" s="268">
        <f t="shared" ref="R278:R343" si="85">Q278*1.2</f>
        <v>4258800</v>
      </c>
      <c r="S278" s="268">
        <f t="shared" ref="S278:S343" si="86">N278+Q278</f>
        <v>3549000</v>
      </c>
      <c r="T278" s="268">
        <f t="shared" ref="T278:T343" si="87">S278*1.2</f>
        <v>4258800</v>
      </c>
      <c r="U278" s="295"/>
      <c r="W278" s="298"/>
      <c r="X278" s="298"/>
      <c r="Y278" s="298"/>
    </row>
    <row r="279" spans="1:25" s="263" customFormat="1" ht="27.75" customHeight="1" x14ac:dyDescent="0.25">
      <c r="A279" s="264" t="s">
        <v>307</v>
      </c>
      <c r="B279" s="285" t="s">
        <v>281</v>
      </c>
      <c r="C279" s="264" t="s">
        <v>10</v>
      </c>
      <c r="D279" s="286">
        <v>2</v>
      </c>
      <c r="E279" s="287">
        <v>2510.0160000000001</v>
      </c>
      <c r="F279" s="268">
        <f>ROUND(E279*D279,2)</f>
        <v>5020.03</v>
      </c>
      <c r="G279" s="268">
        <f>ROUND(F279*1.2,2)</f>
        <v>6024.04</v>
      </c>
      <c r="H279" s="269"/>
      <c r="I279" s="268"/>
      <c r="J279" s="268"/>
      <c r="K279" s="268">
        <f t="shared" si="79"/>
        <v>5020.03</v>
      </c>
      <c r="L279" s="268">
        <f t="shared" si="79"/>
        <v>6024.04</v>
      </c>
      <c r="M279" s="268">
        <f t="shared" si="80"/>
        <v>3890.5248000000001</v>
      </c>
      <c r="N279" s="268">
        <f t="shared" si="82"/>
        <v>7781.0496000000003</v>
      </c>
      <c r="O279" s="268">
        <f t="shared" si="83"/>
        <v>9337.2595199999996</v>
      </c>
      <c r="P279" s="268">
        <f t="shared" si="81"/>
        <v>0</v>
      </c>
      <c r="Q279" s="268">
        <f t="shared" si="84"/>
        <v>0</v>
      </c>
      <c r="R279" s="268">
        <f t="shared" si="85"/>
        <v>0</v>
      </c>
      <c r="S279" s="268">
        <f t="shared" si="86"/>
        <v>7781.0496000000003</v>
      </c>
      <c r="T279" s="268">
        <f t="shared" si="87"/>
        <v>9337.2595199999996</v>
      </c>
      <c r="U279" s="295"/>
      <c r="W279" s="298"/>
      <c r="X279" s="298"/>
      <c r="Y279" s="298"/>
    </row>
    <row r="280" spans="1:25" s="263" customFormat="1" ht="27.75" customHeight="1" x14ac:dyDescent="0.25">
      <c r="A280" s="264" t="s">
        <v>308</v>
      </c>
      <c r="B280" s="285" t="s">
        <v>282</v>
      </c>
      <c r="C280" s="264" t="s">
        <v>10</v>
      </c>
      <c r="D280" s="288">
        <v>2</v>
      </c>
      <c r="E280" s="287"/>
      <c r="F280" s="287"/>
      <c r="G280" s="287"/>
      <c r="H280" s="268">
        <v>32370</v>
      </c>
      <c r="I280" s="287">
        <f>ROUND(H280*D280,2)</f>
        <v>64740</v>
      </c>
      <c r="J280" s="287">
        <f>ROUND(I280*1.2,2)</f>
        <v>77688</v>
      </c>
      <c r="K280" s="287">
        <f>F280+I280</f>
        <v>64740</v>
      </c>
      <c r="L280" s="289">
        <f>G280+J280</f>
        <v>77688</v>
      </c>
      <c r="M280" s="289">
        <f t="shared" si="80"/>
        <v>0</v>
      </c>
      <c r="N280" s="289">
        <f t="shared" si="82"/>
        <v>0</v>
      </c>
      <c r="O280" s="289">
        <f t="shared" si="83"/>
        <v>0</v>
      </c>
      <c r="P280" s="289">
        <f t="shared" si="81"/>
        <v>42081</v>
      </c>
      <c r="Q280" s="289">
        <f t="shared" si="84"/>
        <v>84162</v>
      </c>
      <c r="R280" s="289">
        <f t="shared" si="85"/>
        <v>100994.4</v>
      </c>
      <c r="S280" s="289">
        <f t="shared" si="86"/>
        <v>84162</v>
      </c>
      <c r="T280" s="289">
        <f t="shared" si="87"/>
        <v>100994.4</v>
      </c>
      <c r="U280" s="295"/>
      <c r="W280" s="298"/>
      <c r="X280" s="298"/>
      <c r="Y280" s="298"/>
    </row>
    <row r="281" spans="1:25" s="263" customFormat="1" ht="27.75" customHeight="1" x14ac:dyDescent="0.25">
      <c r="A281" s="264" t="s">
        <v>309</v>
      </c>
      <c r="B281" s="278" t="s">
        <v>125</v>
      </c>
      <c r="C281" s="264" t="s">
        <v>10</v>
      </c>
      <c r="D281" s="279">
        <v>1</v>
      </c>
      <c r="E281" s="271">
        <v>12480</v>
      </c>
      <c r="F281" s="268">
        <f>ROUND(E281*D281,2)</f>
        <v>12480</v>
      </c>
      <c r="G281" s="268">
        <f>ROUND(F281*1.2,2)</f>
        <v>14976</v>
      </c>
      <c r="H281" s="269"/>
      <c r="I281" s="268"/>
      <c r="J281" s="268"/>
      <c r="K281" s="268">
        <f t="shared" ref="K281:L298" si="88">F281+I281</f>
        <v>12480</v>
      </c>
      <c r="L281" s="268">
        <f t="shared" si="88"/>
        <v>14976</v>
      </c>
      <c r="M281" s="268">
        <f t="shared" si="80"/>
        <v>19344</v>
      </c>
      <c r="N281" s="268">
        <f t="shared" si="82"/>
        <v>19344</v>
      </c>
      <c r="O281" s="268">
        <f t="shared" si="83"/>
        <v>23212.799999999999</v>
      </c>
      <c r="P281" s="268">
        <f t="shared" si="81"/>
        <v>0</v>
      </c>
      <c r="Q281" s="268">
        <f t="shared" si="84"/>
        <v>0</v>
      </c>
      <c r="R281" s="268">
        <f t="shared" si="85"/>
        <v>0</v>
      </c>
      <c r="S281" s="268">
        <f t="shared" si="86"/>
        <v>19344</v>
      </c>
      <c r="T281" s="268">
        <f t="shared" si="87"/>
        <v>23212.799999999999</v>
      </c>
      <c r="U281" s="295"/>
      <c r="W281" s="298"/>
      <c r="X281" s="298"/>
      <c r="Y281" s="298"/>
    </row>
    <row r="282" spans="1:25" s="263" customFormat="1" ht="27.75" customHeight="1" x14ac:dyDescent="0.25">
      <c r="A282" s="264" t="s">
        <v>310</v>
      </c>
      <c r="B282" s="278" t="s">
        <v>126</v>
      </c>
      <c r="C282" s="264" t="s">
        <v>10</v>
      </c>
      <c r="D282" s="279">
        <v>1</v>
      </c>
      <c r="E282" s="271"/>
      <c r="F282" s="271"/>
      <c r="G282" s="271"/>
      <c r="H282" s="268">
        <v>112000</v>
      </c>
      <c r="I282" s="271">
        <f t="shared" ref="I282:I287" si="89">ROUND(H282*D282,2)</f>
        <v>112000</v>
      </c>
      <c r="J282" s="271">
        <f t="shared" ref="J282:J287" si="90">ROUND(I282*1.2,2)</f>
        <v>134400</v>
      </c>
      <c r="K282" s="268">
        <f t="shared" si="88"/>
        <v>112000</v>
      </c>
      <c r="L282" s="268">
        <f t="shared" si="88"/>
        <v>134400</v>
      </c>
      <c r="M282" s="268">
        <f t="shared" si="80"/>
        <v>0</v>
      </c>
      <c r="N282" s="268">
        <f t="shared" si="82"/>
        <v>0</v>
      </c>
      <c r="O282" s="268">
        <f t="shared" si="83"/>
        <v>0</v>
      </c>
      <c r="P282" s="268">
        <f t="shared" si="81"/>
        <v>145600</v>
      </c>
      <c r="Q282" s="268">
        <f t="shared" si="84"/>
        <v>145600</v>
      </c>
      <c r="R282" s="268">
        <f t="shared" si="85"/>
        <v>174720</v>
      </c>
      <c r="S282" s="268">
        <f t="shared" si="86"/>
        <v>145600</v>
      </c>
      <c r="T282" s="268">
        <f t="shared" si="87"/>
        <v>174720</v>
      </c>
      <c r="U282" s="295"/>
      <c r="W282" s="298"/>
      <c r="X282" s="298"/>
      <c r="Y282" s="298"/>
    </row>
    <row r="283" spans="1:25" s="263" customFormat="1" ht="27.75" customHeight="1" x14ac:dyDescent="0.25">
      <c r="A283" s="264" t="s">
        <v>311</v>
      </c>
      <c r="B283" s="278" t="s">
        <v>233</v>
      </c>
      <c r="C283" s="264" t="s">
        <v>149</v>
      </c>
      <c r="D283" s="279">
        <v>1</v>
      </c>
      <c r="E283" s="271"/>
      <c r="F283" s="271"/>
      <c r="G283" s="271"/>
      <c r="H283" s="268">
        <v>3700</v>
      </c>
      <c r="I283" s="271">
        <f t="shared" si="89"/>
        <v>3700</v>
      </c>
      <c r="J283" s="271">
        <f t="shared" si="90"/>
        <v>4440</v>
      </c>
      <c r="K283" s="268">
        <f t="shared" si="88"/>
        <v>3700</v>
      </c>
      <c r="L283" s="268">
        <f t="shared" si="88"/>
        <v>4440</v>
      </c>
      <c r="M283" s="268">
        <f t="shared" si="80"/>
        <v>0</v>
      </c>
      <c r="N283" s="268">
        <f t="shared" si="82"/>
        <v>0</v>
      </c>
      <c r="O283" s="268">
        <f t="shared" si="83"/>
        <v>0</v>
      </c>
      <c r="P283" s="268">
        <f t="shared" si="81"/>
        <v>4810</v>
      </c>
      <c r="Q283" s="268">
        <f t="shared" si="84"/>
        <v>4810</v>
      </c>
      <c r="R283" s="268">
        <f t="shared" si="85"/>
        <v>5772</v>
      </c>
      <c r="S283" s="268">
        <f t="shared" si="86"/>
        <v>4810</v>
      </c>
      <c r="T283" s="268">
        <f t="shared" si="87"/>
        <v>5772</v>
      </c>
      <c r="U283" s="295"/>
      <c r="W283" s="298"/>
      <c r="X283" s="298"/>
      <c r="Y283" s="298"/>
    </row>
    <row r="284" spans="1:25" s="263" customFormat="1" ht="27.75" customHeight="1" x14ac:dyDescent="0.25">
      <c r="A284" s="264" t="s">
        <v>312</v>
      </c>
      <c r="B284" s="278" t="s">
        <v>235</v>
      </c>
      <c r="C284" s="264" t="s">
        <v>10</v>
      </c>
      <c r="D284" s="279">
        <v>1</v>
      </c>
      <c r="E284" s="271"/>
      <c r="F284" s="271"/>
      <c r="G284" s="271"/>
      <c r="H284" s="268">
        <v>3700</v>
      </c>
      <c r="I284" s="271">
        <f t="shared" si="89"/>
        <v>3700</v>
      </c>
      <c r="J284" s="271">
        <f t="shared" si="90"/>
        <v>4440</v>
      </c>
      <c r="K284" s="268">
        <f t="shared" si="88"/>
        <v>3700</v>
      </c>
      <c r="L284" s="268">
        <f t="shared" si="88"/>
        <v>4440</v>
      </c>
      <c r="M284" s="268">
        <f t="shared" si="80"/>
        <v>0</v>
      </c>
      <c r="N284" s="268">
        <f t="shared" si="82"/>
        <v>0</v>
      </c>
      <c r="O284" s="268">
        <f t="shared" si="83"/>
        <v>0</v>
      </c>
      <c r="P284" s="268">
        <f t="shared" si="81"/>
        <v>4810</v>
      </c>
      <c r="Q284" s="268">
        <f t="shared" si="84"/>
        <v>4810</v>
      </c>
      <c r="R284" s="268">
        <f t="shared" si="85"/>
        <v>5772</v>
      </c>
      <c r="S284" s="268">
        <f t="shared" si="86"/>
        <v>4810</v>
      </c>
      <c r="T284" s="268">
        <f t="shared" si="87"/>
        <v>5772</v>
      </c>
      <c r="U284" s="295"/>
      <c r="W284" s="298"/>
      <c r="X284" s="298"/>
      <c r="Y284" s="298"/>
    </row>
    <row r="285" spans="1:25" s="263" customFormat="1" ht="27.75" customHeight="1" x14ac:dyDescent="0.25">
      <c r="A285" s="264" t="s">
        <v>313</v>
      </c>
      <c r="B285" s="278" t="s">
        <v>241</v>
      </c>
      <c r="C285" s="264" t="s">
        <v>238</v>
      </c>
      <c r="D285" s="279">
        <v>4</v>
      </c>
      <c r="E285" s="271"/>
      <c r="F285" s="271"/>
      <c r="G285" s="271"/>
      <c r="H285" s="271">
        <v>235.65</v>
      </c>
      <c r="I285" s="271">
        <f t="shared" si="89"/>
        <v>942.6</v>
      </c>
      <c r="J285" s="271">
        <f t="shared" si="90"/>
        <v>1131.1199999999999</v>
      </c>
      <c r="K285" s="268">
        <f t="shared" si="88"/>
        <v>942.6</v>
      </c>
      <c r="L285" s="268">
        <f t="shared" si="88"/>
        <v>1131.1199999999999</v>
      </c>
      <c r="M285" s="268">
        <f t="shared" si="80"/>
        <v>0</v>
      </c>
      <c r="N285" s="268">
        <f t="shared" si="82"/>
        <v>0</v>
      </c>
      <c r="O285" s="268">
        <f t="shared" si="83"/>
        <v>0</v>
      </c>
      <c r="P285" s="268">
        <f t="shared" si="81"/>
        <v>306.34500000000003</v>
      </c>
      <c r="Q285" s="268">
        <f t="shared" si="84"/>
        <v>1225.3800000000001</v>
      </c>
      <c r="R285" s="268">
        <f t="shared" si="85"/>
        <v>1470.4560000000001</v>
      </c>
      <c r="S285" s="268">
        <f t="shared" si="86"/>
        <v>1225.3800000000001</v>
      </c>
      <c r="T285" s="268">
        <f t="shared" si="87"/>
        <v>1470.4560000000001</v>
      </c>
      <c r="U285" s="295"/>
      <c r="W285" s="298"/>
      <c r="X285" s="298"/>
      <c r="Y285" s="298"/>
    </row>
    <row r="286" spans="1:25" s="263" customFormat="1" ht="27.75" customHeight="1" x14ac:dyDescent="0.25">
      <c r="A286" s="264" t="s">
        <v>314</v>
      </c>
      <c r="B286" s="278" t="s">
        <v>239</v>
      </c>
      <c r="C286" s="264" t="s">
        <v>234</v>
      </c>
      <c r="D286" s="279">
        <v>0.76</v>
      </c>
      <c r="E286" s="271"/>
      <c r="F286" s="271"/>
      <c r="G286" s="271"/>
      <c r="H286" s="271">
        <v>367.42500000000001</v>
      </c>
      <c r="I286" s="271">
        <f t="shared" si="89"/>
        <v>279.24</v>
      </c>
      <c r="J286" s="271">
        <f t="shared" si="90"/>
        <v>335.09</v>
      </c>
      <c r="K286" s="268">
        <f t="shared" si="88"/>
        <v>279.24</v>
      </c>
      <c r="L286" s="268">
        <f t="shared" si="88"/>
        <v>335.09</v>
      </c>
      <c r="M286" s="268">
        <f t="shared" si="80"/>
        <v>0</v>
      </c>
      <c r="N286" s="268">
        <f t="shared" si="82"/>
        <v>0</v>
      </c>
      <c r="O286" s="268">
        <f t="shared" si="83"/>
        <v>0</v>
      </c>
      <c r="P286" s="268">
        <f t="shared" si="81"/>
        <v>477.65250000000003</v>
      </c>
      <c r="Q286" s="268">
        <f t="shared" si="84"/>
        <v>363.01590000000004</v>
      </c>
      <c r="R286" s="268">
        <f t="shared" si="85"/>
        <v>435.61908000000005</v>
      </c>
      <c r="S286" s="268">
        <f t="shared" si="86"/>
        <v>363.01590000000004</v>
      </c>
      <c r="T286" s="268">
        <f t="shared" si="87"/>
        <v>435.61908000000005</v>
      </c>
      <c r="U286" s="295"/>
      <c r="W286" s="298"/>
      <c r="X286" s="298"/>
      <c r="Y286" s="298"/>
    </row>
    <row r="287" spans="1:25" s="263" customFormat="1" ht="27.75" customHeight="1" x14ac:dyDescent="0.25">
      <c r="A287" s="264" t="s">
        <v>315</v>
      </c>
      <c r="B287" s="278" t="s">
        <v>240</v>
      </c>
      <c r="C287" s="264" t="s">
        <v>234</v>
      </c>
      <c r="D287" s="279">
        <v>0.76</v>
      </c>
      <c r="E287" s="271"/>
      <c r="F287" s="271"/>
      <c r="G287" s="271"/>
      <c r="H287" s="271">
        <v>335.875</v>
      </c>
      <c r="I287" s="271">
        <f t="shared" si="89"/>
        <v>255.27</v>
      </c>
      <c r="J287" s="271">
        <f t="shared" si="90"/>
        <v>306.32</v>
      </c>
      <c r="K287" s="268">
        <f t="shared" si="88"/>
        <v>255.27</v>
      </c>
      <c r="L287" s="268">
        <f t="shared" si="88"/>
        <v>306.32</v>
      </c>
      <c r="M287" s="268">
        <f t="shared" si="80"/>
        <v>0</v>
      </c>
      <c r="N287" s="268">
        <f t="shared" si="82"/>
        <v>0</v>
      </c>
      <c r="O287" s="268">
        <f t="shared" si="83"/>
        <v>0</v>
      </c>
      <c r="P287" s="268">
        <f t="shared" si="81"/>
        <v>436.63749999999999</v>
      </c>
      <c r="Q287" s="268">
        <f t="shared" si="84"/>
        <v>331.84449999999998</v>
      </c>
      <c r="R287" s="268">
        <f t="shared" si="85"/>
        <v>398.21339999999998</v>
      </c>
      <c r="S287" s="268">
        <f t="shared" si="86"/>
        <v>331.84449999999998</v>
      </c>
      <c r="T287" s="268">
        <f t="shared" si="87"/>
        <v>398.21339999999998</v>
      </c>
      <c r="U287" s="295"/>
      <c r="W287" s="298"/>
      <c r="X287" s="298"/>
      <c r="Y287" s="298"/>
    </row>
    <row r="288" spans="1:25" s="263" customFormat="1" ht="27.75" customHeight="1" x14ac:dyDescent="0.25">
      <c r="A288" s="264" t="s">
        <v>316</v>
      </c>
      <c r="B288" s="278" t="s">
        <v>237</v>
      </c>
      <c r="C288" s="264" t="s">
        <v>24</v>
      </c>
      <c r="D288" s="279">
        <v>6</v>
      </c>
      <c r="E288" s="271">
        <v>1324</v>
      </c>
      <c r="F288" s="268">
        <f>ROUND(E288*D288,2)</f>
        <v>7944</v>
      </c>
      <c r="G288" s="268">
        <f>ROUND(F288*1.2,2)</f>
        <v>9532.7999999999993</v>
      </c>
      <c r="H288" s="269"/>
      <c r="I288" s="268"/>
      <c r="J288" s="268"/>
      <c r="K288" s="268">
        <f t="shared" si="88"/>
        <v>7944</v>
      </c>
      <c r="L288" s="268">
        <f t="shared" si="88"/>
        <v>9532.7999999999993</v>
      </c>
      <c r="M288" s="268">
        <f t="shared" si="80"/>
        <v>2052.2000000000003</v>
      </c>
      <c r="N288" s="268">
        <f t="shared" si="82"/>
        <v>12313.2</v>
      </c>
      <c r="O288" s="268">
        <f t="shared" si="83"/>
        <v>14775.84</v>
      </c>
      <c r="P288" s="268">
        <f t="shared" si="81"/>
        <v>0</v>
      </c>
      <c r="Q288" s="268">
        <f t="shared" si="84"/>
        <v>0</v>
      </c>
      <c r="R288" s="268">
        <f t="shared" si="85"/>
        <v>0</v>
      </c>
      <c r="S288" s="268">
        <f t="shared" si="86"/>
        <v>12313.2</v>
      </c>
      <c r="T288" s="268">
        <f t="shared" si="87"/>
        <v>14775.84</v>
      </c>
      <c r="U288" s="295"/>
      <c r="W288" s="298"/>
      <c r="X288" s="298"/>
      <c r="Y288" s="298"/>
    </row>
    <row r="289" spans="1:25" s="263" customFormat="1" ht="27.75" customHeight="1" x14ac:dyDescent="0.25">
      <c r="A289" s="264" t="s">
        <v>317</v>
      </c>
      <c r="B289" s="265" t="s">
        <v>257</v>
      </c>
      <c r="C289" s="264" t="s">
        <v>149</v>
      </c>
      <c r="D289" s="277">
        <v>12</v>
      </c>
      <c r="E289" s="271"/>
      <c r="F289" s="268"/>
      <c r="G289" s="268"/>
      <c r="H289" s="268">
        <v>8050</v>
      </c>
      <c r="I289" s="271">
        <f>ROUND(H289*D289,2)</f>
        <v>96600</v>
      </c>
      <c r="J289" s="271">
        <f>ROUND(I289*1.2,2)</f>
        <v>115920</v>
      </c>
      <c r="K289" s="268">
        <f t="shared" si="88"/>
        <v>96600</v>
      </c>
      <c r="L289" s="268">
        <f t="shared" si="88"/>
        <v>115920</v>
      </c>
      <c r="M289" s="268">
        <f t="shared" si="80"/>
        <v>0</v>
      </c>
      <c r="N289" s="268">
        <f t="shared" si="82"/>
        <v>0</v>
      </c>
      <c r="O289" s="268">
        <f t="shared" si="83"/>
        <v>0</v>
      </c>
      <c r="P289" s="268">
        <f t="shared" si="81"/>
        <v>10465</v>
      </c>
      <c r="Q289" s="268">
        <f t="shared" si="84"/>
        <v>125580</v>
      </c>
      <c r="R289" s="268">
        <f t="shared" si="85"/>
        <v>150696</v>
      </c>
      <c r="S289" s="268">
        <f t="shared" si="86"/>
        <v>125580</v>
      </c>
      <c r="T289" s="268">
        <f t="shared" si="87"/>
        <v>150696</v>
      </c>
      <c r="U289" s="295"/>
      <c r="W289" s="298"/>
      <c r="X289" s="298"/>
      <c r="Y289" s="298"/>
    </row>
    <row r="290" spans="1:25" s="263" customFormat="1" ht="27.75" customHeight="1" x14ac:dyDescent="0.25">
      <c r="A290" s="264" t="s">
        <v>318</v>
      </c>
      <c r="B290" s="265" t="s">
        <v>236</v>
      </c>
      <c r="C290" s="264" t="s">
        <v>10</v>
      </c>
      <c r="D290" s="277">
        <v>36</v>
      </c>
      <c r="E290" s="271"/>
      <c r="F290" s="268"/>
      <c r="G290" s="268"/>
      <c r="H290" s="268">
        <v>235</v>
      </c>
      <c r="I290" s="271">
        <f>ROUND(H290*D290,2)</f>
        <v>8460</v>
      </c>
      <c r="J290" s="271">
        <f>ROUND(I290*1.2,2)</f>
        <v>10152</v>
      </c>
      <c r="K290" s="268">
        <f t="shared" si="88"/>
        <v>8460</v>
      </c>
      <c r="L290" s="268">
        <f t="shared" si="88"/>
        <v>10152</v>
      </c>
      <c r="M290" s="268">
        <f t="shared" si="80"/>
        <v>0</v>
      </c>
      <c r="N290" s="268">
        <f t="shared" si="82"/>
        <v>0</v>
      </c>
      <c r="O290" s="268">
        <f t="shared" si="83"/>
        <v>0</v>
      </c>
      <c r="P290" s="268">
        <f t="shared" si="81"/>
        <v>305.5</v>
      </c>
      <c r="Q290" s="268">
        <f t="shared" si="84"/>
        <v>10998</v>
      </c>
      <c r="R290" s="268">
        <f t="shared" si="85"/>
        <v>13197.6</v>
      </c>
      <c r="S290" s="268">
        <f t="shared" si="86"/>
        <v>10998</v>
      </c>
      <c r="T290" s="268">
        <f t="shared" si="87"/>
        <v>13197.6</v>
      </c>
      <c r="U290" s="295"/>
      <c r="W290" s="298"/>
      <c r="X290" s="298"/>
      <c r="Y290" s="298"/>
    </row>
    <row r="291" spans="1:25" s="263" customFormat="1" ht="27.75" customHeight="1" x14ac:dyDescent="0.25">
      <c r="A291" s="264" t="s">
        <v>319</v>
      </c>
      <c r="B291" s="265" t="s">
        <v>265</v>
      </c>
      <c r="C291" s="264" t="s">
        <v>7</v>
      </c>
      <c r="D291" s="277">
        <v>12.12</v>
      </c>
      <c r="E291" s="271">
        <v>2416.5</v>
      </c>
      <c r="F291" s="268">
        <f>ROUND(E291*D291,2)</f>
        <v>29287.98</v>
      </c>
      <c r="G291" s="268">
        <f>ROUND(F291*1.2,2)</f>
        <v>35145.58</v>
      </c>
      <c r="H291" s="269"/>
      <c r="I291" s="268"/>
      <c r="J291" s="268"/>
      <c r="K291" s="268">
        <f t="shared" si="88"/>
        <v>29287.98</v>
      </c>
      <c r="L291" s="268">
        <f t="shared" si="88"/>
        <v>35145.58</v>
      </c>
      <c r="M291" s="268">
        <f t="shared" si="80"/>
        <v>3745.5750000000003</v>
      </c>
      <c r="N291" s="268">
        <f t="shared" si="82"/>
        <v>45396.368999999999</v>
      </c>
      <c r="O291" s="268">
        <f t="shared" si="83"/>
        <v>54475.642799999994</v>
      </c>
      <c r="P291" s="268">
        <f t="shared" si="81"/>
        <v>0</v>
      </c>
      <c r="Q291" s="268">
        <f t="shared" si="84"/>
        <v>0</v>
      </c>
      <c r="R291" s="268">
        <f t="shared" si="85"/>
        <v>0</v>
      </c>
      <c r="S291" s="268">
        <f t="shared" si="86"/>
        <v>45396.368999999999</v>
      </c>
      <c r="T291" s="268">
        <f t="shared" si="87"/>
        <v>54475.642799999994</v>
      </c>
      <c r="U291" s="295"/>
      <c r="W291" s="298"/>
      <c r="X291" s="298"/>
      <c r="Y291" s="298"/>
    </row>
    <row r="292" spans="1:25" s="263" customFormat="1" ht="27.75" customHeight="1" x14ac:dyDescent="0.25">
      <c r="A292" s="264" t="s">
        <v>320</v>
      </c>
      <c r="B292" s="278" t="s">
        <v>263</v>
      </c>
      <c r="C292" s="264" t="s">
        <v>7</v>
      </c>
      <c r="D292" s="279">
        <f>D291*1.26</f>
        <v>15.271199999999999</v>
      </c>
      <c r="E292" s="271"/>
      <c r="F292" s="271"/>
      <c r="G292" s="271"/>
      <c r="H292" s="268">
        <v>4800</v>
      </c>
      <c r="I292" s="271">
        <f>ROUND(H292*D292,2)</f>
        <v>73301.759999999995</v>
      </c>
      <c r="J292" s="271">
        <f>ROUND(I292*1.2,2)</f>
        <v>87962.11</v>
      </c>
      <c r="K292" s="268">
        <f t="shared" si="88"/>
        <v>73301.759999999995</v>
      </c>
      <c r="L292" s="268">
        <f t="shared" si="88"/>
        <v>87962.11</v>
      </c>
      <c r="M292" s="268">
        <f t="shared" si="80"/>
        <v>0</v>
      </c>
      <c r="N292" s="268">
        <f t="shared" si="82"/>
        <v>0</v>
      </c>
      <c r="O292" s="268">
        <f t="shared" si="83"/>
        <v>0</v>
      </c>
      <c r="P292" s="268">
        <f t="shared" si="81"/>
        <v>6240</v>
      </c>
      <c r="Q292" s="268">
        <f t="shared" si="84"/>
        <v>95292.287999999986</v>
      </c>
      <c r="R292" s="268">
        <f t="shared" si="85"/>
        <v>114350.74559999998</v>
      </c>
      <c r="S292" s="268">
        <f t="shared" si="86"/>
        <v>95292.287999999986</v>
      </c>
      <c r="T292" s="268">
        <f t="shared" si="87"/>
        <v>114350.74559999998</v>
      </c>
      <c r="U292" s="295"/>
      <c r="W292" s="298"/>
      <c r="X292" s="298"/>
      <c r="Y292" s="298"/>
    </row>
    <row r="293" spans="1:25" s="263" customFormat="1" ht="27.75" customHeight="1" x14ac:dyDescent="0.25">
      <c r="A293" s="264" t="s">
        <v>321</v>
      </c>
      <c r="B293" s="265" t="s">
        <v>266</v>
      </c>
      <c r="C293" s="264" t="s">
        <v>7</v>
      </c>
      <c r="D293" s="277">
        <v>1.21</v>
      </c>
      <c r="E293" s="271">
        <v>2102.355</v>
      </c>
      <c r="F293" s="268">
        <f>ROUND(E293*D293,2)</f>
        <v>2543.85</v>
      </c>
      <c r="G293" s="268">
        <f>ROUND(F293*1.2,2)</f>
        <v>3052.62</v>
      </c>
      <c r="H293" s="269"/>
      <c r="I293" s="268"/>
      <c r="J293" s="268"/>
      <c r="K293" s="268">
        <f t="shared" si="88"/>
        <v>2543.85</v>
      </c>
      <c r="L293" s="268">
        <f t="shared" si="88"/>
        <v>3052.62</v>
      </c>
      <c r="M293" s="268">
        <f t="shared" si="80"/>
        <v>3258.6502500000001</v>
      </c>
      <c r="N293" s="268">
        <f t="shared" si="82"/>
        <v>3942.9668025000001</v>
      </c>
      <c r="O293" s="268">
        <f t="shared" si="83"/>
        <v>4731.5601630000001</v>
      </c>
      <c r="P293" s="268">
        <f t="shared" si="81"/>
        <v>0</v>
      </c>
      <c r="Q293" s="268">
        <f t="shared" si="84"/>
        <v>0</v>
      </c>
      <c r="R293" s="268">
        <f t="shared" si="85"/>
        <v>0</v>
      </c>
      <c r="S293" s="268">
        <f t="shared" si="86"/>
        <v>3942.9668025000001</v>
      </c>
      <c r="T293" s="268">
        <f t="shared" si="87"/>
        <v>4731.5601630000001</v>
      </c>
      <c r="U293" s="295"/>
      <c r="W293" s="298"/>
      <c r="X293" s="298"/>
      <c r="Y293" s="298"/>
    </row>
    <row r="294" spans="1:25" s="263" customFormat="1" ht="27.75" customHeight="1" x14ac:dyDescent="0.25">
      <c r="A294" s="264" t="s">
        <v>322</v>
      </c>
      <c r="B294" s="265" t="s">
        <v>263</v>
      </c>
      <c r="C294" s="264" t="s">
        <v>7</v>
      </c>
      <c r="D294" s="277">
        <f>D293*1.26</f>
        <v>1.5246</v>
      </c>
      <c r="E294" s="271"/>
      <c r="F294" s="268"/>
      <c r="G294" s="268"/>
      <c r="H294" s="268">
        <v>4800</v>
      </c>
      <c r="I294" s="271">
        <f>ROUND(H294*D294,2)</f>
        <v>7318.08</v>
      </c>
      <c r="J294" s="271">
        <f>ROUND(I294*1.2,2)</f>
        <v>8781.7000000000007</v>
      </c>
      <c r="K294" s="268">
        <f t="shared" si="88"/>
        <v>7318.08</v>
      </c>
      <c r="L294" s="268">
        <f t="shared" si="88"/>
        <v>8781.7000000000007</v>
      </c>
      <c r="M294" s="268">
        <f t="shared" si="80"/>
        <v>0</v>
      </c>
      <c r="N294" s="268">
        <f t="shared" si="82"/>
        <v>0</v>
      </c>
      <c r="O294" s="268">
        <f t="shared" si="83"/>
        <v>0</v>
      </c>
      <c r="P294" s="268">
        <f t="shared" si="81"/>
        <v>6240</v>
      </c>
      <c r="Q294" s="268">
        <f t="shared" si="84"/>
        <v>9513.503999999999</v>
      </c>
      <c r="R294" s="268">
        <f t="shared" si="85"/>
        <v>11416.204799999998</v>
      </c>
      <c r="S294" s="268">
        <f t="shared" si="86"/>
        <v>9513.503999999999</v>
      </c>
      <c r="T294" s="268">
        <f t="shared" si="87"/>
        <v>11416.204799999998</v>
      </c>
      <c r="U294" s="295"/>
      <c r="W294" s="298"/>
      <c r="X294" s="298"/>
      <c r="Y294" s="298"/>
    </row>
    <row r="295" spans="1:25" s="263" customFormat="1" ht="27.75" customHeight="1" x14ac:dyDescent="0.25">
      <c r="A295" s="264" t="s">
        <v>323</v>
      </c>
      <c r="B295" s="265" t="s">
        <v>267</v>
      </c>
      <c r="C295" s="264" t="s">
        <v>9</v>
      </c>
      <c r="D295" s="277">
        <v>22.42</v>
      </c>
      <c r="E295" s="271">
        <v>1181.625</v>
      </c>
      <c r="F295" s="268">
        <f>ROUND(E295*D295,2)</f>
        <v>26492.03</v>
      </c>
      <c r="G295" s="268">
        <f>ROUND(F295*1.2,2)</f>
        <v>31790.44</v>
      </c>
      <c r="H295" s="269"/>
      <c r="I295" s="268"/>
      <c r="J295" s="268"/>
      <c r="K295" s="268">
        <f t="shared" si="88"/>
        <v>26492.03</v>
      </c>
      <c r="L295" s="268">
        <f t="shared" si="88"/>
        <v>31790.44</v>
      </c>
      <c r="M295" s="268">
        <f t="shared" si="80"/>
        <v>1831.51875</v>
      </c>
      <c r="N295" s="268">
        <f t="shared" si="82"/>
        <v>41062.650375000005</v>
      </c>
      <c r="O295" s="268">
        <f t="shared" si="83"/>
        <v>49275.180450000007</v>
      </c>
      <c r="P295" s="268">
        <f t="shared" si="81"/>
        <v>0</v>
      </c>
      <c r="Q295" s="268">
        <f t="shared" si="84"/>
        <v>0</v>
      </c>
      <c r="R295" s="268">
        <f t="shared" si="85"/>
        <v>0</v>
      </c>
      <c r="S295" s="268">
        <f t="shared" si="86"/>
        <v>41062.650375000005</v>
      </c>
      <c r="T295" s="268">
        <f t="shared" si="87"/>
        <v>49275.180450000007</v>
      </c>
      <c r="U295" s="295"/>
      <c r="W295" s="298"/>
      <c r="X295" s="298"/>
      <c r="Y295" s="298"/>
    </row>
    <row r="296" spans="1:25" s="263" customFormat="1" ht="27.75" customHeight="1" x14ac:dyDescent="0.25">
      <c r="A296" s="264" t="s">
        <v>324</v>
      </c>
      <c r="B296" s="265" t="s">
        <v>254</v>
      </c>
      <c r="C296" s="264" t="s">
        <v>15</v>
      </c>
      <c r="D296" s="277">
        <f>28.36*1.75</f>
        <v>49.629999999999995</v>
      </c>
      <c r="E296" s="271">
        <v>700</v>
      </c>
      <c r="F296" s="268">
        <f>ROUND(E296*D296,2)</f>
        <v>34741</v>
      </c>
      <c r="G296" s="268">
        <f>ROUND(F296*1.2,2)</f>
        <v>41689.199999999997</v>
      </c>
      <c r="H296" s="269"/>
      <c r="I296" s="268"/>
      <c r="J296" s="268"/>
      <c r="K296" s="268">
        <f t="shared" si="88"/>
        <v>34741</v>
      </c>
      <c r="L296" s="268">
        <f t="shared" si="88"/>
        <v>41689.199999999997</v>
      </c>
      <c r="M296" s="268">
        <f t="shared" si="80"/>
        <v>1085</v>
      </c>
      <c r="N296" s="268">
        <f t="shared" si="82"/>
        <v>53848.549999999996</v>
      </c>
      <c r="O296" s="268">
        <f t="shared" si="83"/>
        <v>64618.259999999995</v>
      </c>
      <c r="P296" s="268">
        <f t="shared" si="81"/>
        <v>0</v>
      </c>
      <c r="Q296" s="268">
        <f t="shared" si="84"/>
        <v>0</v>
      </c>
      <c r="R296" s="268">
        <f t="shared" si="85"/>
        <v>0</v>
      </c>
      <c r="S296" s="268">
        <f t="shared" si="86"/>
        <v>53848.549999999996</v>
      </c>
      <c r="T296" s="268">
        <f t="shared" si="87"/>
        <v>64618.259999999995</v>
      </c>
      <c r="U296" s="295"/>
      <c r="W296" s="298"/>
      <c r="X296" s="298"/>
      <c r="Y296" s="298"/>
    </row>
    <row r="297" spans="1:25" s="263" customFormat="1" ht="30" x14ac:dyDescent="0.25">
      <c r="A297" s="264" t="s">
        <v>325</v>
      </c>
      <c r="B297" s="265" t="s">
        <v>255</v>
      </c>
      <c r="C297" s="264" t="s">
        <v>15</v>
      </c>
      <c r="D297" s="277">
        <f>9.47+0.15+0.0414*6</f>
        <v>9.8684000000000012</v>
      </c>
      <c r="E297" s="271">
        <v>1140</v>
      </c>
      <c r="F297" s="268">
        <f>ROUND(E297*D297,2)</f>
        <v>11249.98</v>
      </c>
      <c r="G297" s="268">
        <f>ROUND(F297*1.2,2)</f>
        <v>13499.98</v>
      </c>
      <c r="H297" s="269"/>
      <c r="I297" s="268"/>
      <c r="J297" s="268"/>
      <c r="K297" s="268">
        <f t="shared" si="88"/>
        <v>11249.98</v>
      </c>
      <c r="L297" s="268">
        <f t="shared" si="88"/>
        <v>13499.98</v>
      </c>
      <c r="M297" s="268">
        <f t="shared" si="80"/>
        <v>1767</v>
      </c>
      <c r="N297" s="268">
        <f t="shared" si="82"/>
        <v>17437.462800000001</v>
      </c>
      <c r="O297" s="268">
        <f t="shared" si="83"/>
        <v>20924.95536</v>
      </c>
      <c r="P297" s="268">
        <f t="shared" si="81"/>
        <v>0</v>
      </c>
      <c r="Q297" s="268">
        <f t="shared" si="84"/>
        <v>0</v>
      </c>
      <c r="R297" s="268">
        <f t="shared" si="85"/>
        <v>0</v>
      </c>
      <c r="S297" s="268">
        <f t="shared" si="86"/>
        <v>17437.462800000001</v>
      </c>
      <c r="T297" s="268">
        <f t="shared" si="87"/>
        <v>20924.95536</v>
      </c>
      <c r="U297" s="295"/>
      <c r="W297" s="298"/>
      <c r="X297" s="298"/>
      <c r="Y297" s="298"/>
    </row>
    <row r="298" spans="1:25" s="263" customFormat="1" ht="27.75" customHeight="1" x14ac:dyDescent="0.25">
      <c r="A298" s="264" t="s">
        <v>326</v>
      </c>
      <c r="B298" s="265" t="s">
        <v>256</v>
      </c>
      <c r="C298" s="264" t="s">
        <v>15</v>
      </c>
      <c r="D298" s="277">
        <f>63*0.08</f>
        <v>5.04</v>
      </c>
      <c r="E298" s="271">
        <v>1140</v>
      </c>
      <c r="F298" s="268">
        <f>ROUND(E298*D298,2)</f>
        <v>5745.6</v>
      </c>
      <c r="G298" s="268">
        <f>ROUND(F298*1.2,2)</f>
        <v>6894.72</v>
      </c>
      <c r="H298" s="269"/>
      <c r="I298" s="268"/>
      <c r="J298" s="268"/>
      <c r="K298" s="268">
        <f t="shared" si="88"/>
        <v>5745.6</v>
      </c>
      <c r="L298" s="268">
        <f t="shared" si="88"/>
        <v>6894.72</v>
      </c>
      <c r="M298" s="268">
        <f t="shared" si="80"/>
        <v>1767</v>
      </c>
      <c r="N298" s="268">
        <f t="shared" si="82"/>
        <v>8905.68</v>
      </c>
      <c r="O298" s="268">
        <f t="shared" si="83"/>
        <v>10686.816000000001</v>
      </c>
      <c r="P298" s="268">
        <f t="shared" si="81"/>
        <v>0</v>
      </c>
      <c r="Q298" s="268">
        <f t="shared" si="84"/>
        <v>0</v>
      </c>
      <c r="R298" s="268">
        <f t="shared" si="85"/>
        <v>0</v>
      </c>
      <c r="S298" s="268">
        <f t="shared" si="86"/>
        <v>8905.68</v>
      </c>
      <c r="T298" s="268">
        <f t="shared" si="87"/>
        <v>10686.816000000001</v>
      </c>
      <c r="U298" s="295"/>
      <c r="W298" s="298"/>
      <c r="X298" s="298"/>
      <c r="Y298" s="298"/>
    </row>
    <row r="299" spans="1:25" s="263" customFormat="1" ht="27.75" customHeight="1" x14ac:dyDescent="0.25">
      <c r="A299" s="291"/>
      <c r="B299" s="292" t="s">
        <v>11</v>
      </c>
      <c r="C299" s="293"/>
      <c r="D299" s="293"/>
      <c r="E299" s="293"/>
      <c r="F299" s="276">
        <f>SUM(F270:F298)</f>
        <v>554628.57999999996</v>
      </c>
      <c r="G299" s="276">
        <f>SUM(G270:G298)</f>
        <v>665554.30999999971</v>
      </c>
      <c r="H299" s="276"/>
      <c r="I299" s="276">
        <f>SUM(I270:I298)</f>
        <v>4432098.2299999995</v>
      </c>
      <c r="J299" s="276">
        <f>SUM(J270:J298)</f>
        <v>5318517.8800000008</v>
      </c>
      <c r="K299" s="276">
        <f>SUM(K270:K298)</f>
        <v>4986726.8099999996</v>
      </c>
      <c r="L299" s="276">
        <f>SUM(L270:L298)</f>
        <v>5984072.1900000013</v>
      </c>
      <c r="M299" s="276"/>
      <c r="N299" s="276">
        <f>SUM(N270:N298)</f>
        <v>859674.28187249997</v>
      </c>
      <c r="O299" s="276">
        <f>SUM(O270:O298)</f>
        <v>1031609.1382470001</v>
      </c>
      <c r="P299" s="276"/>
      <c r="Q299" s="276">
        <f>SUM(Q270:Q298)</f>
        <v>5761727.6963999989</v>
      </c>
      <c r="R299" s="276">
        <f>SUM(R270:R298)</f>
        <v>6914073.2356799999</v>
      </c>
      <c r="S299" s="276">
        <f>SUM(S270:S298)</f>
        <v>6621401.9782724986</v>
      </c>
      <c r="T299" s="276">
        <f>SUM(T270:T298)</f>
        <v>7945682.3739269981</v>
      </c>
      <c r="U299" s="295"/>
      <c r="W299" s="298"/>
      <c r="X299" s="298"/>
      <c r="Y299" s="298"/>
    </row>
    <row r="300" spans="1:25" x14ac:dyDescent="0.25">
      <c r="N300" s="144" t="s">
        <v>296</v>
      </c>
      <c r="O300" s="144">
        <f>(O299-G299)/O299</f>
        <v>0.35483868325268281</v>
      </c>
      <c r="Q300" s="144" t="s">
        <v>298</v>
      </c>
      <c r="R300" s="144">
        <f>(R299-J299)/R299</f>
        <v>0.23076922984358236</v>
      </c>
      <c r="S300" s="90" t="s">
        <v>294</v>
      </c>
      <c r="T300" s="144">
        <f>(T299-L299)/T299</f>
        <v>0.24687749794326466</v>
      </c>
    </row>
    <row r="301" spans="1:25" x14ac:dyDescent="0.25">
      <c r="N301" s="142" t="s">
        <v>297</v>
      </c>
      <c r="O301" s="142">
        <f>O299-G299</f>
        <v>366054.82824700035</v>
      </c>
      <c r="Q301" s="142" t="s">
        <v>299</v>
      </c>
      <c r="R301" s="142">
        <f>R299-J299</f>
        <v>1595555.3556799991</v>
      </c>
      <c r="S301" s="90" t="s">
        <v>293</v>
      </c>
      <c r="T301" s="142">
        <f>T299-L299</f>
        <v>1961610.1839269968</v>
      </c>
    </row>
    <row r="302" spans="1:25" x14ac:dyDescent="0.25">
      <c r="O302" s="143"/>
      <c r="R302" s="143"/>
      <c r="S302" s="90" t="s">
        <v>290</v>
      </c>
      <c r="T302" s="143">
        <f>T301/120*20</f>
        <v>326935.03065449948</v>
      </c>
    </row>
    <row r="303" spans="1:25" x14ac:dyDescent="0.25">
      <c r="O303" s="143"/>
      <c r="R303" s="143"/>
      <c r="S303" s="90" t="s">
        <v>295</v>
      </c>
      <c r="T303" s="143">
        <f>(T299*0.5*5%)/12*5</f>
        <v>82767.524728406221</v>
      </c>
    </row>
    <row r="304" spans="1:25" x14ac:dyDescent="0.25">
      <c r="O304" s="142"/>
      <c r="R304" s="142"/>
      <c r="S304" s="90" t="s">
        <v>300</v>
      </c>
      <c r="T304" s="142">
        <v>5000000</v>
      </c>
    </row>
    <row r="305" spans="15:20" x14ac:dyDescent="0.25">
      <c r="O305" s="143"/>
      <c r="R305" s="143"/>
      <c r="S305" s="90" t="s">
        <v>291</v>
      </c>
      <c r="T305" s="143">
        <f>(T301-T302-T303-T304)*25%</f>
        <v>-862023.09286397719</v>
      </c>
    </row>
    <row r="306" spans="15:20" x14ac:dyDescent="0.25">
      <c r="O306" s="143"/>
      <c r="R306" s="143"/>
      <c r="S306" s="90" t="s">
        <v>292</v>
      </c>
      <c r="T306" s="143">
        <f>T301-T302-T305-T303-T304</f>
        <v>-2586069.2785919318</v>
      </c>
    </row>
    <row r="307" spans="15:20" x14ac:dyDescent="0.25">
      <c r="O307" s="144"/>
      <c r="R307" s="144"/>
      <c r="S307" s="90" t="s">
        <v>292</v>
      </c>
      <c r="T307" s="144">
        <f>T306/T299</f>
        <v>-0.3254684943206228</v>
      </c>
    </row>
  </sheetData>
  <autoFilter ref="A10:U307" xr:uid="{5BD0074C-587E-4DE9-BEBA-75582C65E64C}"/>
  <mergeCells count="13">
    <mergeCell ref="M6:T7"/>
    <mergeCell ref="E8:G8"/>
    <mergeCell ref="H8:J8"/>
    <mergeCell ref="K8:L8"/>
    <mergeCell ref="M8:O8"/>
    <mergeCell ref="P8:R8"/>
    <mergeCell ref="S8:T8"/>
    <mergeCell ref="J1:L1"/>
    <mergeCell ref="A6:A9"/>
    <mergeCell ref="B6:B9"/>
    <mergeCell ref="C6:C9"/>
    <mergeCell ref="D6:D9"/>
    <mergeCell ref="E6:L7"/>
  </mergeCells>
  <pageMargins left="0.70866141732283472" right="0.31496062992125984" top="0.55118110236220474" bottom="0.55118110236220474" header="0.11811023622047245" footer="0.11811023622047245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AE45-0D9C-40B1-8A81-5CCE20CD300E}">
  <sheetPr>
    <tabColor rgb="FF00B050"/>
  </sheetPr>
  <dimension ref="A1:H64"/>
  <sheetViews>
    <sheetView zoomScale="160" zoomScaleNormal="160" workbookViewId="0">
      <selection activeCell="E4" sqref="E4"/>
    </sheetView>
  </sheetViews>
  <sheetFormatPr defaultRowHeight="15" x14ac:dyDescent="0.25"/>
  <cols>
    <col min="1" max="1" width="46" bestFit="1" customWidth="1"/>
    <col min="2" max="4" width="9.85546875" customWidth="1"/>
    <col min="5" max="5" width="15.28515625" bestFit="1" customWidth="1"/>
    <col min="6" max="6" width="14.42578125" customWidth="1"/>
    <col min="7" max="7" width="15.28515625" customWidth="1"/>
    <col min="8" max="8" width="20.28515625" customWidth="1"/>
  </cols>
  <sheetData>
    <row r="1" spans="1:7" x14ac:dyDescent="0.25">
      <c r="A1" s="148"/>
      <c r="B1" s="148"/>
      <c r="C1" s="148"/>
      <c r="D1" s="148"/>
      <c r="E1" s="252" t="s">
        <v>515</v>
      </c>
      <c r="F1" s="252"/>
      <c r="G1" s="252"/>
    </row>
    <row r="2" spans="1:7" x14ac:dyDescent="0.25">
      <c r="A2" s="148"/>
      <c r="B2" s="148"/>
      <c r="C2" s="148"/>
      <c r="D2" s="148"/>
      <c r="E2" s="149" t="s">
        <v>516</v>
      </c>
      <c r="F2" s="149" t="s">
        <v>517</v>
      </c>
      <c r="G2" s="149" t="s">
        <v>518</v>
      </c>
    </row>
    <row r="3" spans="1:7" x14ac:dyDescent="0.25">
      <c r="A3" s="159" t="s">
        <v>519</v>
      </c>
      <c r="B3" s="159"/>
      <c r="C3" s="159"/>
      <c r="D3" s="159"/>
      <c r="E3" s="198">
        <f>'СМР+мат 11.04'!L288</f>
        <v>119622921.73</v>
      </c>
      <c r="F3" s="198">
        <f>'СМР+мат 11.04'!G288</f>
        <v>25341794.25</v>
      </c>
      <c r="G3" s="198">
        <f>'СМР+мат 11.04'!J288</f>
        <v>94281127.487040028</v>
      </c>
    </row>
    <row r="4" spans="1:7" x14ac:dyDescent="0.25">
      <c r="A4" s="158" t="s">
        <v>519</v>
      </c>
      <c r="B4" s="158"/>
      <c r="C4" s="158"/>
      <c r="D4" s="158"/>
      <c r="E4" s="200">
        <f>E7+E9+E13+E17+E18+E19+E20+E29+E31+E33+E35+E39+E40+E41+E42+E43+E44+E49+E50+E55+E57+E60+E61+E62</f>
        <v>49958583.434917413</v>
      </c>
      <c r="F4" s="200"/>
      <c r="G4" s="200"/>
    </row>
    <row r="5" spans="1:7" x14ac:dyDescent="0.25">
      <c r="A5" s="168" t="str">
        <f>'СМР+мат 11.04 (2)'!B11</f>
        <v xml:space="preserve">Устройство путей </v>
      </c>
      <c r="B5" s="159"/>
      <c r="C5" s="159"/>
      <c r="D5" s="159"/>
      <c r="E5" s="150">
        <f>'СМР+мат 11.04 (2)'!T36</f>
        <v>55613811.212789997</v>
      </c>
      <c r="F5" s="150">
        <f>'СМР+мат 11.04 (2)'!O36</f>
        <v>16606114.85919</v>
      </c>
      <c r="G5" s="150">
        <f>'СМР+мат 11.04 (2)'!R36</f>
        <v>39007696.353600003</v>
      </c>
    </row>
    <row r="6" spans="1:7" ht="45" x14ac:dyDescent="0.25">
      <c r="A6" s="166" t="s">
        <v>531</v>
      </c>
      <c r="B6" s="167" t="s">
        <v>7</v>
      </c>
      <c r="C6" s="167">
        <v>17.55</v>
      </c>
      <c r="D6" s="167"/>
      <c r="E6" s="150">
        <f>'СМР+мат 11.04 (2)'!T12</f>
        <v>58757.4</v>
      </c>
      <c r="F6" s="150"/>
      <c r="G6" s="150"/>
    </row>
    <row r="7" spans="1:7" ht="45" x14ac:dyDescent="0.25">
      <c r="A7" s="186" t="s">
        <v>244</v>
      </c>
      <c r="B7" s="180" t="s">
        <v>7</v>
      </c>
      <c r="C7" s="180">
        <f>C6*D10</f>
        <v>2.6983125000000001</v>
      </c>
      <c r="D7" s="180">
        <f>C7/C6</f>
        <v>0.15375</v>
      </c>
      <c r="E7" s="179">
        <f>E6*D7</f>
        <v>9033.9502499999999</v>
      </c>
      <c r="F7" s="179"/>
      <c r="G7" s="179"/>
    </row>
    <row r="8" spans="1:7" s="90" customFormat="1" ht="30" x14ac:dyDescent="0.25">
      <c r="A8" s="166" t="s">
        <v>532</v>
      </c>
      <c r="B8" s="169" t="s">
        <v>7</v>
      </c>
      <c r="C8" s="169">
        <v>456.59</v>
      </c>
      <c r="D8" s="169"/>
      <c r="E8" s="170">
        <f>'СМР+мат 11.04 (2)'!T14</f>
        <v>1384289.5619999999</v>
      </c>
      <c r="F8" s="170"/>
      <c r="G8" s="170"/>
    </row>
    <row r="9" spans="1:7" s="90" customFormat="1" ht="30" x14ac:dyDescent="0.25">
      <c r="A9" s="186" t="s">
        <v>557</v>
      </c>
      <c r="B9" s="187" t="s">
        <v>7</v>
      </c>
      <c r="C9" s="187">
        <f>C8*D10</f>
        <v>70.200712499999995</v>
      </c>
      <c r="D9" s="187">
        <f>C9/C8</f>
        <v>0.15375</v>
      </c>
      <c r="E9" s="188">
        <f>E8*D9</f>
        <v>212834.5201575</v>
      </c>
      <c r="F9" s="188"/>
      <c r="G9" s="188"/>
    </row>
    <row r="10" spans="1:7" x14ac:dyDescent="0.25">
      <c r="A10" s="173" t="s">
        <v>536</v>
      </c>
      <c r="B10" s="174" t="s">
        <v>9</v>
      </c>
      <c r="C10" s="174">
        <v>800</v>
      </c>
      <c r="D10" s="191">
        <f>D13+D17+D18+D19+D20</f>
        <v>0.15375</v>
      </c>
      <c r="E10" s="185">
        <f>'СМР+мат 11.04 (2)'!T13</f>
        <v>2945942.4</v>
      </c>
      <c r="F10" s="150"/>
      <c r="G10" s="150"/>
    </row>
    <row r="11" spans="1:7" x14ac:dyDescent="0.25">
      <c r="A11" s="157" t="s">
        <v>552</v>
      </c>
      <c r="B11" s="177" t="s">
        <v>9</v>
      </c>
      <c r="C11" s="178">
        <v>140.32</v>
      </c>
      <c r="D11" s="178"/>
      <c r="E11" s="150"/>
      <c r="F11" s="150"/>
      <c r="G11" s="150"/>
    </row>
    <row r="12" spans="1:7" x14ac:dyDescent="0.25">
      <c r="A12" s="157" t="s">
        <v>553</v>
      </c>
      <c r="B12" s="177" t="s">
        <v>9</v>
      </c>
      <c r="C12" s="177">
        <v>98</v>
      </c>
      <c r="D12" s="177"/>
      <c r="E12" s="150"/>
      <c r="F12" s="150"/>
      <c r="G12" s="150"/>
    </row>
    <row r="13" spans="1:7" x14ac:dyDescent="0.25">
      <c r="A13" s="158" t="s">
        <v>521</v>
      </c>
      <c r="B13" s="180" t="s">
        <v>9</v>
      </c>
      <c r="C13" s="180">
        <v>8.5</v>
      </c>
      <c r="D13" s="189">
        <f>C13/$C$10</f>
        <v>1.0625000000000001E-2</v>
      </c>
      <c r="E13" s="179">
        <f>$E$10*D13</f>
        <v>31300.638000000003</v>
      </c>
      <c r="F13" s="179"/>
      <c r="G13" s="179"/>
    </row>
    <row r="14" spans="1:7" x14ac:dyDescent="0.25">
      <c r="A14" s="157" t="s">
        <v>550</v>
      </c>
      <c r="B14" s="177" t="s">
        <v>9</v>
      </c>
      <c r="C14" s="177">
        <f>18.7+21.6</f>
        <v>40.299999999999997</v>
      </c>
      <c r="D14" s="177"/>
      <c r="E14" s="150"/>
      <c r="F14" s="150"/>
      <c r="G14" s="150"/>
    </row>
    <row r="15" spans="1:7" x14ac:dyDescent="0.25">
      <c r="A15" s="157" t="s">
        <v>551</v>
      </c>
      <c r="B15" s="177" t="s">
        <v>9</v>
      </c>
      <c r="C15" s="177">
        <f>11.65+5.16+13.15+15</f>
        <v>44.96</v>
      </c>
      <c r="D15" s="177"/>
      <c r="E15" s="150"/>
      <c r="F15" s="150"/>
      <c r="G15" s="150"/>
    </row>
    <row r="16" spans="1:7" x14ac:dyDescent="0.25">
      <c r="A16" s="157" t="s">
        <v>533</v>
      </c>
      <c r="B16" s="177" t="s">
        <v>9</v>
      </c>
      <c r="C16" s="177">
        <v>52.72</v>
      </c>
      <c r="D16" s="177"/>
      <c r="E16" s="150"/>
      <c r="F16" s="150"/>
      <c r="G16" s="150"/>
    </row>
    <row r="17" spans="1:7" x14ac:dyDescent="0.25">
      <c r="A17" s="158" t="s">
        <v>554</v>
      </c>
      <c r="B17" s="180" t="s">
        <v>9</v>
      </c>
      <c r="C17" s="180">
        <v>6.64</v>
      </c>
      <c r="D17" s="190">
        <f>C17/$C$10</f>
        <v>8.3000000000000001E-3</v>
      </c>
      <c r="E17" s="179">
        <f t="shared" ref="E17:E20" si="0">$E$10*D17</f>
        <v>24451.321919999998</v>
      </c>
      <c r="F17" s="179"/>
      <c r="G17" s="179"/>
    </row>
    <row r="18" spans="1:7" x14ac:dyDescent="0.25">
      <c r="A18" s="158" t="s">
        <v>522</v>
      </c>
      <c r="B18" s="180" t="s">
        <v>9</v>
      </c>
      <c r="C18" s="180">
        <v>34.729999999999997</v>
      </c>
      <c r="D18" s="190">
        <f>C18/$C$10</f>
        <v>4.3412499999999993E-2</v>
      </c>
      <c r="E18" s="179">
        <f t="shared" si="0"/>
        <v>127890.72443999998</v>
      </c>
      <c r="F18" s="179"/>
      <c r="G18" s="179"/>
    </row>
    <row r="19" spans="1:7" x14ac:dyDescent="0.25">
      <c r="A19" s="158" t="s">
        <v>523</v>
      </c>
      <c r="B19" s="180" t="s">
        <v>9</v>
      </c>
      <c r="C19" s="180">
        <f>7.27+11.26</f>
        <v>18.53</v>
      </c>
      <c r="D19" s="190">
        <f>C19/$C$10</f>
        <v>2.3162500000000003E-2</v>
      </c>
      <c r="E19" s="179">
        <f t="shared" si="0"/>
        <v>68235.390840000007</v>
      </c>
      <c r="F19" s="179"/>
      <c r="G19" s="179"/>
    </row>
    <row r="20" spans="1:7" x14ac:dyDescent="0.25">
      <c r="A20" s="158" t="s">
        <v>524</v>
      </c>
      <c r="B20" s="180" t="s">
        <v>9</v>
      </c>
      <c r="C20" s="180">
        <f>48.65+5.95</f>
        <v>54.6</v>
      </c>
      <c r="D20" s="190">
        <f>C20/$C$10</f>
        <v>6.8250000000000005E-2</v>
      </c>
      <c r="E20" s="179">
        <f t="shared" si="0"/>
        <v>201060.56880000001</v>
      </c>
      <c r="F20" s="179"/>
      <c r="G20" s="179"/>
    </row>
    <row r="21" spans="1:7" x14ac:dyDescent="0.25">
      <c r="A21" s="157" t="s">
        <v>525</v>
      </c>
      <c r="B21" s="177" t="s">
        <v>9</v>
      </c>
      <c r="C21" s="177">
        <v>4.2300000000000004</v>
      </c>
      <c r="D21" s="177"/>
      <c r="E21" s="150"/>
      <c r="F21" s="150"/>
      <c r="G21" s="150"/>
    </row>
    <row r="22" spans="1:7" x14ac:dyDescent="0.25">
      <c r="A22" s="157" t="s">
        <v>526</v>
      </c>
      <c r="B22" s="177" t="s">
        <v>9</v>
      </c>
      <c r="C22" s="177">
        <f>22.37+39.9</f>
        <v>62.269999999999996</v>
      </c>
      <c r="D22" s="177"/>
      <c r="E22" s="150"/>
      <c r="F22" s="150"/>
      <c r="G22" s="150"/>
    </row>
    <row r="23" spans="1:7" x14ac:dyDescent="0.25">
      <c r="A23" s="157" t="s">
        <v>527</v>
      </c>
      <c r="B23" s="177" t="s">
        <v>9</v>
      </c>
      <c r="C23" s="177">
        <v>3.22</v>
      </c>
      <c r="D23" s="177"/>
      <c r="E23" s="150"/>
      <c r="F23" s="150"/>
      <c r="G23" s="150"/>
    </row>
    <row r="24" spans="1:7" x14ac:dyDescent="0.25">
      <c r="A24" s="157" t="s">
        <v>528</v>
      </c>
      <c r="B24" s="177" t="s">
        <v>9</v>
      </c>
      <c r="C24" s="177">
        <v>44.98</v>
      </c>
      <c r="D24" s="177"/>
      <c r="E24" s="150"/>
      <c r="F24" s="150"/>
      <c r="G24" s="150"/>
    </row>
    <row r="25" spans="1:7" x14ac:dyDescent="0.25">
      <c r="A25" s="157" t="s">
        <v>529</v>
      </c>
      <c r="B25" s="177" t="s">
        <v>9</v>
      </c>
      <c r="C25" s="177">
        <v>44.6</v>
      </c>
      <c r="D25" s="177"/>
      <c r="E25" s="150"/>
      <c r="F25" s="150"/>
      <c r="G25" s="150"/>
    </row>
    <row r="26" spans="1:7" x14ac:dyDescent="0.25">
      <c r="A26" s="157" t="s">
        <v>530</v>
      </c>
      <c r="B26" s="177" t="s">
        <v>9</v>
      </c>
      <c r="C26" s="177">
        <f>105.16+18.38+18.01</f>
        <v>141.54999999999998</v>
      </c>
      <c r="D26" s="177"/>
      <c r="E26" s="150"/>
      <c r="F26" s="150"/>
      <c r="G26" s="150"/>
    </row>
    <row r="27" spans="1:7" s="54" customFormat="1" x14ac:dyDescent="0.25">
      <c r="A27" s="195" t="s">
        <v>559</v>
      </c>
      <c r="B27" s="199" t="s">
        <v>9</v>
      </c>
      <c r="C27" s="199">
        <f>C13+C17+C18+C19+C20</f>
        <v>123</v>
      </c>
      <c r="D27" s="199">
        <f>C27/C10</f>
        <v>0.15375</v>
      </c>
      <c r="E27" s="200">
        <f>E10*D27</f>
        <v>452938.64399999997</v>
      </c>
      <c r="F27" s="200"/>
      <c r="G27" s="200"/>
    </row>
    <row r="28" spans="1:7" ht="45" x14ac:dyDescent="0.25">
      <c r="A28" s="192" t="s">
        <v>251</v>
      </c>
      <c r="B28" s="167" t="s">
        <v>558</v>
      </c>
      <c r="C28" s="167">
        <f>'СМР+мат 11.04 (2)'!D33</f>
        <v>829.75</v>
      </c>
      <c r="D28" s="167"/>
      <c r="E28" s="185">
        <f>'СМР+мат 11.04 (2)'!T33</f>
        <v>1080334.5</v>
      </c>
      <c r="F28" s="185"/>
      <c r="G28" s="185"/>
    </row>
    <row r="29" spans="1:7" x14ac:dyDescent="0.25">
      <c r="A29" s="193"/>
      <c r="B29" s="180" t="s">
        <v>561</v>
      </c>
      <c r="C29" s="196">
        <f>C28*D29</f>
        <v>127.5740625</v>
      </c>
      <c r="D29" s="180">
        <v>0.15375</v>
      </c>
      <c r="E29" s="179">
        <f>E28*D29</f>
        <v>166101.42937500001</v>
      </c>
      <c r="F29" s="179"/>
      <c r="G29" s="179"/>
    </row>
    <row r="30" spans="1:7" ht="60" x14ac:dyDescent="0.25">
      <c r="A30" s="192" t="s">
        <v>252</v>
      </c>
      <c r="B30" s="167" t="s">
        <v>558</v>
      </c>
      <c r="C30" s="194">
        <f>'СМР+мат 11.04 (2)'!D34</f>
        <v>86.372399999999985</v>
      </c>
      <c r="D30" s="167"/>
      <c r="E30" s="185">
        <f>'СМР+мат 11.04 (2)'!T34</f>
        <v>183144.03695999997</v>
      </c>
      <c r="F30" s="185"/>
      <c r="G30" s="185"/>
    </row>
    <row r="31" spans="1:7" x14ac:dyDescent="0.25">
      <c r="A31" s="193"/>
      <c r="B31" s="180" t="s">
        <v>561</v>
      </c>
      <c r="C31" s="196">
        <f>C30*D31</f>
        <v>13.279756499999998</v>
      </c>
      <c r="D31" s="180">
        <v>0.15375</v>
      </c>
      <c r="E31" s="179">
        <f>E30*D31</f>
        <v>28158.395682599996</v>
      </c>
      <c r="F31" s="179"/>
      <c r="G31" s="179"/>
    </row>
    <row r="32" spans="1:7" ht="45" x14ac:dyDescent="0.25">
      <c r="A32" s="192" t="s">
        <v>253</v>
      </c>
      <c r="B32" s="167" t="s">
        <v>558</v>
      </c>
      <c r="C32" s="167">
        <f>'СМР+мат 11.04 (2)'!D35</f>
        <v>133.68</v>
      </c>
      <c r="D32" s="167"/>
      <c r="E32" s="185">
        <f>'СМР+мат 11.04 (2)'!T35</f>
        <v>283455.07199999999</v>
      </c>
      <c r="F32" s="185"/>
      <c r="G32" s="185"/>
    </row>
    <row r="33" spans="1:7" x14ac:dyDescent="0.25">
      <c r="A33" s="193"/>
      <c r="B33" s="180" t="s">
        <v>561</v>
      </c>
      <c r="C33" s="196">
        <f>C32*D33</f>
        <v>20.5533</v>
      </c>
      <c r="D33" s="180">
        <v>0.15375</v>
      </c>
      <c r="E33" s="179">
        <f>E32*D33</f>
        <v>43581.217319999996</v>
      </c>
      <c r="F33" s="179"/>
      <c r="G33" s="179"/>
    </row>
    <row r="34" spans="1:7" s="54" customFormat="1" x14ac:dyDescent="0.25">
      <c r="A34" s="173" t="s">
        <v>534</v>
      </c>
      <c r="B34" s="168" t="s">
        <v>9</v>
      </c>
      <c r="C34" s="168">
        <v>468.75</v>
      </c>
      <c r="D34" s="168"/>
      <c r="E34" s="198">
        <f>SUM('СМР+мат 11.04 (2)'!T15:T32)</f>
        <v>49677888.241830006</v>
      </c>
      <c r="F34" s="198"/>
      <c r="G34" s="198"/>
    </row>
    <row r="35" spans="1:7" x14ac:dyDescent="0.25">
      <c r="A35" s="158" t="s">
        <v>535</v>
      </c>
      <c r="B35" s="180" t="s">
        <v>9</v>
      </c>
      <c r="C35" s="180">
        <v>55.87</v>
      </c>
      <c r="D35" s="180">
        <f>C35/$C$34</f>
        <v>0.11918933333333333</v>
      </c>
      <c r="E35" s="201">
        <f>E34*D35</f>
        <v>5921074.3809515573</v>
      </c>
      <c r="F35" s="179"/>
      <c r="G35" s="179"/>
    </row>
    <row r="36" spans="1:7" x14ac:dyDescent="0.25">
      <c r="A36" s="176" t="s">
        <v>537</v>
      </c>
      <c r="B36" s="182" t="s">
        <v>9</v>
      </c>
      <c r="C36" s="182">
        <f>18.7+21.6</f>
        <v>40.299999999999997</v>
      </c>
      <c r="D36" s="182"/>
      <c r="E36" s="150"/>
      <c r="F36" s="150"/>
      <c r="G36" s="150"/>
    </row>
    <row r="37" spans="1:7" x14ac:dyDescent="0.25">
      <c r="A37" s="176" t="s">
        <v>538</v>
      </c>
      <c r="B37" s="182" t="s">
        <v>9</v>
      </c>
      <c r="C37" s="182">
        <f>11.65+5.16+13.15+15</f>
        <v>44.96</v>
      </c>
      <c r="D37" s="182"/>
      <c r="E37" s="150"/>
      <c r="F37" s="150"/>
      <c r="G37" s="150"/>
    </row>
    <row r="38" spans="1:7" x14ac:dyDescent="0.25">
      <c r="A38" s="176" t="s">
        <v>555</v>
      </c>
      <c r="B38" s="182" t="s">
        <v>9</v>
      </c>
      <c r="C38" s="182">
        <v>52.58</v>
      </c>
      <c r="D38" s="182"/>
      <c r="E38" s="150"/>
      <c r="F38" s="150"/>
      <c r="G38" s="150"/>
    </row>
    <row r="39" spans="1:7" x14ac:dyDescent="0.25">
      <c r="A39" s="183" t="s">
        <v>539</v>
      </c>
      <c r="B39" s="181" t="s">
        <v>9</v>
      </c>
      <c r="C39" s="181">
        <v>6.34</v>
      </c>
      <c r="D39" s="180">
        <f>C39/$C$34</f>
        <v>1.3525333333333334E-2</v>
      </c>
      <c r="E39" s="179">
        <f>E34*D39</f>
        <v>671909.99776683142</v>
      </c>
      <c r="F39" s="179"/>
      <c r="G39" s="179"/>
    </row>
    <row r="40" spans="1:7" x14ac:dyDescent="0.25">
      <c r="A40" s="183" t="s">
        <v>540</v>
      </c>
      <c r="B40" s="181" t="s">
        <v>9</v>
      </c>
      <c r="C40" s="181">
        <v>2.2999999999999998</v>
      </c>
      <c r="D40" s="180">
        <f t="shared" ref="D40:D44" si="1">C40/$C$34</f>
        <v>4.9066666666666659E-3</v>
      </c>
      <c r="E40" s="179">
        <f>E34*D40</f>
        <v>243752.83830657919</v>
      </c>
      <c r="F40" s="179"/>
      <c r="G40" s="179"/>
    </row>
    <row r="41" spans="1:7" x14ac:dyDescent="0.25">
      <c r="A41" s="183" t="s">
        <v>541</v>
      </c>
      <c r="B41" s="181" t="s">
        <v>9</v>
      </c>
      <c r="C41" s="181">
        <v>2.79</v>
      </c>
      <c r="D41" s="180">
        <f t="shared" si="1"/>
        <v>5.9519999999999998E-3</v>
      </c>
      <c r="E41" s="179">
        <f>E34*D41</f>
        <v>295682.79081537219</v>
      </c>
      <c r="F41" s="179"/>
      <c r="G41" s="179"/>
    </row>
    <row r="42" spans="1:7" x14ac:dyDescent="0.25">
      <c r="A42" s="158" t="s">
        <v>542</v>
      </c>
      <c r="B42" s="181" t="s">
        <v>9</v>
      </c>
      <c r="C42" s="181">
        <v>2.93</v>
      </c>
      <c r="D42" s="180">
        <f t="shared" si="1"/>
        <v>6.2506666666666674E-3</v>
      </c>
      <c r="E42" s="179">
        <f>E34*D42</f>
        <v>310519.92010359879</v>
      </c>
      <c r="F42" s="179"/>
      <c r="G42" s="179"/>
    </row>
    <row r="43" spans="1:7" x14ac:dyDescent="0.25">
      <c r="A43" s="158" t="s">
        <v>543</v>
      </c>
      <c r="B43" s="181" t="s">
        <v>9</v>
      </c>
      <c r="C43" s="181">
        <v>11.25</v>
      </c>
      <c r="D43" s="180">
        <f t="shared" si="1"/>
        <v>2.4E-2</v>
      </c>
      <c r="E43" s="179">
        <f>E34*D43</f>
        <v>1192269.3178039202</v>
      </c>
      <c r="F43" s="179"/>
      <c r="G43" s="179"/>
    </row>
    <row r="44" spans="1:7" x14ac:dyDescent="0.25">
      <c r="A44" s="158" t="s">
        <v>544</v>
      </c>
      <c r="B44" s="180" t="s">
        <v>9</v>
      </c>
      <c r="C44" s="180">
        <v>6.39</v>
      </c>
      <c r="D44" s="180">
        <f t="shared" si="1"/>
        <v>1.3632E-2</v>
      </c>
      <c r="E44" s="179">
        <f>E34*D44</f>
        <v>677208.97251262667</v>
      </c>
      <c r="F44" s="179"/>
      <c r="G44" s="179"/>
    </row>
    <row r="45" spans="1:7" x14ac:dyDescent="0.25">
      <c r="A45" s="157" t="s">
        <v>545</v>
      </c>
      <c r="B45" s="177" t="s">
        <v>9</v>
      </c>
      <c r="C45" s="184">
        <v>9.9</v>
      </c>
      <c r="D45" s="184"/>
      <c r="E45" s="150"/>
      <c r="F45" s="150"/>
      <c r="G45" s="150"/>
    </row>
    <row r="46" spans="1:7" x14ac:dyDescent="0.25">
      <c r="A46" s="157" t="s">
        <v>556</v>
      </c>
      <c r="B46" s="177" t="s">
        <v>9</v>
      </c>
      <c r="C46" s="177">
        <f>23.9+40.26</f>
        <v>64.16</v>
      </c>
      <c r="D46" s="177"/>
      <c r="E46" s="150"/>
      <c r="F46" s="150"/>
      <c r="G46" s="150"/>
    </row>
    <row r="47" spans="1:7" x14ac:dyDescent="0.25">
      <c r="A47" s="157" t="s">
        <v>546</v>
      </c>
      <c r="B47" s="177" t="s">
        <v>9</v>
      </c>
      <c r="C47" s="177">
        <v>45.39</v>
      </c>
      <c r="D47" s="177"/>
      <c r="E47" s="150"/>
      <c r="F47" s="150"/>
      <c r="G47" s="150"/>
    </row>
    <row r="48" spans="1:7" x14ac:dyDescent="0.25">
      <c r="A48" s="157" t="s">
        <v>547</v>
      </c>
      <c r="B48" s="177" t="s">
        <v>9</v>
      </c>
      <c r="C48" s="177">
        <v>44.84</v>
      </c>
      <c r="D48" s="177"/>
      <c r="E48" s="150"/>
      <c r="F48" s="150"/>
      <c r="G48" s="150"/>
    </row>
    <row r="49" spans="1:8" x14ac:dyDescent="0.25">
      <c r="A49" s="158" t="s">
        <v>548</v>
      </c>
      <c r="B49" s="180" t="s">
        <v>9</v>
      </c>
      <c r="C49" s="180">
        <f>7.56+11.24</f>
        <v>18.8</v>
      </c>
      <c r="D49" s="180">
        <f t="shared" ref="D49:D50" si="2">C49/$C$34</f>
        <v>4.0106666666666665E-2</v>
      </c>
      <c r="E49" s="179">
        <f>E34*D49</f>
        <v>1992414.5044189955</v>
      </c>
      <c r="F49" s="179"/>
      <c r="G49" s="179"/>
    </row>
    <row r="50" spans="1:8" x14ac:dyDescent="0.25">
      <c r="A50" s="158" t="s">
        <v>549</v>
      </c>
      <c r="B50" s="180" t="s">
        <v>9</v>
      </c>
      <c r="C50" s="180">
        <f>5.44+48.75</f>
        <v>54.19</v>
      </c>
      <c r="D50" s="180">
        <f t="shared" si="2"/>
        <v>0.11560533333333332</v>
      </c>
      <c r="E50" s="179">
        <f>E34*D50</f>
        <v>5743028.8294928381</v>
      </c>
      <c r="F50" s="179"/>
      <c r="G50" s="179"/>
    </row>
    <row r="51" spans="1:8" s="54" customFormat="1" x14ac:dyDescent="0.25">
      <c r="A51" s="195" t="s">
        <v>560</v>
      </c>
      <c r="B51" s="199"/>
      <c r="C51" s="200">
        <f>C50+C49+C44+C43+C42+C41+C40+C39+C35</f>
        <v>160.86000000000001</v>
      </c>
      <c r="D51" s="199"/>
      <c r="E51" s="200">
        <f>E50+E49+E44+E43+E42+E41+E40+E39+E35</f>
        <v>17047861.552172318</v>
      </c>
      <c r="F51" s="200"/>
      <c r="G51" s="200"/>
    </row>
    <row r="52" spans="1:8" s="203" customFormat="1" x14ac:dyDescent="0.25">
      <c r="A52" s="171"/>
      <c r="B52" s="172"/>
      <c r="C52" s="172"/>
      <c r="D52" s="172"/>
      <c r="E52" s="202"/>
      <c r="F52" s="202"/>
      <c r="G52" s="202"/>
    </row>
    <row r="53" spans="1:8" x14ac:dyDescent="0.25">
      <c r="A53" s="176" t="str">
        <f>'СМР+мат 11.04 (2)'!B37</f>
        <v>Демонтаж СП б/н 1/6,  правая</v>
      </c>
      <c r="B53" s="176" t="s">
        <v>520</v>
      </c>
      <c r="C53" s="176"/>
      <c r="D53" s="176"/>
      <c r="E53" s="150">
        <f>'СМР+мат 11.04 (2)'!T41</f>
        <v>169046.73239999998</v>
      </c>
      <c r="F53" s="150">
        <f>'СМР+мат 11.04 (2)'!O41</f>
        <v>169046.73239999998</v>
      </c>
      <c r="G53" s="150">
        <f>'СМР+мат 11.04 (2)'!R41</f>
        <v>0</v>
      </c>
      <c r="H53" s="259"/>
    </row>
    <row r="54" spans="1:8" x14ac:dyDescent="0.25">
      <c r="A54" s="176" t="str">
        <f>'СМР+мат 11.04 (2)'!B42</f>
        <v>Демонтаж СП3 1/6,  правая</v>
      </c>
      <c r="B54" s="176" t="s">
        <v>520</v>
      </c>
      <c r="C54" s="176"/>
      <c r="D54" s="176"/>
      <c r="E54" s="150">
        <f>'СМР+мат 11.04 (2)'!T46</f>
        <v>169046.73239999998</v>
      </c>
      <c r="F54" s="150">
        <f>'СМР+мат 11.04 (2)'!O46</f>
        <v>169046.73239999998</v>
      </c>
      <c r="G54" s="150">
        <f>'СМР+мат 11.04 (2)'!R46</f>
        <v>0</v>
      </c>
      <c r="H54" s="259"/>
    </row>
    <row r="55" spans="1:8" x14ac:dyDescent="0.25">
      <c r="A55" s="183" t="str">
        <f>'СМР+мат 11.04 (2)'!B47</f>
        <v>Демонтаж СП15 1/9,  правая</v>
      </c>
      <c r="B55" s="183"/>
      <c r="C55" s="183"/>
      <c r="D55" s="183"/>
      <c r="E55" s="179">
        <f>'СМР+мат 11.04 (2)'!T51</f>
        <v>225813.80220000001</v>
      </c>
      <c r="F55" s="150">
        <f>'СМР+мат 11.04 (2)'!O51</f>
        <v>225813.80220000001</v>
      </c>
      <c r="G55" s="150">
        <v>0</v>
      </c>
      <c r="H55" s="257"/>
    </row>
    <row r="56" spans="1:8" s="161" customFormat="1" x14ac:dyDescent="0.25">
      <c r="A56" s="160"/>
      <c r="B56" s="160"/>
      <c r="C56" s="160"/>
      <c r="D56" s="160"/>
      <c r="E56" s="175"/>
      <c r="F56" s="175"/>
      <c r="G56" s="175"/>
    </row>
    <row r="57" spans="1:8" x14ac:dyDescent="0.25">
      <c r="A57" s="158" t="str">
        <f>'СМР+мат 11.04 (2)'!B52</f>
        <v>Замена СП6 1/7,  левая</v>
      </c>
      <c r="B57" s="158"/>
      <c r="C57" s="158"/>
      <c r="D57" s="158"/>
      <c r="E57" s="179">
        <f>'СМР+мат 11.04 (2)'!T82</f>
        <v>8010911.4362789989</v>
      </c>
      <c r="F57" s="150">
        <f>'СМР+мат 11.04 (2)'!O82</f>
        <v>1076270.1621989999</v>
      </c>
      <c r="G57" s="150">
        <f>'СМР+мат 11.04 (2)'!R82</f>
        <v>6934641.2740799999</v>
      </c>
      <c r="H57" s="257"/>
    </row>
    <row r="58" spans="1:8" x14ac:dyDescent="0.25">
      <c r="A58" s="157" t="str">
        <f>'СМР+мат 11.04 (2)'!B83</f>
        <v>Замена СП7 1/7,  левая</v>
      </c>
      <c r="B58" s="160"/>
      <c r="C58" s="160"/>
      <c r="D58" s="160"/>
      <c r="E58" s="175">
        <f>'СМР+мат 11.04 (2)'!T113</f>
        <v>7953047.7954269983</v>
      </c>
      <c r="F58" s="150">
        <f>'СМР+мат 11.04 (2)'!O113</f>
        <v>1036615.8397469999</v>
      </c>
      <c r="G58" s="150">
        <f>'СМР+мат 11.04 (2)'!R113</f>
        <v>6916431.9556800006</v>
      </c>
      <c r="H58" s="259"/>
    </row>
    <row r="59" spans="1:8" x14ac:dyDescent="0.25">
      <c r="A59" s="157" t="str">
        <f>'СМР+мат 11.04 (2)'!B114</f>
        <v>Замена СП8 1/7,  левая</v>
      </c>
      <c r="B59" s="160"/>
      <c r="C59" s="160"/>
      <c r="D59" s="160"/>
      <c r="E59" s="175">
        <f>'СМР+мат 11.04 (2)'!T144</f>
        <v>7916078.5328909978</v>
      </c>
      <c r="F59" s="150">
        <f>'СМР+мат 11.04 (2)'!O144</f>
        <v>1011345.8284110001</v>
      </c>
      <c r="G59" s="150">
        <f>'СМР+мат 11.04 (2)'!R144</f>
        <v>6904732.7044799998</v>
      </c>
      <c r="H59" s="259"/>
    </row>
    <row r="60" spans="1:8" x14ac:dyDescent="0.25">
      <c r="A60" s="158" t="str">
        <f>'СМР+мат 11.04 (2)'!B145</f>
        <v>Замена СП9 1/7,  левая</v>
      </c>
      <c r="B60" s="158"/>
      <c r="C60" s="158"/>
      <c r="D60" s="158"/>
      <c r="E60" s="179">
        <f>'СМР+мат 11.04 (2)'!T175</f>
        <v>7869658.276670998</v>
      </c>
      <c r="F60" s="150">
        <f>'СМР+мат 11.04 (2)'!O175</f>
        <v>979549.636191</v>
      </c>
      <c r="G60" s="150">
        <f>'СМР+мат 11.04 (2)'!R175</f>
        <v>6890108.6404799996</v>
      </c>
      <c r="H60" s="257"/>
    </row>
    <row r="61" spans="1:8" x14ac:dyDescent="0.25">
      <c r="A61" s="158" t="str">
        <f>'СМР+мат 11.04 (2)'!B176</f>
        <v>Замена СП10 1/7,  левая</v>
      </c>
      <c r="B61" s="158"/>
      <c r="C61" s="158"/>
      <c r="D61" s="158"/>
      <c r="E61" s="179">
        <f>'СМР+мат 11.04 (2)'!T206</f>
        <v>7963372.6500029983</v>
      </c>
      <c r="F61" s="150">
        <f>'СМР+мат 11.04 (2)'!O206</f>
        <v>1043732.8351230001</v>
      </c>
      <c r="G61" s="150">
        <f>'СМР+мат 11.04 (2)'!R206</f>
        <v>6919639.8148799995</v>
      </c>
      <c r="H61" s="257"/>
    </row>
    <row r="62" spans="1:8" x14ac:dyDescent="0.25">
      <c r="A62" s="158" t="str">
        <f>'СМР+мат 11.04 (2)'!B207</f>
        <v>Замена СП11 1/7,  левая</v>
      </c>
      <c r="B62" s="158"/>
      <c r="C62" s="158"/>
      <c r="D62" s="158"/>
      <c r="E62" s="179">
        <f>'СМР+мат 11.04 (2)'!T237</f>
        <v>7928317.5608069981</v>
      </c>
      <c r="F62" s="150">
        <f>'СМР+мат 11.04 (2)'!O237</f>
        <v>1031227.109127</v>
      </c>
      <c r="G62" s="150">
        <f>'СМР+мат 11.04 (2)'!R237</f>
        <v>6897090.4516799999</v>
      </c>
      <c r="H62" s="257"/>
    </row>
    <row r="63" spans="1:8" x14ac:dyDescent="0.25">
      <c r="A63" s="157" t="str">
        <f>'СМР+мат 11.04 (2)'!B238</f>
        <v>Замена СП13 1/7,  левая</v>
      </c>
      <c r="B63" s="160"/>
      <c r="C63" s="160"/>
      <c r="D63" s="160"/>
      <c r="E63" s="175">
        <f>'СМР+мат 11.04 (2)'!T268</f>
        <v>7931783.1867509978</v>
      </c>
      <c r="F63" s="150">
        <f>'СМР+мат 11.04 (2)'!O268</f>
        <v>1035070.130271</v>
      </c>
      <c r="G63" s="150">
        <f>'СМР+мат 11.04 (2)'!R268</f>
        <v>6896713.0564799998</v>
      </c>
      <c r="H63" s="259"/>
    </row>
    <row r="64" spans="1:8" x14ac:dyDescent="0.25">
      <c r="A64" s="157" t="str">
        <f>'СМР+мат 11.04 (2)'!B269</f>
        <v>Замена СП14 1/7,  правая</v>
      </c>
      <c r="B64" s="160"/>
      <c r="C64" s="160"/>
      <c r="D64" s="160"/>
      <c r="E64" s="175">
        <f>'СМР+мат 11.04 (2)'!T299</f>
        <v>7945682.3739269981</v>
      </c>
      <c r="F64" s="150">
        <f>'СМР+мат 11.04 (2)'!O299</f>
        <v>1031609.1382470001</v>
      </c>
      <c r="G64" s="150">
        <f>'СМР+мат 11.04 (2)'!R299</f>
        <v>6914073.2356799999</v>
      </c>
      <c r="H64" s="259"/>
    </row>
  </sheetData>
  <mergeCells count="1">
    <mergeCell ref="E1:G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074C-587E-4DE9-BEBA-75582C65E64C}">
  <sheetPr>
    <tabColor rgb="FF00B050"/>
    <pageSetUpPr fitToPage="1"/>
  </sheetPr>
  <dimension ref="A1:Y307"/>
  <sheetViews>
    <sheetView view="pageBreakPreview" topLeftCell="A2" zoomScaleNormal="100" zoomScaleSheetLayoutView="100" workbookViewId="0">
      <pane ySplit="9" topLeftCell="A14" activePane="bottomLeft" state="frozen"/>
      <selection activeCell="B2" sqref="B2"/>
      <selection pane="bottomLeft" activeCell="X12" sqref="X12:X35"/>
    </sheetView>
  </sheetViews>
  <sheetFormatPr defaultColWidth="8.85546875" defaultRowHeight="15" outlineLevelCol="1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hidden="1" customWidth="1" outlineLevel="1"/>
    <col min="6" max="6" width="15.28515625" style="90" hidden="1" customWidth="1" outlineLevel="1"/>
    <col min="7" max="7" width="15.28515625" style="93" hidden="1" customWidth="1" outlineLevel="1"/>
    <col min="8" max="8" width="14" style="93" hidden="1" customWidth="1" outlineLevel="1"/>
    <col min="9" max="12" width="15.28515625" style="90" hidden="1" customWidth="1" outlineLevel="1"/>
    <col min="13" max="13" width="14" style="90" bestFit="1" customWidth="1" collapsed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21" width="30.85546875" style="294" customWidth="1"/>
    <col min="22" max="22" width="8.85546875" style="90"/>
    <col min="23" max="24" width="28.85546875" style="296" customWidth="1"/>
    <col min="25" max="25" width="8.85546875" style="296"/>
    <col min="26" max="16384" width="8.85546875" style="90"/>
  </cols>
  <sheetData>
    <row r="1" spans="1:24" hidden="1" x14ac:dyDescent="0.25">
      <c r="J1" s="255" t="s">
        <v>243</v>
      </c>
      <c r="K1" s="255"/>
      <c r="L1" s="255"/>
    </row>
    <row r="2" spans="1:24" hidden="1" x14ac:dyDescent="0.25"/>
    <row r="3" spans="1:24" hidden="1" x14ac:dyDescent="0.25"/>
    <row r="4" spans="1:24" hidden="1" x14ac:dyDescent="0.25">
      <c r="M4" s="90">
        <v>1.55</v>
      </c>
      <c r="O4" s="93"/>
      <c r="P4" s="140">
        <v>1.3</v>
      </c>
    </row>
    <row r="5" spans="1:24" hidden="1" x14ac:dyDescent="0.25"/>
    <row r="6" spans="1:24" ht="40.5" customHeight="1" x14ac:dyDescent="0.25">
      <c r="A6" s="227" t="s">
        <v>0</v>
      </c>
      <c r="B6" s="238" t="s">
        <v>1</v>
      </c>
      <c r="C6" s="227" t="s">
        <v>2</v>
      </c>
      <c r="D6" s="244" t="s">
        <v>3</v>
      </c>
      <c r="E6" s="227" t="s">
        <v>14</v>
      </c>
      <c r="F6" s="227"/>
      <c r="G6" s="227"/>
      <c r="H6" s="227"/>
      <c r="I6" s="227"/>
      <c r="J6" s="227"/>
      <c r="K6" s="227"/>
      <c r="L6" s="227"/>
      <c r="M6" s="245" t="s">
        <v>513</v>
      </c>
      <c r="N6" s="246"/>
      <c r="O6" s="246"/>
      <c r="P6" s="246"/>
      <c r="Q6" s="246"/>
      <c r="R6" s="246"/>
      <c r="S6" s="246"/>
      <c r="T6" s="238"/>
      <c r="U6" s="294">
        <f>T36+T51+T82+T175+T206+T237</f>
        <v>87611884.938749999</v>
      </c>
    </row>
    <row r="7" spans="1:24" ht="14.65" customHeight="1" x14ac:dyDescent="0.25">
      <c r="A7" s="227"/>
      <c r="B7" s="239"/>
      <c r="C7" s="227"/>
      <c r="D7" s="244"/>
      <c r="E7" s="227"/>
      <c r="F7" s="227"/>
      <c r="G7" s="227"/>
      <c r="H7" s="227"/>
      <c r="I7" s="227"/>
      <c r="J7" s="227"/>
      <c r="K7" s="227"/>
      <c r="L7" s="227"/>
      <c r="M7" s="230"/>
      <c r="N7" s="231"/>
      <c r="O7" s="231"/>
      <c r="P7" s="231"/>
      <c r="Q7" s="231"/>
      <c r="R7" s="231"/>
      <c r="S7" s="231"/>
      <c r="T7" s="240"/>
      <c r="U7" s="294">
        <v>49958583.434917413</v>
      </c>
    </row>
    <row r="8" spans="1:24" ht="27.75" customHeight="1" x14ac:dyDescent="0.25">
      <c r="A8" s="227"/>
      <c r="B8" s="239"/>
      <c r="C8" s="227"/>
      <c r="D8" s="244"/>
      <c r="E8" s="227" t="s">
        <v>25</v>
      </c>
      <c r="F8" s="227"/>
      <c r="G8" s="227"/>
      <c r="H8" s="227" t="s">
        <v>26</v>
      </c>
      <c r="I8" s="227"/>
      <c r="J8" s="227"/>
      <c r="K8" s="254" t="s">
        <v>36</v>
      </c>
      <c r="L8" s="254"/>
      <c r="M8" s="247" t="s">
        <v>25</v>
      </c>
      <c r="N8" s="248"/>
      <c r="O8" s="249"/>
      <c r="P8" s="247" t="s">
        <v>26</v>
      </c>
      <c r="Q8" s="248"/>
      <c r="R8" s="249"/>
      <c r="S8" s="250" t="s">
        <v>36</v>
      </c>
      <c r="T8" s="251"/>
      <c r="U8" s="294">
        <f>U6-U7</f>
        <v>37653301.503832586</v>
      </c>
    </row>
    <row r="9" spans="1:24" ht="56.25" customHeight="1" x14ac:dyDescent="0.25">
      <c r="A9" s="227"/>
      <c r="B9" s="240"/>
      <c r="C9" s="227"/>
      <c r="D9" s="244"/>
      <c r="E9" s="222" t="s">
        <v>4</v>
      </c>
      <c r="F9" s="222" t="s">
        <v>5</v>
      </c>
      <c r="G9" s="94" t="s">
        <v>6</v>
      </c>
      <c r="H9" s="222" t="s">
        <v>4</v>
      </c>
      <c r="I9" s="222" t="s">
        <v>5</v>
      </c>
      <c r="J9" s="94" t="s">
        <v>6</v>
      </c>
      <c r="K9" s="222" t="s">
        <v>27</v>
      </c>
      <c r="L9" s="222" t="s">
        <v>18</v>
      </c>
      <c r="M9" s="222" t="s">
        <v>4</v>
      </c>
      <c r="N9" s="222" t="s">
        <v>5</v>
      </c>
      <c r="O9" s="222" t="s">
        <v>6</v>
      </c>
      <c r="P9" s="222" t="s">
        <v>4</v>
      </c>
      <c r="Q9" s="222" t="s">
        <v>5</v>
      </c>
      <c r="R9" s="222" t="s">
        <v>6</v>
      </c>
      <c r="S9" s="222" t="s">
        <v>27</v>
      </c>
      <c r="T9" s="222" t="s">
        <v>18</v>
      </c>
      <c r="U9" s="294">
        <f>T36-U8</f>
        <v>17960509.708957411</v>
      </c>
      <c r="W9" s="297">
        <f>T36</f>
        <v>55613811.212789997</v>
      </c>
      <c r="X9" s="296">
        <v>100</v>
      </c>
    </row>
    <row r="10" spans="1:24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  <c r="W10" s="294">
        <f>U9</f>
        <v>17960509.708957411</v>
      </c>
      <c r="X10" s="299">
        <f>W10*X9/W9</f>
        <v>32.295052824624392</v>
      </c>
    </row>
    <row r="11" spans="1:24" ht="20.25" customHeight="1" x14ac:dyDescent="0.25">
      <c r="A11" s="223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4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75" si="2">M12*D12</f>
        <v>48964.5</v>
      </c>
      <c r="O12" s="97">
        <f t="shared" ref="O12:O75" si="3">N12*1.2</f>
        <v>58757.4</v>
      </c>
      <c r="P12" s="97">
        <f t="shared" ref="P12:P35" si="4">H12*$P$4</f>
        <v>0</v>
      </c>
      <c r="Q12" s="97">
        <f t="shared" ref="Q12:Q75" si="5">P12*D12</f>
        <v>0</v>
      </c>
      <c r="R12" s="97">
        <f t="shared" ref="R12:R75" si="6">Q12*1.2</f>
        <v>0</v>
      </c>
      <c r="S12" s="97">
        <f t="shared" ref="S12:S75" si="7">N12+Q12</f>
        <v>48964.5</v>
      </c>
      <c r="T12" s="97">
        <f t="shared" ref="T12:T75" si="8">S12*1.2</f>
        <v>58757.4</v>
      </c>
      <c r="U12" s="294">
        <v>55613811.212789997</v>
      </c>
      <c r="X12" s="296">
        <f>D12*0.323</f>
        <v>5.6686500000000004</v>
      </c>
    </row>
    <row r="13" spans="1:24" ht="27.75" customHeight="1" x14ac:dyDescent="0.2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>E13*$M$4</f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  <c r="X13" s="296">
        <f t="shared" ref="X13:X35" si="9">D13*0.323</f>
        <v>0.25840000000000002</v>
      </c>
    </row>
    <row r="14" spans="1:24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  <c r="X14" s="296">
        <f t="shared" si="9"/>
        <v>147.47856999999999</v>
      </c>
    </row>
    <row r="15" spans="1:24" ht="27.75" customHeight="1" x14ac:dyDescent="0.2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  <c r="X15" s="296">
        <f t="shared" si="9"/>
        <v>671.82708000000002</v>
      </c>
    </row>
    <row r="16" spans="1:24" ht="27.75" customHeight="1" x14ac:dyDescent="0.2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  <c r="X16" s="296">
        <f t="shared" si="9"/>
        <v>67.183999999999997</v>
      </c>
    </row>
    <row r="17" spans="1:24" ht="27.75" customHeight="1" x14ac:dyDescent="0.2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  <c r="X17" s="296">
        <f t="shared" si="9"/>
        <v>84.651839999999993</v>
      </c>
    </row>
    <row r="18" spans="1:24" ht="27.75" customHeight="1" x14ac:dyDescent="0.2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33" si="10">F18+I18</f>
        <v>1846800</v>
      </c>
      <c r="L18" s="97">
        <f t="shared" si="10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  <c r="X18" s="296">
        <f t="shared" si="9"/>
        <v>276.16500000000002</v>
      </c>
    </row>
    <row r="19" spans="1:24" ht="27.75" customHeight="1" x14ac:dyDescent="0.2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10"/>
        <v>10495125</v>
      </c>
      <c r="L19" s="100">
        <f t="shared" si="10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  <c r="X19" s="296">
        <f t="shared" si="9"/>
        <v>276.16500000000002</v>
      </c>
    </row>
    <row r="20" spans="1:24" ht="27.75" customHeight="1" x14ac:dyDescent="0.2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10"/>
        <v>1784256</v>
      </c>
      <c r="L20" s="97">
        <f t="shared" si="10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  <c r="X20" s="296">
        <f t="shared" si="9"/>
        <v>300.16390000000001</v>
      </c>
    </row>
    <row r="21" spans="1:24" ht="27.75" customHeight="1" x14ac:dyDescent="0.2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10"/>
        <v>10796250</v>
      </c>
      <c r="L21" s="100">
        <f t="shared" si="10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  <c r="X21" s="296">
        <f t="shared" si="9"/>
        <v>24.225000000000001</v>
      </c>
    </row>
    <row r="22" spans="1:24" ht="27.75" customHeight="1" x14ac:dyDescent="0.2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10"/>
        <v>42560</v>
      </c>
      <c r="L22" s="97">
        <f t="shared" si="10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  <c r="X22" s="296">
        <f t="shared" si="9"/>
        <v>12.274000000000001</v>
      </c>
    </row>
    <row r="23" spans="1:24" ht="27.75" customHeight="1" x14ac:dyDescent="0.2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10"/>
        <v>161528</v>
      </c>
      <c r="L23" s="97">
        <f t="shared" si="10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  <c r="X23" s="296">
        <f t="shared" si="9"/>
        <v>39.405999999999999</v>
      </c>
    </row>
    <row r="24" spans="1:24" ht="27.75" customHeight="1" x14ac:dyDescent="0.2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10"/>
        <v>853300</v>
      </c>
      <c r="L24" s="100">
        <f t="shared" si="10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  <c r="X24" s="296">
        <f t="shared" si="9"/>
        <v>34.238</v>
      </c>
    </row>
    <row r="25" spans="1:24" ht="27.75" customHeight="1" x14ac:dyDescent="0.2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10"/>
        <v>193600</v>
      </c>
      <c r="L25" s="100">
        <f t="shared" si="10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  <c r="X25" s="296">
        <f t="shared" si="9"/>
        <v>5.1680000000000001</v>
      </c>
    </row>
    <row r="26" spans="1:24" ht="27.75" customHeight="1" x14ac:dyDescent="0.2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10"/>
        <v>168260</v>
      </c>
      <c r="L26" s="100">
        <f t="shared" si="10"/>
        <v>201912</v>
      </c>
      <c r="M26" s="100">
        <f t="shared" si="1"/>
        <v>0</v>
      </c>
      <c r="N26" s="100">
        <f t="shared" si="2"/>
        <v>0</v>
      </c>
      <c r="O26" s="100">
        <f t="shared" si="3"/>
        <v>0</v>
      </c>
      <c r="P26" s="100">
        <f t="shared" si="4"/>
        <v>305.5</v>
      </c>
      <c r="Q26" s="100">
        <f t="shared" si="5"/>
        <v>218738</v>
      </c>
      <c r="R26" s="100">
        <f t="shared" si="6"/>
        <v>262485.59999999998</v>
      </c>
      <c r="S26" s="100">
        <f t="shared" si="7"/>
        <v>218738</v>
      </c>
      <c r="T26" s="100">
        <f t="shared" si="8"/>
        <v>262485.59999999998</v>
      </c>
      <c r="X26" s="296">
        <f t="shared" si="9"/>
        <v>231.268</v>
      </c>
    </row>
    <row r="27" spans="1:24" ht="27.75" customHeight="1" x14ac:dyDescent="0.2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10"/>
        <v>360445.14</v>
      </c>
      <c r="L27" s="97">
        <f t="shared" si="10"/>
        <v>432534.17</v>
      </c>
      <c r="M27" s="97">
        <f t="shared" si="1"/>
        <v>2996.46</v>
      </c>
      <c r="N27" s="97">
        <f t="shared" si="2"/>
        <v>558689.96699999995</v>
      </c>
      <c r="O27" s="97">
        <f t="shared" si="3"/>
        <v>670427.96039999987</v>
      </c>
      <c r="P27" s="97">
        <f t="shared" si="4"/>
        <v>0</v>
      </c>
      <c r="Q27" s="97">
        <f t="shared" si="5"/>
        <v>0</v>
      </c>
      <c r="R27" s="97">
        <f t="shared" si="6"/>
        <v>0</v>
      </c>
      <c r="S27" s="97">
        <f t="shared" si="7"/>
        <v>558689.96699999995</v>
      </c>
      <c r="T27" s="97">
        <f t="shared" si="8"/>
        <v>670427.96039999987</v>
      </c>
      <c r="X27" s="296">
        <f t="shared" si="9"/>
        <v>60.223349999999996</v>
      </c>
    </row>
    <row r="28" spans="1:24" ht="27.75" customHeight="1" x14ac:dyDescent="0.2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si="10"/>
        <v>1127649.6000000001</v>
      </c>
      <c r="L28" s="100">
        <f t="shared" si="10"/>
        <v>1353179.52</v>
      </c>
      <c r="M28" s="100">
        <f t="shared" si="1"/>
        <v>0</v>
      </c>
      <c r="N28" s="100">
        <f t="shared" si="2"/>
        <v>0</v>
      </c>
      <c r="O28" s="100">
        <f t="shared" si="3"/>
        <v>0</v>
      </c>
      <c r="P28" s="100">
        <f t="shared" si="4"/>
        <v>6240</v>
      </c>
      <c r="Q28" s="100">
        <f t="shared" si="5"/>
        <v>1465944.48</v>
      </c>
      <c r="R28" s="100">
        <f t="shared" si="6"/>
        <v>1759133.3759999999</v>
      </c>
      <c r="S28" s="100">
        <f t="shared" si="7"/>
        <v>1465944.48</v>
      </c>
      <c r="T28" s="100">
        <f t="shared" si="8"/>
        <v>1759133.3759999999</v>
      </c>
      <c r="X28" s="296">
        <f t="shared" si="9"/>
        <v>75.881421000000003</v>
      </c>
    </row>
    <row r="29" spans="1:24" ht="27.75" customHeight="1" x14ac:dyDescent="0.2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0"/>
        <v>27033.39</v>
      </c>
      <c r="L29" s="97">
        <f t="shared" si="10"/>
        <v>32440.07</v>
      </c>
      <c r="M29" s="97">
        <f t="shared" si="1"/>
        <v>2247.3450000000003</v>
      </c>
      <c r="N29" s="97">
        <f t="shared" si="2"/>
        <v>41901.747525000006</v>
      </c>
      <c r="O29" s="97">
        <f t="shared" si="3"/>
        <v>50282.097030000004</v>
      </c>
      <c r="P29" s="97">
        <f t="shared" si="4"/>
        <v>0</v>
      </c>
      <c r="Q29" s="97">
        <f t="shared" si="5"/>
        <v>0</v>
      </c>
      <c r="R29" s="97">
        <f t="shared" si="6"/>
        <v>0</v>
      </c>
      <c r="S29" s="97">
        <f t="shared" si="7"/>
        <v>41901.747525000006</v>
      </c>
      <c r="T29" s="97">
        <f t="shared" si="8"/>
        <v>50282.097030000004</v>
      </c>
      <c r="X29" s="296">
        <f t="shared" si="9"/>
        <v>6.022335</v>
      </c>
    </row>
    <row r="30" spans="1:24" ht="27.75" customHeight="1" x14ac:dyDescent="0.2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0"/>
        <v>112764.96</v>
      </c>
      <c r="L30" s="100">
        <f t="shared" si="10"/>
        <v>135317.95000000001</v>
      </c>
      <c r="M30" s="100">
        <f t="shared" si="1"/>
        <v>0</v>
      </c>
      <c r="N30" s="100">
        <f t="shared" si="2"/>
        <v>0</v>
      </c>
      <c r="O30" s="100">
        <f t="shared" si="3"/>
        <v>0</v>
      </c>
      <c r="P30" s="100">
        <f t="shared" si="4"/>
        <v>6240</v>
      </c>
      <c r="Q30" s="100">
        <f t="shared" si="5"/>
        <v>146594.448</v>
      </c>
      <c r="R30" s="100">
        <f t="shared" si="6"/>
        <v>175913.3376</v>
      </c>
      <c r="S30" s="100">
        <f t="shared" si="7"/>
        <v>146594.448</v>
      </c>
      <c r="T30" s="100">
        <f t="shared" si="8"/>
        <v>175913.3376</v>
      </c>
      <c r="X30" s="296">
        <f t="shared" si="9"/>
        <v>7.5881420999999998</v>
      </c>
    </row>
    <row r="31" spans="1:24" ht="27.75" customHeight="1" x14ac:dyDescent="0.2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si="10"/>
        <v>438619.2</v>
      </c>
      <c r="L31" s="97">
        <f t="shared" si="10"/>
        <v>526343.04</v>
      </c>
      <c r="M31" s="97">
        <f t="shared" si="1"/>
        <v>1465215</v>
      </c>
      <c r="N31" s="97">
        <f t="shared" si="2"/>
        <v>679859.76</v>
      </c>
      <c r="O31" s="97">
        <f t="shared" si="3"/>
        <v>815831.71199999994</v>
      </c>
      <c r="P31" s="97">
        <f t="shared" si="4"/>
        <v>0</v>
      </c>
      <c r="Q31" s="97">
        <f t="shared" si="5"/>
        <v>0</v>
      </c>
      <c r="R31" s="97">
        <f t="shared" si="6"/>
        <v>0</v>
      </c>
      <c r="S31" s="97">
        <f t="shared" si="7"/>
        <v>679859.76</v>
      </c>
      <c r="T31" s="97">
        <f t="shared" si="8"/>
        <v>815831.71199999994</v>
      </c>
      <c r="X31" s="296">
        <f t="shared" si="9"/>
        <v>0.14987200000000001</v>
      </c>
    </row>
    <row r="32" spans="1:24" ht="27.75" customHeight="1" x14ac:dyDescent="0.2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0"/>
        <v>328966.71999999997</v>
      </c>
      <c r="L32" s="97">
        <f t="shared" si="10"/>
        <v>394760.06</v>
      </c>
      <c r="M32" s="97">
        <f t="shared" si="1"/>
        <v>1098919</v>
      </c>
      <c r="N32" s="97">
        <f t="shared" si="2"/>
        <v>509898.41600000003</v>
      </c>
      <c r="O32" s="97">
        <f t="shared" si="3"/>
        <v>611878.09920000006</v>
      </c>
      <c r="P32" s="97">
        <f t="shared" si="4"/>
        <v>0</v>
      </c>
      <c r="Q32" s="97">
        <f t="shared" si="5"/>
        <v>0</v>
      </c>
      <c r="R32" s="97">
        <f t="shared" si="6"/>
        <v>0</v>
      </c>
      <c r="S32" s="97">
        <f t="shared" si="7"/>
        <v>509898.41600000003</v>
      </c>
      <c r="T32" s="97">
        <f t="shared" si="8"/>
        <v>611878.09920000006</v>
      </c>
      <c r="X32" s="296">
        <f t="shared" si="9"/>
        <v>0.14987200000000001</v>
      </c>
    </row>
    <row r="33" spans="1:25" ht="27.75" customHeight="1" x14ac:dyDescent="0.2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0"/>
        <v>580825</v>
      </c>
      <c r="L33" s="97">
        <f t="shared" si="10"/>
        <v>696990</v>
      </c>
      <c r="M33" s="97">
        <f t="shared" si="1"/>
        <v>1085</v>
      </c>
      <c r="N33" s="97">
        <f t="shared" si="2"/>
        <v>900278.75</v>
      </c>
      <c r="O33" s="97">
        <f t="shared" si="3"/>
        <v>1080334.5</v>
      </c>
      <c r="P33" s="97">
        <f t="shared" si="4"/>
        <v>0</v>
      </c>
      <c r="Q33" s="97">
        <f t="shared" si="5"/>
        <v>0</v>
      </c>
      <c r="R33" s="97">
        <f t="shared" si="6"/>
        <v>0</v>
      </c>
      <c r="S33" s="97">
        <f t="shared" si="7"/>
        <v>900278.75</v>
      </c>
      <c r="T33" s="97">
        <f t="shared" si="8"/>
        <v>1080334.5</v>
      </c>
      <c r="X33" s="296">
        <f t="shared" si="9"/>
        <v>268.00925000000001</v>
      </c>
    </row>
    <row r="34" spans="1:25" ht="41.25" customHeight="1" x14ac:dyDescent="0.2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ref="K34:L38" si="11">F34+I34</f>
        <v>98464.54</v>
      </c>
      <c r="L34" s="97">
        <f t="shared" si="11"/>
        <v>118157.45</v>
      </c>
      <c r="M34" s="97">
        <f t="shared" si="1"/>
        <v>1767</v>
      </c>
      <c r="N34" s="97">
        <f t="shared" si="2"/>
        <v>152620.03079999998</v>
      </c>
      <c r="O34" s="97">
        <f t="shared" si="3"/>
        <v>183144.03695999997</v>
      </c>
      <c r="P34" s="97">
        <f t="shared" si="4"/>
        <v>0</v>
      </c>
      <c r="Q34" s="97">
        <f t="shared" si="5"/>
        <v>0</v>
      </c>
      <c r="R34" s="97">
        <f t="shared" si="6"/>
        <v>0</v>
      </c>
      <c r="S34" s="97">
        <f t="shared" si="7"/>
        <v>152620.03079999998</v>
      </c>
      <c r="T34" s="97">
        <f t="shared" si="8"/>
        <v>183144.03695999997</v>
      </c>
      <c r="X34" s="296">
        <f t="shared" si="9"/>
        <v>27.898285199999997</v>
      </c>
    </row>
    <row r="35" spans="1:25" ht="27.75" customHeight="1" x14ac:dyDescent="0.2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1"/>
        <v>152395.20000000001</v>
      </c>
      <c r="L35" s="97">
        <f t="shared" si="11"/>
        <v>182874.23999999999</v>
      </c>
      <c r="M35" s="97">
        <f t="shared" si="1"/>
        <v>1767</v>
      </c>
      <c r="N35" s="97">
        <f t="shared" si="2"/>
        <v>236212.56</v>
      </c>
      <c r="O35" s="97">
        <f t="shared" si="3"/>
        <v>283455.07199999999</v>
      </c>
      <c r="P35" s="97">
        <f t="shared" si="4"/>
        <v>0</v>
      </c>
      <c r="Q35" s="97">
        <f t="shared" si="5"/>
        <v>0</v>
      </c>
      <c r="R35" s="97">
        <f t="shared" si="6"/>
        <v>0</v>
      </c>
      <c r="S35" s="97">
        <f t="shared" si="7"/>
        <v>236212.56</v>
      </c>
      <c r="T35" s="97">
        <f t="shared" si="8"/>
        <v>283455.07199999999</v>
      </c>
      <c r="X35" s="296">
        <f t="shared" si="9"/>
        <v>43.178640000000001</v>
      </c>
    </row>
    <row r="36" spans="1:25" ht="27.75" customHeight="1" x14ac:dyDescent="0.25">
      <c r="A36" s="151"/>
      <c r="B36" s="152"/>
      <c r="C36" s="151"/>
      <c r="D36" s="153"/>
      <c r="E36" s="154"/>
      <c r="F36" s="141">
        <f>SUM(F12:F35)</f>
        <v>8928018.7499999981</v>
      </c>
      <c r="G36" s="141">
        <f t="shared" ref="G36:T36" si="12">SUM(G12:G35)</f>
        <v>10713622.5</v>
      </c>
      <c r="H36" s="141">
        <f t="shared" si="12"/>
        <v>191010</v>
      </c>
      <c r="I36" s="141">
        <f t="shared" si="12"/>
        <v>25004933.560000002</v>
      </c>
      <c r="J36" s="141">
        <f t="shared" si="12"/>
        <v>30005920.27</v>
      </c>
      <c r="K36" s="141">
        <f t="shared" si="12"/>
        <v>33932952.31000001</v>
      </c>
      <c r="L36" s="141">
        <f t="shared" si="12"/>
        <v>40719542.770000018</v>
      </c>
      <c r="M36" s="141">
        <f t="shared" si="12"/>
        <v>5662262.1270000003</v>
      </c>
      <c r="N36" s="141">
        <f t="shared" si="12"/>
        <v>13838429.049324999</v>
      </c>
      <c r="O36" s="141">
        <f t="shared" si="12"/>
        <v>16606114.85919</v>
      </c>
      <c r="P36" s="141">
        <f t="shared" si="12"/>
        <v>248313</v>
      </c>
      <c r="Q36" s="141">
        <f t="shared" si="12"/>
        <v>32506413.627999999</v>
      </c>
      <c r="R36" s="141">
        <f t="shared" si="12"/>
        <v>39007696.353600003</v>
      </c>
      <c r="S36" s="141">
        <f t="shared" si="12"/>
        <v>46344842.677324995</v>
      </c>
      <c r="T36" s="141">
        <f t="shared" si="12"/>
        <v>55613811.212789997</v>
      </c>
    </row>
    <row r="37" spans="1:25" s="263" customFormat="1" ht="27.75" customHeight="1" x14ac:dyDescent="0.25">
      <c r="A37" s="258">
        <v>2</v>
      </c>
      <c r="B37" s="260" t="s">
        <v>274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2"/>
      <c r="M37" s="262"/>
      <c r="N37" s="262"/>
      <c r="O37" s="262"/>
      <c r="P37" s="262"/>
      <c r="Q37" s="262"/>
      <c r="R37" s="262"/>
      <c r="S37" s="262"/>
      <c r="T37" s="262"/>
      <c r="U37" s="295"/>
      <c r="W37" s="298"/>
      <c r="X37" s="298"/>
      <c r="Y37" s="298"/>
    </row>
    <row r="38" spans="1:25" s="263" customFormat="1" ht="27.75" customHeight="1" x14ac:dyDescent="0.25">
      <c r="A38" s="264" t="s">
        <v>44</v>
      </c>
      <c r="B38" s="265" t="s">
        <v>250</v>
      </c>
      <c r="C38" s="264" t="s">
        <v>15</v>
      </c>
      <c r="D38" s="266">
        <v>8.6199999999999992</v>
      </c>
      <c r="E38" s="267">
        <v>8737</v>
      </c>
      <c r="F38" s="268">
        <f>ROUND(E38*D38,2)</f>
        <v>75312.94</v>
      </c>
      <c r="G38" s="268">
        <f>ROUND(F38*1.2,2)</f>
        <v>90375.53</v>
      </c>
      <c r="H38" s="269"/>
      <c r="I38" s="268"/>
      <c r="J38" s="268"/>
      <c r="K38" s="268">
        <f t="shared" ref="K38:L40" si="13">F38+I38</f>
        <v>75312.94</v>
      </c>
      <c r="L38" s="268">
        <f t="shared" si="13"/>
        <v>90375.53</v>
      </c>
      <c r="M38" s="268">
        <f>E38*$M$4</f>
        <v>13542.35</v>
      </c>
      <c r="N38" s="268">
        <f t="shared" si="2"/>
        <v>116735.05699999999</v>
      </c>
      <c r="O38" s="268">
        <f t="shared" si="3"/>
        <v>140082.06839999999</v>
      </c>
      <c r="P38" s="268">
        <f>H38*$P$4</f>
        <v>0</v>
      </c>
      <c r="Q38" s="268">
        <f t="shared" si="5"/>
        <v>0</v>
      </c>
      <c r="R38" s="268">
        <f t="shared" si="6"/>
        <v>0</v>
      </c>
      <c r="S38" s="268">
        <f t="shared" si="7"/>
        <v>116735.05699999999</v>
      </c>
      <c r="T38" s="268">
        <f t="shared" si="8"/>
        <v>140082.06839999999</v>
      </c>
      <c r="U38" s="295"/>
      <c r="W38" s="298"/>
      <c r="X38" s="298"/>
      <c r="Y38" s="298"/>
    </row>
    <row r="39" spans="1:25" s="263" customFormat="1" ht="45" customHeight="1" x14ac:dyDescent="0.25">
      <c r="A39" s="264" t="s">
        <v>45</v>
      </c>
      <c r="B39" s="265" t="s">
        <v>255</v>
      </c>
      <c r="C39" s="264" t="s">
        <v>15</v>
      </c>
      <c r="D39" s="270">
        <v>8.6199999999999992</v>
      </c>
      <c r="E39" s="271">
        <v>1140</v>
      </c>
      <c r="F39" s="268">
        <f>ROUND(E39*D39,2)</f>
        <v>9826.7999999999993</v>
      </c>
      <c r="G39" s="268">
        <f>ROUND(F39*1.2,2)</f>
        <v>11792.16</v>
      </c>
      <c r="H39" s="269"/>
      <c r="I39" s="268"/>
      <c r="J39" s="268"/>
      <c r="K39" s="268">
        <f t="shared" si="13"/>
        <v>9826.7999999999993</v>
      </c>
      <c r="L39" s="268">
        <f t="shared" si="13"/>
        <v>11792.16</v>
      </c>
      <c r="M39" s="268">
        <f>E39*$M$4</f>
        <v>1767</v>
      </c>
      <c r="N39" s="268">
        <f t="shared" si="2"/>
        <v>15231.539999999999</v>
      </c>
      <c r="O39" s="268">
        <f t="shared" si="3"/>
        <v>18277.847999999998</v>
      </c>
      <c r="P39" s="268">
        <f>H39*$P$4</f>
        <v>0</v>
      </c>
      <c r="Q39" s="268">
        <f t="shared" si="5"/>
        <v>0</v>
      </c>
      <c r="R39" s="268">
        <f t="shared" si="6"/>
        <v>0</v>
      </c>
      <c r="S39" s="268">
        <f t="shared" si="7"/>
        <v>15231.539999999999</v>
      </c>
      <c r="T39" s="268">
        <f t="shared" si="8"/>
        <v>18277.847999999998</v>
      </c>
      <c r="U39" s="295"/>
      <c r="W39" s="298"/>
      <c r="X39" s="298"/>
      <c r="Y39" s="298"/>
    </row>
    <row r="40" spans="1:25" s="263" customFormat="1" ht="27.75" customHeight="1" x14ac:dyDescent="0.25">
      <c r="A40" s="264" t="s">
        <v>184</v>
      </c>
      <c r="B40" s="265" t="s">
        <v>256</v>
      </c>
      <c r="C40" s="264" t="s">
        <v>15</v>
      </c>
      <c r="D40" s="270">
        <v>5.04</v>
      </c>
      <c r="E40" s="271">
        <v>1140</v>
      </c>
      <c r="F40" s="268">
        <f>ROUND(E40*D40,2)</f>
        <v>5745.6</v>
      </c>
      <c r="G40" s="268">
        <f>ROUND(F40*1.2,2)</f>
        <v>6894.72</v>
      </c>
      <c r="H40" s="269"/>
      <c r="I40" s="268"/>
      <c r="J40" s="268"/>
      <c r="K40" s="268">
        <f t="shared" si="13"/>
        <v>5745.6</v>
      </c>
      <c r="L40" s="268">
        <f t="shared" si="13"/>
        <v>6894.72</v>
      </c>
      <c r="M40" s="268">
        <f>E40*$M$4</f>
        <v>1767</v>
      </c>
      <c r="N40" s="268">
        <f t="shared" si="2"/>
        <v>8905.68</v>
      </c>
      <c r="O40" s="268">
        <f t="shared" si="3"/>
        <v>10686.816000000001</v>
      </c>
      <c r="P40" s="268">
        <f>H40*$P$4</f>
        <v>0</v>
      </c>
      <c r="Q40" s="268">
        <f t="shared" si="5"/>
        <v>0</v>
      </c>
      <c r="R40" s="268">
        <f t="shared" si="6"/>
        <v>0</v>
      </c>
      <c r="S40" s="268">
        <f t="shared" si="7"/>
        <v>8905.68</v>
      </c>
      <c r="T40" s="268">
        <f t="shared" si="8"/>
        <v>10686.816000000001</v>
      </c>
      <c r="U40" s="295"/>
      <c r="W40" s="298"/>
      <c r="X40" s="298"/>
      <c r="Y40" s="298"/>
    </row>
    <row r="41" spans="1:25" s="263" customFormat="1" ht="27.75" customHeight="1" x14ac:dyDescent="0.25">
      <c r="A41" s="272"/>
      <c r="B41" s="273"/>
      <c r="C41" s="272"/>
      <c r="D41" s="274"/>
      <c r="E41" s="275"/>
      <c r="F41" s="276">
        <f>SUM(F38:F40)</f>
        <v>90885.340000000011</v>
      </c>
      <c r="G41" s="276">
        <f t="shared" ref="G41:T41" si="14">SUM(G38:G40)</f>
        <v>109062.41</v>
      </c>
      <c r="H41" s="276">
        <f t="shared" si="14"/>
        <v>0</v>
      </c>
      <c r="I41" s="276">
        <f t="shared" si="14"/>
        <v>0</v>
      </c>
      <c r="J41" s="276">
        <f t="shared" si="14"/>
        <v>0</v>
      </c>
      <c r="K41" s="276">
        <f t="shared" si="14"/>
        <v>90885.340000000011</v>
      </c>
      <c r="L41" s="276">
        <f t="shared" si="14"/>
        <v>109062.41</v>
      </c>
      <c r="M41" s="276">
        <f t="shared" si="14"/>
        <v>17076.349999999999</v>
      </c>
      <c r="N41" s="276">
        <f t="shared" si="14"/>
        <v>140872.27699999997</v>
      </c>
      <c r="O41" s="276">
        <f t="shared" si="14"/>
        <v>169046.73239999998</v>
      </c>
      <c r="P41" s="276">
        <f t="shared" si="14"/>
        <v>0</v>
      </c>
      <c r="Q41" s="276">
        <f t="shared" si="14"/>
        <v>0</v>
      </c>
      <c r="R41" s="276">
        <f t="shared" si="14"/>
        <v>0</v>
      </c>
      <c r="S41" s="276">
        <f t="shared" si="14"/>
        <v>140872.27699999997</v>
      </c>
      <c r="T41" s="276">
        <f t="shared" si="14"/>
        <v>169046.73239999998</v>
      </c>
      <c r="U41" s="295"/>
      <c r="W41" s="298"/>
      <c r="X41" s="298"/>
      <c r="Y41" s="298"/>
    </row>
    <row r="42" spans="1:25" s="263" customFormat="1" ht="27.75" customHeight="1" x14ac:dyDescent="0.25">
      <c r="A42" s="258">
        <v>3</v>
      </c>
      <c r="B42" s="260" t="s">
        <v>275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2"/>
      <c r="M42" s="262"/>
      <c r="N42" s="262"/>
      <c r="O42" s="262"/>
      <c r="P42" s="262"/>
      <c r="Q42" s="262"/>
      <c r="R42" s="262"/>
      <c r="S42" s="262"/>
      <c r="T42" s="262"/>
      <c r="U42" s="295"/>
      <c r="W42" s="298"/>
      <c r="X42" s="298"/>
      <c r="Y42" s="298"/>
    </row>
    <row r="43" spans="1:25" s="263" customFormat="1" ht="27.75" customHeight="1" x14ac:dyDescent="0.25">
      <c r="A43" s="264" t="s">
        <v>43</v>
      </c>
      <c r="B43" s="265" t="s">
        <v>250</v>
      </c>
      <c r="C43" s="264" t="s">
        <v>15</v>
      </c>
      <c r="D43" s="266">
        <v>8.6199999999999992</v>
      </c>
      <c r="E43" s="267">
        <v>8737</v>
      </c>
      <c r="F43" s="268">
        <f>ROUND(E43*D43,2)</f>
        <v>75312.94</v>
      </c>
      <c r="G43" s="268">
        <f>ROUND(F43*1.2,2)</f>
        <v>90375.53</v>
      </c>
      <c r="H43" s="269"/>
      <c r="I43" s="268"/>
      <c r="J43" s="268"/>
      <c r="K43" s="268">
        <f t="shared" ref="K43:L45" si="15">F43+I43</f>
        <v>75312.94</v>
      </c>
      <c r="L43" s="268">
        <f t="shared" si="15"/>
        <v>90375.53</v>
      </c>
      <c r="M43" s="268">
        <f>E43*$M$4</f>
        <v>13542.35</v>
      </c>
      <c r="N43" s="268">
        <f t="shared" si="2"/>
        <v>116735.05699999999</v>
      </c>
      <c r="O43" s="268">
        <f t="shared" si="3"/>
        <v>140082.06839999999</v>
      </c>
      <c r="P43" s="268">
        <f>H43*$P$4</f>
        <v>0</v>
      </c>
      <c r="Q43" s="268">
        <f t="shared" si="5"/>
        <v>0</v>
      </c>
      <c r="R43" s="268">
        <f t="shared" si="6"/>
        <v>0</v>
      </c>
      <c r="S43" s="268">
        <f t="shared" si="7"/>
        <v>116735.05699999999</v>
      </c>
      <c r="T43" s="268">
        <f t="shared" si="8"/>
        <v>140082.06839999999</v>
      </c>
      <c r="U43" s="295"/>
      <c r="W43" s="298"/>
      <c r="X43" s="298"/>
      <c r="Y43" s="298"/>
    </row>
    <row r="44" spans="1:25" s="263" customFormat="1" ht="30" x14ac:dyDescent="0.25">
      <c r="A44" s="264" t="s">
        <v>89</v>
      </c>
      <c r="B44" s="265" t="s">
        <v>255</v>
      </c>
      <c r="C44" s="264" t="s">
        <v>15</v>
      </c>
      <c r="D44" s="270">
        <v>8.6199999999999992</v>
      </c>
      <c r="E44" s="271">
        <v>1140</v>
      </c>
      <c r="F44" s="268">
        <f>ROUND(E44*D44,2)</f>
        <v>9826.7999999999993</v>
      </c>
      <c r="G44" s="268">
        <f>ROUND(F44*1.2,2)</f>
        <v>11792.16</v>
      </c>
      <c r="H44" s="269"/>
      <c r="I44" s="268"/>
      <c r="J44" s="268"/>
      <c r="K44" s="268">
        <f t="shared" si="15"/>
        <v>9826.7999999999993</v>
      </c>
      <c r="L44" s="268">
        <f t="shared" si="15"/>
        <v>11792.16</v>
      </c>
      <c r="M44" s="268">
        <f>E44*$M$4</f>
        <v>1767</v>
      </c>
      <c r="N44" s="268">
        <f t="shared" si="2"/>
        <v>15231.539999999999</v>
      </c>
      <c r="O44" s="268">
        <f t="shared" si="3"/>
        <v>18277.847999999998</v>
      </c>
      <c r="P44" s="268">
        <f>H44*$P$4</f>
        <v>0</v>
      </c>
      <c r="Q44" s="268">
        <f t="shared" si="5"/>
        <v>0</v>
      </c>
      <c r="R44" s="268">
        <f t="shared" si="6"/>
        <v>0</v>
      </c>
      <c r="S44" s="268">
        <f t="shared" si="7"/>
        <v>15231.539999999999</v>
      </c>
      <c r="T44" s="268">
        <f t="shared" si="8"/>
        <v>18277.847999999998</v>
      </c>
      <c r="U44" s="295"/>
      <c r="W44" s="298"/>
      <c r="X44" s="298"/>
      <c r="Y44" s="298"/>
    </row>
    <row r="45" spans="1:25" s="263" customFormat="1" ht="27.75" customHeight="1" x14ac:dyDescent="0.25">
      <c r="A45" s="264" t="s">
        <v>186</v>
      </c>
      <c r="B45" s="265" t="s">
        <v>256</v>
      </c>
      <c r="C45" s="264" t="s">
        <v>15</v>
      </c>
      <c r="D45" s="270">
        <v>5.04</v>
      </c>
      <c r="E45" s="271">
        <v>1140</v>
      </c>
      <c r="F45" s="268">
        <f>ROUND(E45*D45,2)</f>
        <v>5745.6</v>
      </c>
      <c r="G45" s="268">
        <f>ROUND(F45*1.2,2)</f>
        <v>6894.72</v>
      </c>
      <c r="H45" s="269"/>
      <c r="I45" s="268"/>
      <c r="J45" s="268"/>
      <c r="K45" s="268">
        <f t="shared" si="15"/>
        <v>5745.6</v>
      </c>
      <c r="L45" s="268">
        <f t="shared" si="15"/>
        <v>6894.72</v>
      </c>
      <c r="M45" s="268">
        <f>E45*$M$4</f>
        <v>1767</v>
      </c>
      <c r="N45" s="268">
        <f t="shared" si="2"/>
        <v>8905.68</v>
      </c>
      <c r="O45" s="268">
        <f t="shared" si="3"/>
        <v>10686.816000000001</v>
      </c>
      <c r="P45" s="268">
        <f>H45*$P$4</f>
        <v>0</v>
      </c>
      <c r="Q45" s="268">
        <f t="shared" si="5"/>
        <v>0</v>
      </c>
      <c r="R45" s="268">
        <f t="shared" si="6"/>
        <v>0</v>
      </c>
      <c r="S45" s="268">
        <f t="shared" si="7"/>
        <v>8905.68</v>
      </c>
      <c r="T45" s="268">
        <f t="shared" si="8"/>
        <v>10686.816000000001</v>
      </c>
      <c r="U45" s="295"/>
      <c r="W45" s="298"/>
      <c r="X45" s="298"/>
      <c r="Y45" s="298"/>
    </row>
    <row r="46" spans="1:25" s="263" customFormat="1" ht="27.75" customHeight="1" x14ac:dyDescent="0.25">
      <c r="A46" s="272"/>
      <c r="B46" s="273"/>
      <c r="C46" s="272"/>
      <c r="D46" s="274"/>
      <c r="E46" s="275"/>
      <c r="F46" s="276">
        <f t="shared" ref="F46:T46" si="16">SUM(F43:F45)</f>
        <v>90885.340000000011</v>
      </c>
      <c r="G46" s="276">
        <f t="shared" si="16"/>
        <v>109062.41</v>
      </c>
      <c r="H46" s="276">
        <f t="shared" si="16"/>
        <v>0</v>
      </c>
      <c r="I46" s="276">
        <f t="shared" si="16"/>
        <v>0</v>
      </c>
      <c r="J46" s="276">
        <f t="shared" si="16"/>
        <v>0</v>
      </c>
      <c r="K46" s="276">
        <f t="shared" si="16"/>
        <v>90885.340000000011</v>
      </c>
      <c r="L46" s="276">
        <f t="shared" si="16"/>
        <v>109062.41</v>
      </c>
      <c r="M46" s="276">
        <f t="shared" si="16"/>
        <v>17076.349999999999</v>
      </c>
      <c r="N46" s="276">
        <f t="shared" si="16"/>
        <v>140872.27699999997</v>
      </c>
      <c r="O46" s="276">
        <f t="shared" si="16"/>
        <v>169046.73239999998</v>
      </c>
      <c r="P46" s="276">
        <f t="shared" si="16"/>
        <v>0</v>
      </c>
      <c r="Q46" s="276">
        <f t="shared" si="16"/>
        <v>0</v>
      </c>
      <c r="R46" s="276">
        <f t="shared" si="16"/>
        <v>0</v>
      </c>
      <c r="S46" s="276">
        <f t="shared" si="16"/>
        <v>140872.27699999997</v>
      </c>
      <c r="T46" s="276">
        <f t="shared" si="16"/>
        <v>169046.73239999998</v>
      </c>
      <c r="U46" s="295"/>
      <c r="W46" s="298"/>
      <c r="X46" s="298"/>
      <c r="Y46" s="298"/>
    </row>
    <row r="47" spans="1:25" ht="27.75" customHeight="1" x14ac:dyDescent="0.25">
      <c r="A47" s="256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5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17">F48+I48</f>
        <v>102310.27</v>
      </c>
      <c r="L48" s="97">
        <f t="shared" si="17"/>
        <v>122772.32</v>
      </c>
      <c r="M48" s="97">
        <f>E48*$M$4</f>
        <v>13542.35</v>
      </c>
      <c r="N48" s="97">
        <f t="shared" si="2"/>
        <v>158580.91850000003</v>
      </c>
      <c r="O48" s="97">
        <f t="shared" si="3"/>
        <v>190297.10220000002</v>
      </c>
      <c r="P48" s="97">
        <f>H48*$P$4</f>
        <v>0</v>
      </c>
      <c r="Q48" s="97">
        <f t="shared" si="5"/>
        <v>0</v>
      </c>
      <c r="R48" s="97">
        <f t="shared" si="6"/>
        <v>0</v>
      </c>
      <c r="S48" s="97">
        <f t="shared" si="7"/>
        <v>158580.91850000003</v>
      </c>
      <c r="T48" s="97">
        <f t="shared" si="8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17"/>
        <v>13349.4</v>
      </c>
      <c r="L49" s="97">
        <f t="shared" si="17"/>
        <v>16019.28</v>
      </c>
      <c r="M49" s="97">
        <f>E49*$M$4</f>
        <v>1767</v>
      </c>
      <c r="N49" s="97">
        <f t="shared" si="2"/>
        <v>20691.57</v>
      </c>
      <c r="O49" s="97">
        <f t="shared" si="3"/>
        <v>24829.883999999998</v>
      </c>
      <c r="P49" s="97">
        <f>H49*$P$4</f>
        <v>0</v>
      </c>
      <c r="Q49" s="97">
        <f t="shared" si="5"/>
        <v>0</v>
      </c>
      <c r="R49" s="97">
        <f t="shared" si="6"/>
        <v>0</v>
      </c>
      <c r="S49" s="97">
        <f t="shared" si="7"/>
        <v>20691.57</v>
      </c>
      <c r="T49" s="97">
        <f t="shared" si="8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17"/>
        <v>5745.6</v>
      </c>
      <c r="L50" s="97">
        <f t="shared" si="17"/>
        <v>6894.72</v>
      </c>
      <c r="M50" s="97">
        <f>E50*$M$4</f>
        <v>1767</v>
      </c>
      <c r="N50" s="97">
        <f t="shared" si="2"/>
        <v>8905.68</v>
      </c>
      <c r="O50" s="97">
        <f t="shared" si="3"/>
        <v>10686.816000000001</v>
      </c>
      <c r="P50" s="97">
        <f>H50*$P$4</f>
        <v>0</v>
      </c>
      <c r="Q50" s="97">
        <f t="shared" si="5"/>
        <v>0</v>
      </c>
      <c r="R50" s="97">
        <f t="shared" si="6"/>
        <v>0</v>
      </c>
      <c r="S50" s="97">
        <f t="shared" si="7"/>
        <v>8905.68</v>
      </c>
      <c r="T50" s="97">
        <f t="shared" si="8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18">SUM(F48:F50)</f>
        <v>121405.27</v>
      </c>
      <c r="G51" s="141">
        <f t="shared" si="18"/>
        <v>145686.32</v>
      </c>
      <c r="H51" s="141">
        <f t="shared" si="18"/>
        <v>0</v>
      </c>
      <c r="I51" s="141">
        <f t="shared" si="18"/>
        <v>0</v>
      </c>
      <c r="J51" s="141">
        <f t="shared" si="18"/>
        <v>0</v>
      </c>
      <c r="K51" s="141">
        <f t="shared" si="18"/>
        <v>121405.27</v>
      </c>
      <c r="L51" s="141">
        <f t="shared" si="18"/>
        <v>145686.32</v>
      </c>
      <c r="M51" s="141">
        <f t="shared" si="18"/>
        <v>17076.349999999999</v>
      </c>
      <c r="N51" s="141">
        <f t="shared" si="18"/>
        <v>188178.16850000003</v>
      </c>
      <c r="O51" s="141">
        <f t="shared" si="18"/>
        <v>225813.80220000001</v>
      </c>
      <c r="P51" s="141">
        <f t="shared" si="18"/>
        <v>0</v>
      </c>
      <c r="Q51" s="141">
        <f t="shared" si="18"/>
        <v>0</v>
      </c>
      <c r="R51" s="141">
        <f t="shared" si="18"/>
        <v>0</v>
      </c>
      <c r="S51" s="141">
        <f t="shared" si="18"/>
        <v>188178.16850000003</v>
      </c>
      <c r="T51" s="141">
        <f t="shared" si="18"/>
        <v>225813.80220000001</v>
      </c>
    </row>
    <row r="52" spans="1:20" ht="27.75" customHeight="1" x14ac:dyDescent="0.25">
      <c r="A52" s="256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19">F53+I53</f>
        <v>82739.39</v>
      </c>
      <c r="L53" s="97">
        <f t="shared" si="19"/>
        <v>99287.27</v>
      </c>
      <c r="M53" s="97">
        <f t="shared" ref="M53:M81" si="20">E53*$M$4</f>
        <v>13542.35</v>
      </c>
      <c r="N53" s="97">
        <f t="shared" si="2"/>
        <v>128246.05450000001</v>
      </c>
      <c r="O53" s="97">
        <f t="shared" si="3"/>
        <v>153895.2654</v>
      </c>
      <c r="P53" s="97">
        <f t="shared" ref="P53:P81" si="21">H53*$P$4</f>
        <v>0</v>
      </c>
      <c r="Q53" s="97">
        <f t="shared" si="5"/>
        <v>0</v>
      </c>
      <c r="R53" s="97">
        <f t="shared" si="6"/>
        <v>0</v>
      </c>
      <c r="S53" s="97">
        <f t="shared" si="7"/>
        <v>128246.05450000001</v>
      </c>
      <c r="T53" s="97">
        <f t="shared" si="8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19"/>
        <v>55468.9</v>
      </c>
      <c r="L54" s="97">
        <f t="shared" si="19"/>
        <v>66562.679999999993</v>
      </c>
      <c r="M54" s="97">
        <f t="shared" si="20"/>
        <v>2526.5</v>
      </c>
      <c r="N54" s="97">
        <f t="shared" si="2"/>
        <v>85976.794999999998</v>
      </c>
      <c r="O54" s="97">
        <f t="shared" si="3"/>
        <v>103172.15399999999</v>
      </c>
      <c r="P54" s="97">
        <f t="shared" si="21"/>
        <v>0</v>
      </c>
      <c r="Q54" s="97">
        <f t="shared" si="5"/>
        <v>0</v>
      </c>
      <c r="R54" s="97">
        <f t="shared" si="6"/>
        <v>0</v>
      </c>
      <c r="S54" s="97">
        <f t="shared" si="7"/>
        <v>85976.794999999998</v>
      </c>
      <c r="T54" s="97">
        <f t="shared" si="8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19"/>
        <v>15772.09</v>
      </c>
      <c r="L55" s="97">
        <f t="shared" si="19"/>
        <v>18926.509999999998</v>
      </c>
      <c r="M55" s="97">
        <f t="shared" si="20"/>
        <v>157.32500000000002</v>
      </c>
      <c r="N55" s="97">
        <f t="shared" si="2"/>
        <v>24446.731749999999</v>
      </c>
      <c r="O55" s="97">
        <f t="shared" si="3"/>
        <v>29336.078099999999</v>
      </c>
      <c r="P55" s="97">
        <f t="shared" si="21"/>
        <v>0</v>
      </c>
      <c r="Q55" s="97">
        <f t="shared" si="5"/>
        <v>0</v>
      </c>
      <c r="R55" s="97">
        <f t="shared" si="6"/>
        <v>0</v>
      </c>
      <c r="S55" s="97">
        <f t="shared" si="7"/>
        <v>24446.731749999999</v>
      </c>
      <c r="T55" s="97">
        <f t="shared" si="8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19"/>
        <v>39995.919999999998</v>
      </c>
      <c r="L56" s="97">
        <f t="shared" si="19"/>
        <v>47995.1</v>
      </c>
      <c r="M56" s="97">
        <f t="shared" si="20"/>
        <v>3989.2969999999996</v>
      </c>
      <c r="N56" s="97">
        <f t="shared" si="2"/>
        <v>61993.675379999993</v>
      </c>
      <c r="O56" s="97">
        <f t="shared" si="3"/>
        <v>74392.410455999983</v>
      </c>
      <c r="P56" s="97">
        <f t="shared" si="21"/>
        <v>0</v>
      </c>
      <c r="Q56" s="97">
        <f t="shared" si="5"/>
        <v>0</v>
      </c>
      <c r="R56" s="97">
        <f t="shared" si="6"/>
        <v>0</v>
      </c>
      <c r="S56" s="97">
        <f t="shared" si="7"/>
        <v>61993.675379999993</v>
      </c>
      <c r="T56" s="97">
        <f t="shared" si="8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19"/>
        <v>93985.919999999998</v>
      </c>
      <c r="L57" s="100">
        <f t="shared" si="19"/>
        <v>112783.1</v>
      </c>
      <c r="M57" s="100">
        <f t="shared" si="20"/>
        <v>0</v>
      </c>
      <c r="N57" s="100">
        <f t="shared" si="2"/>
        <v>0</v>
      </c>
      <c r="O57" s="100">
        <f t="shared" si="3"/>
        <v>0</v>
      </c>
      <c r="P57" s="100">
        <f t="shared" si="21"/>
        <v>6240</v>
      </c>
      <c r="Q57" s="100">
        <f t="shared" si="5"/>
        <v>122181.69599999998</v>
      </c>
      <c r="R57" s="100">
        <f t="shared" si="6"/>
        <v>146618.03519999998</v>
      </c>
      <c r="S57" s="100">
        <f t="shared" si="7"/>
        <v>122181.69599999998</v>
      </c>
      <c r="T57" s="100">
        <f t="shared" si="8"/>
        <v>146618.03519999998</v>
      </c>
    </row>
    <row r="58" spans="1:20" ht="27.75" customHeight="1" x14ac:dyDescent="0.2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19"/>
        <v>138789.12</v>
      </c>
      <c r="L58" s="97">
        <f t="shared" si="19"/>
        <v>166546.94</v>
      </c>
      <c r="M58" s="97">
        <f t="shared" si="20"/>
        <v>4577.0879999999997</v>
      </c>
      <c r="N58" s="97">
        <f t="shared" si="2"/>
        <v>215123.136</v>
      </c>
      <c r="O58" s="97">
        <f t="shared" si="3"/>
        <v>258147.76319999999</v>
      </c>
      <c r="P58" s="97">
        <f t="shared" si="21"/>
        <v>0</v>
      </c>
      <c r="Q58" s="97">
        <f t="shared" si="5"/>
        <v>0</v>
      </c>
      <c r="R58" s="97">
        <f t="shared" si="6"/>
        <v>0</v>
      </c>
      <c r="S58" s="97">
        <f t="shared" si="7"/>
        <v>215123.136</v>
      </c>
      <c r="T58" s="97">
        <f t="shared" si="8"/>
        <v>258147.76319999999</v>
      </c>
    </row>
    <row r="59" spans="1:20" ht="27.75" customHeight="1" x14ac:dyDescent="0.2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19"/>
        <v>1250000</v>
      </c>
      <c r="L59" s="100">
        <f t="shared" si="19"/>
        <v>1500000</v>
      </c>
      <c r="M59" s="100">
        <f t="shared" si="20"/>
        <v>0</v>
      </c>
      <c r="N59" s="100">
        <f t="shared" si="2"/>
        <v>0</v>
      </c>
      <c r="O59" s="100">
        <f t="shared" si="3"/>
        <v>0</v>
      </c>
      <c r="P59" s="100">
        <f t="shared" si="21"/>
        <v>1625000</v>
      </c>
      <c r="Q59" s="100">
        <f t="shared" si="5"/>
        <v>1625000</v>
      </c>
      <c r="R59" s="100">
        <f t="shared" si="6"/>
        <v>1950000</v>
      </c>
      <c r="S59" s="100">
        <f t="shared" si="7"/>
        <v>1625000</v>
      </c>
      <c r="T59" s="100">
        <f t="shared" si="8"/>
        <v>1950000</v>
      </c>
    </row>
    <row r="60" spans="1:20" ht="27.75" customHeight="1" x14ac:dyDescent="0.2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19"/>
        <v>103424.24</v>
      </c>
      <c r="L60" s="97">
        <f t="shared" si="19"/>
        <v>124109.09</v>
      </c>
      <c r="M60" s="97">
        <f t="shared" si="20"/>
        <v>16927.9375</v>
      </c>
      <c r="N60" s="97">
        <f t="shared" si="2"/>
        <v>160307.56812500002</v>
      </c>
      <c r="O60" s="97">
        <f t="shared" si="3"/>
        <v>192369.08175000001</v>
      </c>
      <c r="P60" s="97">
        <f t="shared" si="21"/>
        <v>0</v>
      </c>
      <c r="Q60" s="97">
        <f t="shared" si="5"/>
        <v>0</v>
      </c>
      <c r="R60" s="97">
        <f t="shared" si="6"/>
        <v>0</v>
      </c>
      <c r="S60" s="97">
        <f t="shared" si="7"/>
        <v>160307.56812500002</v>
      </c>
      <c r="T60" s="97">
        <f t="shared" si="8"/>
        <v>192369.08175000001</v>
      </c>
    </row>
    <row r="61" spans="1:20" ht="27.75" customHeight="1" x14ac:dyDescent="0.2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19"/>
        <v>2730000</v>
      </c>
      <c r="L61" s="100">
        <f t="shared" si="19"/>
        <v>3276000</v>
      </c>
      <c r="M61" s="100">
        <f t="shared" si="20"/>
        <v>0</v>
      </c>
      <c r="N61" s="100">
        <f t="shared" si="2"/>
        <v>0</v>
      </c>
      <c r="O61" s="100">
        <f t="shared" si="3"/>
        <v>0</v>
      </c>
      <c r="P61" s="100">
        <f t="shared" si="21"/>
        <v>3549000</v>
      </c>
      <c r="Q61" s="100">
        <f t="shared" si="5"/>
        <v>3549000</v>
      </c>
      <c r="R61" s="100">
        <f t="shared" si="6"/>
        <v>4258800</v>
      </c>
      <c r="S61" s="100">
        <f t="shared" si="7"/>
        <v>3549000</v>
      </c>
      <c r="T61" s="100">
        <f t="shared" si="8"/>
        <v>4258800</v>
      </c>
    </row>
    <row r="62" spans="1:20" ht="27.75" customHeight="1" x14ac:dyDescent="0.2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19"/>
        <v>5020.03</v>
      </c>
      <c r="L62" s="97">
        <f t="shared" si="19"/>
        <v>6024.04</v>
      </c>
      <c r="M62" s="97">
        <f t="shared" si="20"/>
        <v>3890.5248000000001</v>
      </c>
      <c r="N62" s="97">
        <f t="shared" si="2"/>
        <v>7781.0496000000003</v>
      </c>
      <c r="O62" s="97">
        <f t="shared" si="3"/>
        <v>9337.2595199999996</v>
      </c>
      <c r="P62" s="97">
        <f t="shared" si="21"/>
        <v>0</v>
      </c>
      <c r="Q62" s="97">
        <f t="shared" si="5"/>
        <v>0</v>
      </c>
      <c r="R62" s="97">
        <f t="shared" si="6"/>
        <v>0</v>
      </c>
      <c r="S62" s="97">
        <f t="shared" si="7"/>
        <v>7781.0496000000003</v>
      </c>
      <c r="T62" s="97">
        <f t="shared" si="8"/>
        <v>9337.2595199999996</v>
      </c>
    </row>
    <row r="63" spans="1:20" ht="27.75" customHeight="1" x14ac:dyDescent="0.2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0"/>
        <v>0</v>
      </c>
      <c r="N63" s="105">
        <f t="shared" si="2"/>
        <v>0</v>
      </c>
      <c r="O63" s="105">
        <f t="shared" si="3"/>
        <v>0</v>
      </c>
      <c r="P63" s="105">
        <f t="shared" si="21"/>
        <v>42081</v>
      </c>
      <c r="Q63" s="105">
        <f t="shared" si="5"/>
        <v>84162</v>
      </c>
      <c r="R63" s="105">
        <f t="shared" si="6"/>
        <v>100994.4</v>
      </c>
      <c r="S63" s="105">
        <f t="shared" si="7"/>
        <v>84162</v>
      </c>
      <c r="T63" s="105">
        <f t="shared" si="8"/>
        <v>100994.4</v>
      </c>
    </row>
    <row r="64" spans="1:20" ht="27.75" customHeight="1" x14ac:dyDescent="0.2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2">F64+I64</f>
        <v>12480</v>
      </c>
      <c r="L64" s="97">
        <f t="shared" si="22"/>
        <v>14976</v>
      </c>
      <c r="M64" s="97">
        <f t="shared" si="20"/>
        <v>19344</v>
      </c>
      <c r="N64" s="97">
        <f t="shared" si="2"/>
        <v>19344</v>
      </c>
      <c r="O64" s="97">
        <f t="shared" si="3"/>
        <v>23212.799999999999</v>
      </c>
      <c r="P64" s="97">
        <f t="shared" si="21"/>
        <v>0</v>
      </c>
      <c r="Q64" s="97">
        <f t="shared" si="5"/>
        <v>0</v>
      </c>
      <c r="R64" s="97">
        <f t="shared" si="6"/>
        <v>0</v>
      </c>
      <c r="S64" s="97">
        <f t="shared" si="7"/>
        <v>19344</v>
      </c>
      <c r="T64" s="97">
        <f t="shared" si="8"/>
        <v>23212.799999999999</v>
      </c>
    </row>
    <row r="65" spans="1:20" ht="27.75" customHeight="1" x14ac:dyDescent="0.2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3">ROUND(H65*D65,2)</f>
        <v>112000</v>
      </c>
      <c r="J65" s="101">
        <f t="shared" ref="J65:J70" si="24">ROUND(I65*1.2,2)</f>
        <v>134400</v>
      </c>
      <c r="K65" s="100">
        <f t="shared" si="22"/>
        <v>112000</v>
      </c>
      <c r="L65" s="100">
        <f t="shared" si="22"/>
        <v>134400</v>
      </c>
      <c r="M65" s="100">
        <f t="shared" si="20"/>
        <v>0</v>
      </c>
      <c r="N65" s="100">
        <f t="shared" si="2"/>
        <v>0</v>
      </c>
      <c r="O65" s="100">
        <f t="shared" si="3"/>
        <v>0</v>
      </c>
      <c r="P65" s="100">
        <f t="shared" si="21"/>
        <v>145600</v>
      </c>
      <c r="Q65" s="100">
        <f t="shared" si="5"/>
        <v>145600</v>
      </c>
      <c r="R65" s="100">
        <f t="shared" si="6"/>
        <v>174720</v>
      </c>
      <c r="S65" s="100">
        <f t="shared" si="7"/>
        <v>145600</v>
      </c>
      <c r="T65" s="100">
        <f t="shared" si="8"/>
        <v>174720</v>
      </c>
    </row>
    <row r="66" spans="1:20" ht="27.75" customHeight="1" x14ac:dyDescent="0.2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3"/>
        <v>3700</v>
      </c>
      <c r="J66" s="101">
        <f t="shared" si="24"/>
        <v>4440</v>
      </c>
      <c r="K66" s="100">
        <f t="shared" si="22"/>
        <v>3700</v>
      </c>
      <c r="L66" s="100">
        <f t="shared" si="22"/>
        <v>4440</v>
      </c>
      <c r="M66" s="100">
        <f t="shared" si="20"/>
        <v>0</v>
      </c>
      <c r="N66" s="100">
        <f t="shared" si="2"/>
        <v>0</v>
      </c>
      <c r="O66" s="100">
        <f t="shared" si="3"/>
        <v>0</v>
      </c>
      <c r="P66" s="100">
        <f t="shared" si="21"/>
        <v>4810</v>
      </c>
      <c r="Q66" s="100">
        <f t="shared" si="5"/>
        <v>4810</v>
      </c>
      <c r="R66" s="100">
        <f t="shared" si="6"/>
        <v>5772</v>
      </c>
      <c r="S66" s="100">
        <f t="shared" si="7"/>
        <v>4810</v>
      </c>
      <c r="T66" s="100">
        <f t="shared" si="8"/>
        <v>5772</v>
      </c>
    </row>
    <row r="67" spans="1:20" ht="27.75" customHeight="1" x14ac:dyDescent="0.2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3"/>
        <v>3700</v>
      </c>
      <c r="J67" s="101">
        <f t="shared" si="24"/>
        <v>4440</v>
      </c>
      <c r="K67" s="100">
        <f t="shared" si="22"/>
        <v>3700</v>
      </c>
      <c r="L67" s="100">
        <f t="shared" si="22"/>
        <v>4440</v>
      </c>
      <c r="M67" s="100">
        <f t="shared" si="20"/>
        <v>0</v>
      </c>
      <c r="N67" s="100">
        <f t="shared" si="2"/>
        <v>0</v>
      </c>
      <c r="O67" s="100">
        <f t="shared" si="3"/>
        <v>0</v>
      </c>
      <c r="P67" s="100">
        <f t="shared" si="21"/>
        <v>4810</v>
      </c>
      <c r="Q67" s="100">
        <f t="shared" si="5"/>
        <v>4810</v>
      </c>
      <c r="R67" s="100">
        <f t="shared" si="6"/>
        <v>5772</v>
      </c>
      <c r="S67" s="100">
        <f t="shared" si="7"/>
        <v>4810</v>
      </c>
      <c r="T67" s="100">
        <f t="shared" si="8"/>
        <v>5772</v>
      </c>
    </row>
    <row r="68" spans="1:20" ht="27.75" customHeight="1" x14ac:dyDescent="0.2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3"/>
        <v>942.6</v>
      </c>
      <c r="J68" s="101">
        <f t="shared" si="24"/>
        <v>1131.1199999999999</v>
      </c>
      <c r="K68" s="100">
        <f t="shared" si="22"/>
        <v>942.6</v>
      </c>
      <c r="L68" s="100">
        <f t="shared" si="22"/>
        <v>1131.1199999999999</v>
      </c>
      <c r="M68" s="100">
        <f t="shared" si="20"/>
        <v>0</v>
      </c>
      <c r="N68" s="100">
        <f t="shared" si="2"/>
        <v>0</v>
      </c>
      <c r="O68" s="100">
        <f t="shared" si="3"/>
        <v>0</v>
      </c>
      <c r="P68" s="100">
        <f t="shared" si="21"/>
        <v>306.34500000000003</v>
      </c>
      <c r="Q68" s="100">
        <f t="shared" si="5"/>
        <v>1225.3800000000001</v>
      </c>
      <c r="R68" s="100">
        <f t="shared" si="6"/>
        <v>1470.4560000000001</v>
      </c>
      <c r="S68" s="100">
        <f t="shared" si="7"/>
        <v>1225.3800000000001</v>
      </c>
      <c r="T68" s="100">
        <f t="shared" si="8"/>
        <v>1470.4560000000001</v>
      </c>
    </row>
    <row r="69" spans="1:20" ht="27.75" customHeight="1" x14ac:dyDescent="0.2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3"/>
        <v>279.24</v>
      </c>
      <c r="J69" s="101">
        <f t="shared" si="24"/>
        <v>335.09</v>
      </c>
      <c r="K69" s="100">
        <f t="shared" si="22"/>
        <v>279.24</v>
      </c>
      <c r="L69" s="100">
        <f t="shared" si="22"/>
        <v>335.09</v>
      </c>
      <c r="M69" s="100">
        <f t="shared" si="20"/>
        <v>0</v>
      </c>
      <c r="N69" s="100">
        <f t="shared" si="2"/>
        <v>0</v>
      </c>
      <c r="O69" s="100">
        <f t="shared" si="3"/>
        <v>0</v>
      </c>
      <c r="P69" s="100">
        <f t="shared" si="21"/>
        <v>477.65250000000003</v>
      </c>
      <c r="Q69" s="100">
        <f t="shared" si="5"/>
        <v>363.01590000000004</v>
      </c>
      <c r="R69" s="100">
        <f t="shared" si="6"/>
        <v>435.61908000000005</v>
      </c>
      <c r="S69" s="100">
        <f t="shared" si="7"/>
        <v>363.01590000000004</v>
      </c>
      <c r="T69" s="100">
        <f t="shared" si="8"/>
        <v>435.61908000000005</v>
      </c>
    </row>
    <row r="70" spans="1:20" ht="27.75" customHeight="1" x14ac:dyDescent="0.2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3"/>
        <v>255.27</v>
      </c>
      <c r="J70" s="101">
        <f t="shared" si="24"/>
        <v>306.32</v>
      </c>
      <c r="K70" s="100">
        <f t="shared" si="22"/>
        <v>255.27</v>
      </c>
      <c r="L70" s="100">
        <f t="shared" si="22"/>
        <v>306.32</v>
      </c>
      <c r="M70" s="100">
        <f t="shared" si="20"/>
        <v>0</v>
      </c>
      <c r="N70" s="100">
        <f t="shared" si="2"/>
        <v>0</v>
      </c>
      <c r="O70" s="100">
        <f t="shared" si="3"/>
        <v>0</v>
      </c>
      <c r="P70" s="100">
        <f t="shared" si="21"/>
        <v>436.63749999999999</v>
      </c>
      <c r="Q70" s="100">
        <f t="shared" si="5"/>
        <v>331.84449999999998</v>
      </c>
      <c r="R70" s="100">
        <f t="shared" si="6"/>
        <v>398.21339999999998</v>
      </c>
      <c r="S70" s="100">
        <f t="shared" si="7"/>
        <v>331.84449999999998</v>
      </c>
      <c r="T70" s="100">
        <f t="shared" si="8"/>
        <v>398.21339999999998</v>
      </c>
    </row>
    <row r="71" spans="1:20" ht="27.75" customHeight="1" x14ac:dyDescent="0.2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2"/>
        <v>7944</v>
      </c>
      <c r="L71" s="97">
        <f t="shared" si="22"/>
        <v>9532.7999999999993</v>
      </c>
      <c r="M71" s="97">
        <f t="shared" si="20"/>
        <v>2052.2000000000003</v>
      </c>
      <c r="N71" s="97">
        <f t="shared" si="2"/>
        <v>12313.2</v>
      </c>
      <c r="O71" s="97">
        <f t="shared" si="3"/>
        <v>14775.84</v>
      </c>
      <c r="P71" s="97">
        <f t="shared" si="21"/>
        <v>0</v>
      </c>
      <c r="Q71" s="97">
        <f t="shared" si="5"/>
        <v>0</v>
      </c>
      <c r="R71" s="97">
        <f t="shared" si="6"/>
        <v>0</v>
      </c>
      <c r="S71" s="97">
        <f t="shared" si="7"/>
        <v>12313.2</v>
      </c>
      <c r="T71" s="97">
        <f t="shared" si="8"/>
        <v>14775.84</v>
      </c>
    </row>
    <row r="72" spans="1:20" ht="27.75" customHeight="1" x14ac:dyDescent="0.2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2"/>
        <v>96600</v>
      </c>
      <c r="L72" s="100">
        <f t="shared" si="22"/>
        <v>115920</v>
      </c>
      <c r="M72" s="100">
        <f t="shared" si="20"/>
        <v>0</v>
      </c>
      <c r="N72" s="100">
        <f t="shared" si="2"/>
        <v>0</v>
      </c>
      <c r="O72" s="100">
        <f t="shared" si="3"/>
        <v>0</v>
      </c>
      <c r="P72" s="100">
        <f t="shared" si="21"/>
        <v>10465</v>
      </c>
      <c r="Q72" s="100">
        <f t="shared" si="5"/>
        <v>125580</v>
      </c>
      <c r="R72" s="100">
        <f t="shared" si="6"/>
        <v>150696</v>
      </c>
      <c r="S72" s="100">
        <f t="shared" si="7"/>
        <v>125580</v>
      </c>
      <c r="T72" s="100">
        <f t="shared" si="8"/>
        <v>150696</v>
      </c>
    </row>
    <row r="73" spans="1:20" ht="27.75" customHeight="1" x14ac:dyDescent="0.2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2"/>
        <v>8460</v>
      </c>
      <c r="L73" s="100">
        <f t="shared" si="22"/>
        <v>10152</v>
      </c>
      <c r="M73" s="100">
        <f t="shared" si="20"/>
        <v>0</v>
      </c>
      <c r="N73" s="100">
        <f t="shared" si="2"/>
        <v>0</v>
      </c>
      <c r="O73" s="100">
        <f t="shared" si="3"/>
        <v>0</v>
      </c>
      <c r="P73" s="100">
        <f t="shared" si="21"/>
        <v>305.5</v>
      </c>
      <c r="Q73" s="100">
        <f t="shared" si="5"/>
        <v>10998</v>
      </c>
      <c r="R73" s="100">
        <f t="shared" si="6"/>
        <v>13197.6</v>
      </c>
      <c r="S73" s="100">
        <f t="shared" si="7"/>
        <v>10998</v>
      </c>
      <c r="T73" s="100">
        <f t="shared" si="8"/>
        <v>13197.6</v>
      </c>
    </row>
    <row r="74" spans="1:20" ht="27.75" customHeight="1" x14ac:dyDescent="0.2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2"/>
        <v>29287.98</v>
      </c>
      <c r="L74" s="97">
        <f t="shared" si="22"/>
        <v>35145.58</v>
      </c>
      <c r="M74" s="97">
        <f t="shared" si="20"/>
        <v>3745.5750000000003</v>
      </c>
      <c r="N74" s="97">
        <f t="shared" si="2"/>
        <v>45396.368999999999</v>
      </c>
      <c r="O74" s="97">
        <f t="shared" si="3"/>
        <v>54475.642799999994</v>
      </c>
      <c r="P74" s="97">
        <f t="shared" si="21"/>
        <v>0</v>
      </c>
      <c r="Q74" s="97">
        <f t="shared" si="5"/>
        <v>0</v>
      </c>
      <c r="R74" s="97">
        <f t="shared" si="6"/>
        <v>0</v>
      </c>
      <c r="S74" s="97">
        <f t="shared" si="7"/>
        <v>45396.368999999999</v>
      </c>
      <c r="T74" s="97">
        <f t="shared" si="8"/>
        <v>54475.642799999994</v>
      </c>
    </row>
    <row r="75" spans="1:20" ht="27.75" customHeight="1" x14ac:dyDescent="0.2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2"/>
        <v>73301.759999999995</v>
      </c>
      <c r="L75" s="100">
        <f t="shared" si="22"/>
        <v>87962.11</v>
      </c>
      <c r="M75" s="100">
        <f t="shared" si="20"/>
        <v>0</v>
      </c>
      <c r="N75" s="100">
        <f t="shared" si="2"/>
        <v>0</v>
      </c>
      <c r="O75" s="100">
        <f t="shared" si="3"/>
        <v>0</v>
      </c>
      <c r="P75" s="100">
        <f t="shared" si="21"/>
        <v>6240</v>
      </c>
      <c r="Q75" s="100">
        <f t="shared" si="5"/>
        <v>95292.287999999986</v>
      </c>
      <c r="R75" s="100">
        <f t="shared" si="6"/>
        <v>114350.74559999998</v>
      </c>
      <c r="S75" s="100">
        <f t="shared" si="7"/>
        <v>95292.287999999986</v>
      </c>
      <c r="T75" s="100">
        <f t="shared" si="8"/>
        <v>114350.74559999998</v>
      </c>
    </row>
    <row r="76" spans="1:20" ht="27.75" customHeight="1" x14ac:dyDescent="0.2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2"/>
        <v>2543.85</v>
      </c>
      <c r="L76" s="97">
        <f t="shared" si="22"/>
        <v>3052.62</v>
      </c>
      <c r="M76" s="97">
        <f t="shared" si="20"/>
        <v>3258.6502500000001</v>
      </c>
      <c r="N76" s="97">
        <f t="shared" ref="N76:N144" si="25">M76*D76</f>
        <v>3942.9668025000001</v>
      </c>
      <c r="O76" s="97">
        <f t="shared" ref="O76:O144" si="26">N76*1.2</f>
        <v>4731.5601630000001</v>
      </c>
      <c r="P76" s="97">
        <f t="shared" si="21"/>
        <v>0</v>
      </c>
      <c r="Q76" s="97">
        <f t="shared" ref="Q76:Q144" si="27">P76*D76</f>
        <v>0</v>
      </c>
      <c r="R76" s="97">
        <f t="shared" ref="R76:R144" si="28">Q76*1.2</f>
        <v>0</v>
      </c>
      <c r="S76" s="97">
        <f t="shared" ref="S76:S144" si="29">N76+Q76</f>
        <v>3942.9668025000001</v>
      </c>
      <c r="T76" s="97">
        <f t="shared" ref="T76:T144" si="30">S76*1.2</f>
        <v>4731.5601630000001</v>
      </c>
    </row>
    <row r="77" spans="1:20" ht="27.75" customHeight="1" x14ac:dyDescent="0.2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2"/>
        <v>7318.08</v>
      </c>
      <c r="L77" s="100">
        <f t="shared" si="22"/>
        <v>8781.7000000000007</v>
      </c>
      <c r="M77" s="100">
        <f t="shared" si="20"/>
        <v>0</v>
      </c>
      <c r="N77" s="100">
        <f t="shared" si="25"/>
        <v>0</v>
      </c>
      <c r="O77" s="100">
        <f t="shared" si="26"/>
        <v>0</v>
      </c>
      <c r="P77" s="100">
        <f t="shared" si="21"/>
        <v>6240</v>
      </c>
      <c r="Q77" s="100">
        <f t="shared" si="27"/>
        <v>9513.503999999999</v>
      </c>
      <c r="R77" s="100">
        <f t="shared" si="28"/>
        <v>11416.204799999998</v>
      </c>
      <c r="S77" s="100">
        <f t="shared" si="29"/>
        <v>9513.503999999999</v>
      </c>
      <c r="T77" s="100">
        <f t="shared" si="30"/>
        <v>11416.204799999998</v>
      </c>
    </row>
    <row r="78" spans="1:20" ht="27.75" customHeight="1" x14ac:dyDescent="0.2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2"/>
        <v>26492.03</v>
      </c>
      <c r="L78" s="97">
        <f t="shared" si="22"/>
        <v>31790.44</v>
      </c>
      <c r="M78" s="97">
        <f t="shared" si="20"/>
        <v>1831.51875</v>
      </c>
      <c r="N78" s="97">
        <f t="shared" si="25"/>
        <v>41062.650375000005</v>
      </c>
      <c r="O78" s="97">
        <f t="shared" si="26"/>
        <v>49275.180450000007</v>
      </c>
      <c r="P78" s="97">
        <f t="shared" si="21"/>
        <v>0</v>
      </c>
      <c r="Q78" s="97">
        <f t="shared" si="27"/>
        <v>0</v>
      </c>
      <c r="R78" s="97">
        <f t="shared" si="28"/>
        <v>0</v>
      </c>
      <c r="S78" s="97">
        <f t="shared" si="29"/>
        <v>41062.650375000005</v>
      </c>
      <c r="T78" s="97">
        <f t="shared" si="30"/>
        <v>49275.180450000007</v>
      </c>
    </row>
    <row r="79" spans="1:20" ht="27.75" customHeight="1" x14ac:dyDescent="0.2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2"/>
        <v>41686.75</v>
      </c>
      <c r="L79" s="97">
        <f t="shared" si="22"/>
        <v>50024.1</v>
      </c>
      <c r="M79" s="97">
        <f t="shared" si="20"/>
        <v>1085</v>
      </c>
      <c r="N79" s="97">
        <f t="shared" si="25"/>
        <v>64614.462500000001</v>
      </c>
      <c r="O79" s="97">
        <f t="shared" si="26"/>
        <v>77537.354999999996</v>
      </c>
      <c r="P79" s="97">
        <f t="shared" si="21"/>
        <v>0</v>
      </c>
      <c r="Q79" s="97">
        <f t="shared" si="27"/>
        <v>0</v>
      </c>
      <c r="R79" s="97">
        <f t="shared" si="28"/>
        <v>0</v>
      </c>
      <c r="S79" s="97">
        <f t="shared" si="29"/>
        <v>64614.462500000001</v>
      </c>
      <c r="T79" s="97">
        <f t="shared" si="30"/>
        <v>77537.354999999996</v>
      </c>
    </row>
    <row r="80" spans="1:20" ht="45" customHeight="1" x14ac:dyDescent="0.2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0"/>
        <v>1767</v>
      </c>
      <c r="N80" s="97">
        <f t="shared" si="25"/>
        <v>17437.462800000001</v>
      </c>
      <c r="O80" s="97">
        <f t="shared" si="26"/>
        <v>20924.95536</v>
      </c>
      <c r="P80" s="97">
        <f t="shared" si="21"/>
        <v>0</v>
      </c>
      <c r="Q80" s="97">
        <f t="shared" si="27"/>
        <v>0</v>
      </c>
      <c r="R80" s="97">
        <f t="shared" si="28"/>
        <v>0</v>
      </c>
      <c r="S80" s="97">
        <f t="shared" si="29"/>
        <v>17437.462800000001</v>
      </c>
      <c r="T80" s="97">
        <f t="shared" si="30"/>
        <v>20924.95536</v>
      </c>
    </row>
    <row r="81" spans="1:25" ht="27.75" customHeight="1" x14ac:dyDescent="0.2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0"/>
        <v>1767</v>
      </c>
      <c r="N81" s="97">
        <f t="shared" si="25"/>
        <v>8905.68</v>
      </c>
      <c r="O81" s="97">
        <f t="shared" si="26"/>
        <v>10686.816000000001</v>
      </c>
      <c r="P81" s="97">
        <f t="shared" si="21"/>
        <v>0</v>
      </c>
      <c r="Q81" s="97">
        <f t="shared" si="27"/>
        <v>0</v>
      </c>
      <c r="R81" s="97">
        <f t="shared" si="28"/>
        <v>0</v>
      </c>
      <c r="S81" s="97">
        <f t="shared" si="29"/>
        <v>8905.68</v>
      </c>
      <c r="T81" s="97">
        <f t="shared" si="30"/>
        <v>10686.816000000001</v>
      </c>
    </row>
    <row r="82" spans="1:25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5" s="263" customFormat="1" ht="27.75" customHeight="1" x14ac:dyDescent="0.25">
      <c r="A83" s="258">
        <v>6</v>
      </c>
      <c r="B83" s="260" t="s">
        <v>283</v>
      </c>
      <c r="C83" s="261"/>
      <c r="D83" s="261"/>
      <c r="E83" s="261"/>
      <c r="F83" s="261"/>
      <c r="G83" s="261"/>
      <c r="H83" s="261"/>
      <c r="I83" s="261"/>
      <c r="J83" s="261"/>
      <c r="K83" s="261"/>
      <c r="L83" s="262"/>
      <c r="M83" s="262"/>
      <c r="N83" s="262"/>
      <c r="O83" s="262"/>
      <c r="P83" s="262"/>
      <c r="Q83" s="262"/>
      <c r="R83" s="262"/>
      <c r="S83" s="262"/>
      <c r="T83" s="262"/>
      <c r="U83" s="295"/>
      <c r="W83" s="298"/>
      <c r="X83" s="298"/>
      <c r="Y83" s="298"/>
    </row>
    <row r="84" spans="1:25" s="263" customFormat="1" ht="27.75" customHeight="1" x14ac:dyDescent="0.25">
      <c r="A84" s="264" t="s">
        <v>28</v>
      </c>
      <c r="B84" s="265" t="s">
        <v>250</v>
      </c>
      <c r="C84" s="264" t="s">
        <v>15</v>
      </c>
      <c r="D84" s="277">
        <v>9.4700000000000006</v>
      </c>
      <c r="E84" s="267">
        <v>8737</v>
      </c>
      <c r="F84" s="268">
        <f>ROUND(E84*D84,2)</f>
        <v>82739.39</v>
      </c>
      <c r="G84" s="268">
        <f>ROUND(F84*1.2,2)</f>
        <v>99287.27</v>
      </c>
      <c r="H84" s="269"/>
      <c r="I84" s="268"/>
      <c r="J84" s="268"/>
      <c r="K84" s="268">
        <f t="shared" ref="K84:L93" si="31">F84+I84</f>
        <v>82739.39</v>
      </c>
      <c r="L84" s="268">
        <f t="shared" si="31"/>
        <v>99287.27</v>
      </c>
      <c r="M84" s="268">
        <f t="shared" ref="M84:M112" si="32">E84*$M$4</f>
        <v>13542.35</v>
      </c>
      <c r="N84" s="268">
        <f t="shared" si="25"/>
        <v>128246.05450000001</v>
      </c>
      <c r="O84" s="268">
        <f t="shared" si="26"/>
        <v>153895.2654</v>
      </c>
      <c r="P84" s="268">
        <f t="shared" ref="P84:P112" si="33">H84*$P$4</f>
        <v>0</v>
      </c>
      <c r="Q84" s="268">
        <f t="shared" si="27"/>
        <v>0</v>
      </c>
      <c r="R84" s="268">
        <f t="shared" si="28"/>
        <v>0</v>
      </c>
      <c r="S84" s="268">
        <f t="shared" si="29"/>
        <v>128246.05450000001</v>
      </c>
      <c r="T84" s="268">
        <f t="shared" si="30"/>
        <v>153895.2654</v>
      </c>
      <c r="U84" s="295"/>
      <c r="W84" s="298"/>
      <c r="X84" s="298"/>
      <c r="Y84" s="298"/>
    </row>
    <row r="85" spans="1:25" s="263" customFormat="1" ht="27.75" customHeight="1" x14ac:dyDescent="0.25">
      <c r="A85" s="264" t="s">
        <v>62</v>
      </c>
      <c r="B85" s="265" t="s">
        <v>258</v>
      </c>
      <c r="C85" s="264" t="s">
        <v>7</v>
      </c>
      <c r="D85" s="277">
        <v>28.99</v>
      </c>
      <c r="E85" s="271">
        <v>1630</v>
      </c>
      <c r="F85" s="268">
        <f>ROUND(E85*D85,2)</f>
        <v>47253.7</v>
      </c>
      <c r="G85" s="268">
        <f>ROUND(F85*1.2,2)</f>
        <v>56704.44</v>
      </c>
      <c r="H85" s="269"/>
      <c r="I85" s="268"/>
      <c r="J85" s="268"/>
      <c r="K85" s="268">
        <f t="shared" si="31"/>
        <v>47253.7</v>
      </c>
      <c r="L85" s="268">
        <f t="shared" si="31"/>
        <v>56704.44</v>
      </c>
      <c r="M85" s="268">
        <f t="shared" si="32"/>
        <v>2526.5</v>
      </c>
      <c r="N85" s="268">
        <f t="shared" si="25"/>
        <v>73243.235000000001</v>
      </c>
      <c r="O85" s="268">
        <f t="shared" si="26"/>
        <v>87891.881999999998</v>
      </c>
      <c r="P85" s="268">
        <f t="shared" si="33"/>
        <v>0</v>
      </c>
      <c r="Q85" s="268">
        <f t="shared" si="27"/>
        <v>0</v>
      </c>
      <c r="R85" s="268">
        <f t="shared" si="28"/>
        <v>0</v>
      </c>
      <c r="S85" s="268">
        <f t="shared" si="29"/>
        <v>73243.235000000001</v>
      </c>
      <c r="T85" s="268">
        <f t="shared" si="30"/>
        <v>87891.881999999998</v>
      </c>
      <c r="U85" s="295"/>
      <c r="W85" s="298"/>
      <c r="X85" s="298"/>
      <c r="Y85" s="298"/>
    </row>
    <row r="86" spans="1:25" s="263" customFormat="1" ht="27.75" customHeight="1" x14ac:dyDescent="0.25">
      <c r="A86" s="264" t="s">
        <v>73</v>
      </c>
      <c r="B86" s="278" t="s">
        <v>245</v>
      </c>
      <c r="C86" s="264" t="s">
        <v>8</v>
      </c>
      <c r="D86" s="279">
        <v>136.05000000000001</v>
      </c>
      <c r="E86" s="271">
        <v>101.5</v>
      </c>
      <c r="F86" s="268">
        <f>ROUND(E86*D86,2)</f>
        <v>13809.08</v>
      </c>
      <c r="G86" s="268">
        <f>ROUND(F86*1.2,2)</f>
        <v>16570.900000000001</v>
      </c>
      <c r="H86" s="269"/>
      <c r="I86" s="268"/>
      <c r="J86" s="268"/>
      <c r="K86" s="268">
        <f t="shared" si="31"/>
        <v>13809.08</v>
      </c>
      <c r="L86" s="268">
        <f t="shared" si="31"/>
        <v>16570.900000000001</v>
      </c>
      <c r="M86" s="268">
        <f t="shared" si="32"/>
        <v>157.32500000000002</v>
      </c>
      <c r="N86" s="268">
        <f t="shared" si="25"/>
        <v>21404.066250000003</v>
      </c>
      <c r="O86" s="268">
        <f t="shared" si="26"/>
        <v>25684.879500000003</v>
      </c>
      <c r="P86" s="268">
        <f t="shared" si="33"/>
        <v>0</v>
      </c>
      <c r="Q86" s="268">
        <f t="shared" si="27"/>
        <v>0</v>
      </c>
      <c r="R86" s="268">
        <f t="shared" si="28"/>
        <v>0</v>
      </c>
      <c r="S86" s="268">
        <f t="shared" si="29"/>
        <v>21404.066250000003</v>
      </c>
      <c r="T86" s="268">
        <f t="shared" si="30"/>
        <v>25684.879500000003</v>
      </c>
      <c r="U86" s="295"/>
      <c r="W86" s="298"/>
      <c r="X86" s="298"/>
      <c r="Y86" s="298"/>
    </row>
    <row r="87" spans="1:25" s="263" customFormat="1" ht="27.75" customHeight="1" x14ac:dyDescent="0.25">
      <c r="A87" s="264" t="s">
        <v>74</v>
      </c>
      <c r="B87" s="265" t="s">
        <v>249</v>
      </c>
      <c r="C87" s="264" t="s">
        <v>7</v>
      </c>
      <c r="D87" s="277">
        <v>13.61</v>
      </c>
      <c r="E87" s="271">
        <v>2573.7399999999998</v>
      </c>
      <c r="F87" s="268">
        <f>ROUND(E87*D87,2)</f>
        <v>35028.6</v>
      </c>
      <c r="G87" s="268">
        <f>ROUND(F87*1.2,2)</f>
        <v>42034.32</v>
      </c>
      <c r="H87" s="269"/>
      <c r="I87" s="268"/>
      <c r="J87" s="268"/>
      <c r="K87" s="268">
        <f t="shared" si="31"/>
        <v>35028.6</v>
      </c>
      <c r="L87" s="268">
        <f t="shared" si="31"/>
        <v>42034.32</v>
      </c>
      <c r="M87" s="268">
        <f t="shared" si="32"/>
        <v>3989.2969999999996</v>
      </c>
      <c r="N87" s="268">
        <f t="shared" si="25"/>
        <v>54294.332169999994</v>
      </c>
      <c r="O87" s="268">
        <f t="shared" si="26"/>
        <v>65153.19860399999</v>
      </c>
      <c r="P87" s="268">
        <f t="shared" si="33"/>
        <v>0</v>
      </c>
      <c r="Q87" s="268">
        <f t="shared" si="27"/>
        <v>0</v>
      </c>
      <c r="R87" s="268">
        <f t="shared" si="28"/>
        <v>0</v>
      </c>
      <c r="S87" s="268">
        <f t="shared" si="29"/>
        <v>54294.332169999994</v>
      </c>
      <c r="T87" s="268">
        <f t="shared" si="30"/>
        <v>65153.19860399999</v>
      </c>
      <c r="U87" s="295"/>
      <c r="W87" s="298"/>
      <c r="X87" s="298"/>
      <c r="Y87" s="298"/>
    </row>
    <row r="88" spans="1:25" s="263" customFormat="1" ht="27.75" customHeight="1" x14ac:dyDescent="0.25">
      <c r="A88" s="264" t="s">
        <v>75</v>
      </c>
      <c r="B88" s="265" t="s">
        <v>247</v>
      </c>
      <c r="C88" s="264" t="s">
        <v>7</v>
      </c>
      <c r="D88" s="277">
        <f>D87*1.26</f>
        <v>17.148599999999998</v>
      </c>
      <c r="E88" s="271"/>
      <c r="F88" s="268"/>
      <c r="G88" s="268"/>
      <c r="H88" s="268">
        <v>4800</v>
      </c>
      <c r="I88" s="271">
        <f>ROUND(H88*D88,2)</f>
        <v>82313.279999999999</v>
      </c>
      <c r="J88" s="271">
        <f>ROUND(I88*1.2,2)</f>
        <v>98775.94</v>
      </c>
      <c r="K88" s="268">
        <f t="shared" si="31"/>
        <v>82313.279999999999</v>
      </c>
      <c r="L88" s="268">
        <f t="shared" si="31"/>
        <v>98775.94</v>
      </c>
      <c r="M88" s="268">
        <f t="shared" si="32"/>
        <v>0</v>
      </c>
      <c r="N88" s="268">
        <f t="shared" si="25"/>
        <v>0</v>
      </c>
      <c r="O88" s="268">
        <f t="shared" si="26"/>
        <v>0</v>
      </c>
      <c r="P88" s="268">
        <f t="shared" si="33"/>
        <v>6240</v>
      </c>
      <c r="Q88" s="268">
        <f t="shared" si="27"/>
        <v>107007.264</v>
      </c>
      <c r="R88" s="268">
        <f t="shared" si="28"/>
        <v>128408.71679999999</v>
      </c>
      <c r="S88" s="268">
        <f t="shared" si="29"/>
        <v>107007.264</v>
      </c>
      <c r="T88" s="268">
        <f t="shared" si="30"/>
        <v>128408.71679999999</v>
      </c>
      <c r="U88" s="295"/>
      <c r="W88" s="298"/>
      <c r="X88" s="298"/>
      <c r="Y88" s="298"/>
    </row>
    <row r="89" spans="1:25" s="263" customFormat="1" ht="27.75" customHeight="1" x14ac:dyDescent="0.25">
      <c r="A89" s="264" t="s">
        <v>76</v>
      </c>
      <c r="B89" s="265" t="s">
        <v>278</v>
      </c>
      <c r="C89" s="264" t="s">
        <v>10</v>
      </c>
      <c r="D89" s="277">
        <v>47</v>
      </c>
      <c r="E89" s="271">
        <v>2952.96</v>
      </c>
      <c r="F89" s="268">
        <f>ROUND(E89*D89,2)</f>
        <v>138789.12</v>
      </c>
      <c r="G89" s="268">
        <f>ROUND(F89*1.2,2)</f>
        <v>166546.94</v>
      </c>
      <c r="H89" s="269"/>
      <c r="I89" s="268"/>
      <c r="J89" s="268"/>
      <c r="K89" s="268">
        <f t="shared" si="31"/>
        <v>138789.12</v>
      </c>
      <c r="L89" s="268">
        <f t="shared" si="31"/>
        <v>166546.94</v>
      </c>
      <c r="M89" s="268">
        <f t="shared" si="32"/>
        <v>4577.0879999999997</v>
      </c>
      <c r="N89" s="268">
        <f t="shared" si="25"/>
        <v>215123.136</v>
      </c>
      <c r="O89" s="268">
        <f t="shared" si="26"/>
        <v>258147.76319999999</v>
      </c>
      <c r="P89" s="268">
        <f t="shared" si="33"/>
        <v>0</v>
      </c>
      <c r="Q89" s="268">
        <f t="shared" si="27"/>
        <v>0</v>
      </c>
      <c r="R89" s="268">
        <f t="shared" si="28"/>
        <v>0</v>
      </c>
      <c r="S89" s="268">
        <f t="shared" si="29"/>
        <v>215123.136</v>
      </c>
      <c r="T89" s="268">
        <f t="shared" si="30"/>
        <v>258147.76319999999</v>
      </c>
      <c r="U89" s="295"/>
      <c r="W89" s="298"/>
      <c r="X89" s="298"/>
      <c r="Y89" s="298"/>
    </row>
    <row r="90" spans="1:25" s="263" customFormat="1" ht="27.75" customHeight="1" x14ac:dyDescent="0.25">
      <c r="A90" s="264" t="s">
        <v>77</v>
      </c>
      <c r="B90" s="265" t="s">
        <v>279</v>
      </c>
      <c r="C90" s="264" t="s">
        <v>268</v>
      </c>
      <c r="D90" s="277">
        <v>1</v>
      </c>
      <c r="E90" s="271"/>
      <c r="F90" s="268"/>
      <c r="G90" s="268"/>
      <c r="H90" s="268">
        <v>1250000</v>
      </c>
      <c r="I90" s="271">
        <f>ROUND(H90*D90,2)</f>
        <v>1250000</v>
      </c>
      <c r="J90" s="271">
        <f>ROUND(I90*1.2,2)</f>
        <v>1500000</v>
      </c>
      <c r="K90" s="268">
        <f t="shared" si="31"/>
        <v>1250000</v>
      </c>
      <c r="L90" s="268">
        <f t="shared" si="31"/>
        <v>1500000</v>
      </c>
      <c r="M90" s="268">
        <f t="shared" si="32"/>
        <v>0</v>
      </c>
      <c r="N90" s="268">
        <f t="shared" si="25"/>
        <v>0</v>
      </c>
      <c r="O90" s="268">
        <f t="shared" si="26"/>
        <v>0</v>
      </c>
      <c r="P90" s="268">
        <f t="shared" si="33"/>
        <v>1625000</v>
      </c>
      <c r="Q90" s="268">
        <f t="shared" si="27"/>
        <v>1625000</v>
      </c>
      <c r="R90" s="268">
        <f t="shared" si="28"/>
        <v>1950000</v>
      </c>
      <c r="S90" s="268">
        <f t="shared" si="29"/>
        <v>1625000</v>
      </c>
      <c r="T90" s="268">
        <f t="shared" si="30"/>
        <v>1950000</v>
      </c>
      <c r="U90" s="295"/>
      <c r="W90" s="298"/>
      <c r="X90" s="298"/>
      <c r="Y90" s="298"/>
    </row>
    <row r="91" spans="1:25" s="263" customFormat="1" ht="27.75" customHeight="1" x14ac:dyDescent="0.25">
      <c r="A91" s="280" t="s">
        <v>78</v>
      </c>
      <c r="B91" s="281" t="s">
        <v>264</v>
      </c>
      <c r="C91" s="280" t="s">
        <v>15</v>
      </c>
      <c r="D91" s="282">
        <v>9.4700000000000006</v>
      </c>
      <c r="E91" s="283">
        <v>10921.25</v>
      </c>
      <c r="F91" s="284">
        <f>ROUND(E91*D91,2)</f>
        <v>103424.24</v>
      </c>
      <c r="G91" s="284">
        <f>ROUND(F91*1.2,2)</f>
        <v>124109.09</v>
      </c>
      <c r="H91" s="269"/>
      <c r="I91" s="268"/>
      <c r="J91" s="268"/>
      <c r="K91" s="268">
        <f t="shared" si="31"/>
        <v>103424.24</v>
      </c>
      <c r="L91" s="268">
        <f t="shared" si="31"/>
        <v>124109.09</v>
      </c>
      <c r="M91" s="268">
        <f t="shared" si="32"/>
        <v>16927.9375</v>
      </c>
      <c r="N91" s="268">
        <f t="shared" si="25"/>
        <v>160307.56812500002</v>
      </c>
      <c r="O91" s="268">
        <f t="shared" si="26"/>
        <v>192369.08175000001</v>
      </c>
      <c r="P91" s="268">
        <f t="shared" si="33"/>
        <v>0</v>
      </c>
      <c r="Q91" s="268">
        <f t="shared" si="27"/>
        <v>0</v>
      </c>
      <c r="R91" s="268">
        <f t="shared" si="28"/>
        <v>0</v>
      </c>
      <c r="S91" s="268">
        <f t="shared" si="29"/>
        <v>160307.56812500002</v>
      </c>
      <c r="T91" s="268">
        <f t="shared" si="30"/>
        <v>192369.08175000001</v>
      </c>
      <c r="U91" s="295"/>
      <c r="W91" s="298"/>
      <c r="X91" s="298"/>
      <c r="Y91" s="298"/>
    </row>
    <row r="92" spans="1:25" s="263" customFormat="1" ht="27.75" customHeight="1" x14ac:dyDescent="0.25">
      <c r="A92" s="264" t="s">
        <v>79</v>
      </c>
      <c r="B92" s="278" t="s">
        <v>280</v>
      </c>
      <c r="C92" s="264" t="s">
        <v>268</v>
      </c>
      <c r="D92" s="279">
        <v>1</v>
      </c>
      <c r="E92" s="271"/>
      <c r="F92" s="268"/>
      <c r="G92" s="268"/>
      <c r="H92" s="268">
        <v>2730000</v>
      </c>
      <c r="I92" s="271">
        <f>ROUND(H92*D92,2)</f>
        <v>2730000</v>
      </c>
      <c r="J92" s="271">
        <f>ROUND(I92*1.2,2)</f>
        <v>3276000</v>
      </c>
      <c r="K92" s="268">
        <f t="shared" si="31"/>
        <v>2730000</v>
      </c>
      <c r="L92" s="268">
        <f t="shared" si="31"/>
        <v>3276000</v>
      </c>
      <c r="M92" s="268">
        <f t="shared" si="32"/>
        <v>0</v>
      </c>
      <c r="N92" s="268">
        <f t="shared" si="25"/>
        <v>0</v>
      </c>
      <c r="O92" s="268">
        <f t="shared" si="26"/>
        <v>0</v>
      </c>
      <c r="P92" s="268">
        <f t="shared" si="33"/>
        <v>3549000</v>
      </c>
      <c r="Q92" s="268">
        <f t="shared" si="27"/>
        <v>3549000</v>
      </c>
      <c r="R92" s="268">
        <f t="shared" si="28"/>
        <v>4258800</v>
      </c>
      <c r="S92" s="268">
        <f t="shared" si="29"/>
        <v>3549000</v>
      </c>
      <c r="T92" s="268">
        <f t="shared" si="30"/>
        <v>4258800</v>
      </c>
      <c r="U92" s="295"/>
      <c r="W92" s="298"/>
      <c r="X92" s="298"/>
      <c r="Y92" s="298"/>
    </row>
    <row r="93" spans="1:25" s="263" customFormat="1" ht="27.75" customHeight="1" x14ac:dyDescent="0.25">
      <c r="A93" s="264" t="s">
        <v>80</v>
      </c>
      <c r="B93" s="285" t="s">
        <v>281</v>
      </c>
      <c r="C93" s="264" t="s">
        <v>10</v>
      </c>
      <c r="D93" s="286">
        <v>2</v>
      </c>
      <c r="E93" s="287">
        <v>2510.0160000000001</v>
      </c>
      <c r="F93" s="268">
        <f>ROUND(E93*D93,2)</f>
        <v>5020.03</v>
      </c>
      <c r="G93" s="268">
        <f>ROUND(F93*1.2,2)</f>
        <v>6024.04</v>
      </c>
      <c r="H93" s="269"/>
      <c r="I93" s="268"/>
      <c r="J93" s="268"/>
      <c r="K93" s="268">
        <f t="shared" si="31"/>
        <v>5020.03</v>
      </c>
      <c r="L93" s="268">
        <f t="shared" si="31"/>
        <v>6024.04</v>
      </c>
      <c r="M93" s="268">
        <f t="shared" si="32"/>
        <v>3890.5248000000001</v>
      </c>
      <c r="N93" s="268">
        <f t="shared" si="25"/>
        <v>7781.0496000000003</v>
      </c>
      <c r="O93" s="268">
        <f t="shared" si="26"/>
        <v>9337.2595199999996</v>
      </c>
      <c r="P93" s="268">
        <f t="shared" si="33"/>
        <v>0</v>
      </c>
      <c r="Q93" s="268">
        <f t="shared" si="27"/>
        <v>0</v>
      </c>
      <c r="R93" s="268">
        <f t="shared" si="28"/>
        <v>0</v>
      </c>
      <c r="S93" s="268">
        <f t="shared" si="29"/>
        <v>7781.0496000000003</v>
      </c>
      <c r="T93" s="268">
        <f t="shared" si="30"/>
        <v>9337.2595199999996</v>
      </c>
      <c r="U93" s="295"/>
      <c r="W93" s="298"/>
      <c r="X93" s="298"/>
      <c r="Y93" s="298"/>
    </row>
    <row r="94" spans="1:25" s="263" customFormat="1" ht="27.75" customHeight="1" x14ac:dyDescent="0.25">
      <c r="A94" s="264" t="s">
        <v>193</v>
      </c>
      <c r="B94" s="285" t="s">
        <v>282</v>
      </c>
      <c r="C94" s="264" t="s">
        <v>10</v>
      </c>
      <c r="D94" s="288">
        <v>2</v>
      </c>
      <c r="E94" s="287"/>
      <c r="F94" s="287"/>
      <c r="G94" s="287"/>
      <c r="H94" s="268">
        <v>32370</v>
      </c>
      <c r="I94" s="287">
        <f>ROUND(H94*D94,2)</f>
        <v>64740</v>
      </c>
      <c r="J94" s="287">
        <f>ROUND(I94*1.2,2)</f>
        <v>77688</v>
      </c>
      <c r="K94" s="287">
        <f>F94+I94</f>
        <v>64740</v>
      </c>
      <c r="L94" s="289">
        <f>G94+J94</f>
        <v>77688</v>
      </c>
      <c r="M94" s="289">
        <f t="shared" si="32"/>
        <v>0</v>
      </c>
      <c r="N94" s="289">
        <f t="shared" si="25"/>
        <v>0</v>
      </c>
      <c r="O94" s="289">
        <f t="shared" si="26"/>
        <v>0</v>
      </c>
      <c r="P94" s="289">
        <f t="shared" si="33"/>
        <v>42081</v>
      </c>
      <c r="Q94" s="289">
        <f t="shared" si="27"/>
        <v>84162</v>
      </c>
      <c r="R94" s="289">
        <f t="shared" si="28"/>
        <v>100994.4</v>
      </c>
      <c r="S94" s="289">
        <f t="shared" si="29"/>
        <v>84162</v>
      </c>
      <c r="T94" s="289">
        <f t="shared" si="30"/>
        <v>100994.4</v>
      </c>
      <c r="U94" s="295"/>
      <c r="W94" s="298"/>
      <c r="X94" s="298"/>
      <c r="Y94" s="298"/>
    </row>
    <row r="95" spans="1:25" s="263" customFormat="1" ht="27.75" customHeight="1" x14ac:dyDescent="0.25">
      <c r="A95" s="264" t="s">
        <v>195</v>
      </c>
      <c r="B95" s="278" t="s">
        <v>125</v>
      </c>
      <c r="C95" s="264" t="s">
        <v>10</v>
      </c>
      <c r="D95" s="279">
        <v>1</v>
      </c>
      <c r="E95" s="271">
        <v>12480</v>
      </c>
      <c r="F95" s="268">
        <f>ROUND(E95*D95,2)</f>
        <v>12480</v>
      </c>
      <c r="G95" s="268">
        <f>ROUND(F95*1.2,2)</f>
        <v>14976</v>
      </c>
      <c r="H95" s="269"/>
      <c r="I95" s="268"/>
      <c r="J95" s="268"/>
      <c r="K95" s="268">
        <f t="shared" ref="K95:L112" si="34">F95+I95</f>
        <v>12480</v>
      </c>
      <c r="L95" s="268">
        <f t="shared" si="34"/>
        <v>14976</v>
      </c>
      <c r="M95" s="268">
        <f t="shared" si="32"/>
        <v>19344</v>
      </c>
      <c r="N95" s="268">
        <f t="shared" si="25"/>
        <v>19344</v>
      </c>
      <c r="O95" s="268">
        <f t="shared" si="26"/>
        <v>23212.799999999999</v>
      </c>
      <c r="P95" s="268">
        <f t="shared" si="33"/>
        <v>0</v>
      </c>
      <c r="Q95" s="268">
        <f t="shared" si="27"/>
        <v>0</v>
      </c>
      <c r="R95" s="268">
        <f t="shared" si="28"/>
        <v>0</v>
      </c>
      <c r="S95" s="268">
        <f t="shared" si="29"/>
        <v>19344</v>
      </c>
      <c r="T95" s="268">
        <f t="shared" si="30"/>
        <v>23212.799999999999</v>
      </c>
      <c r="U95" s="295"/>
      <c r="W95" s="298"/>
      <c r="X95" s="298"/>
      <c r="Y95" s="298"/>
    </row>
    <row r="96" spans="1:25" s="263" customFormat="1" ht="27.75" customHeight="1" x14ac:dyDescent="0.25">
      <c r="A96" s="264" t="s">
        <v>196</v>
      </c>
      <c r="B96" s="278" t="s">
        <v>126</v>
      </c>
      <c r="C96" s="264" t="s">
        <v>10</v>
      </c>
      <c r="D96" s="279">
        <v>1</v>
      </c>
      <c r="E96" s="271"/>
      <c r="F96" s="271"/>
      <c r="G96" s="271"/>
      <c r="H96" s="268">
        <v>112000</v>
      </c>
      <c r="I96" s="271">
        <f t="shared" ref="I96:I101" si="35">ROUND(H96*D96,2)</f>
        <v>112000</v>
      </c>
      <c r="J96" s="271">
        <f t="shared" ref="J96:J101" si="36">ROUND(I96*1.2,2)</f>
        <v>134400</v>
      </c>
      <c r="K96" s="268">
        <f t="shared" si="34"/>
        <v>112000</v>
      </c>
      <c r="L96" s="268">
        <f t="shared" si="34"/>
        <v>134400</v>
      </c>
      <c r="M96" s="268">
        <f t="shared" si="32"/>
        <v>0</v>
      </c>
      <c r="N96" s="268">
        <f t="shared" si="25"/>
        <v>0</v>
      </c>
      <c r="O96" s="268">
        <f t="shared" si="26"/>
        <v>0</v>
      </c>
      <c r="P96" s="268">
        <f t="shared" si="33"/>
        <v>145600</v>
      </c>
      <c r="Q96" s="268">
        <f t="shared" si="27"/>
        <v>145600</v>
      </c>
      <c r="R96" s="268">
        <f t="shared" si="28"/>
        <v>174720</v>
      </c>
      <c r="S96" s="268">
        <f t="shared" si="29"/>
        <v>145600</v>
      </c>
      <c r="T96" s="268">
        <f t="shared" si="30"/>
        <v>174720</v>
      </c>
      <c r="U96" s="295"/>
      <c r="W96" s="298"/>
      <c r="X96" s="298"/>
      <c r="Y96" s="298"/>
    </row>
    <row r="97" spans="1:25" s="263" customFormat="1" ht="27.75" customHeight="1" x14ac:dyDescent="0.25">
      <c r="A97" s="264" t="s">
        <v>198</v>
      </c>
      <c r="B97" s="278" t="s">
        <v>233</v>
      </c>
      <c r="C97" s="264" t="s">
        <v>149</v>
      </c>
      <c r="D97" s="279">
        <v>1</v>
      </c>
      <c r="E97" s="271"/>
      <c r="F97" s="271"/>
      <c r="G97" s="271"/>
      <c r="H97" s="268">
        <v>3700</v>
      </c>
      <c r="I97" s="271">
        <f t="shared" si="35"/>
        <v>3700</v>
      </c>
      <c r="J97" s="271">
        <f t="shared" si="36"/>
        <v>4440</v>
      </c>
      <c r="K97" s="268">
        <f t="shared" si="34"/>
        <v>3700</v>
      </c>
      <c r="L97" s="268">
        <f t="shared" si="34"/>
        <v>4440</v>
      </c>
      <c r="M97" s="268">
        <f t="shared" si="32"/>
        <v>0</v>
      </c>
      <c r="N97" s="268">
        <f t="shared" si="25"/>
        <v>0</v>
      </c>
      <c r="O97" s="268">
        <f t="shared" si="26"/>
        <v>0</v>
      </c>
      <c r="P97" s="268">
        <f t="shared" si="33"/>
        <v>4810</v>
      </c>
      <c r="Q97" s="268">
        <f t="shared" si="27"/>
        <v>4810</v>
      </c>
      <c r="R97" s="268">
        <f t="shared" si="28"/>
        <v>5772</v>
      </c>
      <c r="S97" s="268">
        <f t="shared" si="29"/>
        <v>4810</v>
      </c>
      <c r="T97" s="268">
        <f t="shared" si="30"/>
        <v>5772</v>
      </c>
      <c r="U97" s="295"/>
      <c r="W97" s="298"/>
      <c r="X97" s="298"/>
      <c r="Y97" s="298"/>
    </row>
    <row r="98" spans="1:25" s="263" customFormat="1" ht="27.75" customHeight="1" x14ac:dyDescent="0.25">
      <c r="A98" s="264" t="s">
        <v>453</v>
      </c>
      <c r="B98" s="278" t="s">
        <v>235</v>
      </c>
      <c r="C98" s="264" t="s">
        <v>10</v>
      </c>
      <c r="D98" s="279">
        <v>1</v>
      </c>
      <c r="E98" s="271"/>
      <c r="F98" s="271"/>
      <c r="G98" s="271"/>
      <c r="H98" s="268">
        <v>3700</v>
      </c>
      <c r="I98" s="271">
        <f t="shared" si="35"/>
        <v>3700</v>
      </c>
      <c r="J98" s="271">
        <f t="shared" si="36"/>
        <v>4440</v>
      </c>
      <c r="K98" s="268">
        <f t="shared" si="34"/>
        <v>3700</v>
      </c>
      <c r="L98" s="268">
        <f t="shared" si="34"/>
        <v>4440</v>
      </c>
      <c r="M98" s="268">
        <f t="shared" si="32"/>
        <v>0</v>
      </c>
      <c r="N98" s="268">
        <f t="shared" si="25"/>
        <v>0</v>
      </c>
      <c r="O98" s="268">
        <f t="shared" si="26"/>
        <v>0</v>
      </c>
      <c r="P98" s="268">
        <f t="shared" si="33"/>
        <v>4810</v>
      </c>
      <c r="Q98" s="268">
        <f t="shared" si="27"/>
        <v>4810</v>
      </c>
      <c r="R98" s="268">
        <f t="shared" si="28"/>
        <v>5772</v>
      </c>
      <c r="S98" s="268">
        <f t="shared" si="29"/>
        <v>4810</v>
      </c>
      <c r="T98" s="268">
        <f t="shared" si="30"/>
        <v>5772</v>
      </c>
      <c r="U98" s="295"/>
      <c r="W98" s="298"/>
      <c r="X98" s="298"/>
      <c r="Y98" s="298"/>
    </row>
    <row r="99" spans="1:25" s="263" customFormat="1" ht="27.75" customHeight="1" x14ac:dyDescent="0.25">
      <c r="A99" s="264" t="s">
        <v>454</v>
      </c>
      <c r="B99" s="278" t="s">
        <v>241</v>
      </c>
      <c r="C99" s="264" t="s">
        <v>238</v>
      </c>
      <c r="D99" s="279">
        <v>4</v>
      </c>
      <c r="E99" s="271"/>
      <c r="F99" s="271"/>
      <c r="G99" s="271"/>
      <c r="H99" s="271">
        <v>235.65</v>
      </c>
      <c r="I99" s="271">
        <f t="shared" si="35"/>
        <v>942.6</v>
      </c>
      <c r="J99" s="271">
        <f t="shared" si="36"/>
        <v>1131.1199999999999</v>
      </c>
      <c r="K99" s="268">
        <f t="shared" si="34"/>
        <v>942.6</v>
      </c>
      <c r="L99" s="268">
        <f t="shared" si="34"/>
        <v>1131.1199999999999</v>
      </c>
      <c r="M99" s="268">
        <f t="shared" si="32"/>
        <v>0</v>
      </c>
      <c r="N99" s="268">
        <f t="shared" si="25"/>
        <v>0</v>
      </c>
      <c r="O99" s="268">
        <f t="shared" si="26"/>
        <v>0</v>
      </c>
      <c r="P99" s="268">
        <f t="shared" si="33"/>
        <v>306.34500000000003</v>
      </c>
      <c r="Q99" s="268">
        <f t="shared" si="27"/>
        <v>1225.3800000000001</v>
      </c>
      <c r="R99" s="268">
        <f t="shared" si="28"/>
        <v>1470.4560000000001</v>
      </c>
      <c r="S99" s="268">
        <f t="shared" si="29"/>
        <v>1225.3800000000001</v>
      </c>
      <c r="T99" s="268">
        <f t="shared" si="30"/>
        <v>1470.4560000000001</v>
      </c>
      <c r="U99" s="295"/>
      <c r="W99" s="298"/>
      <c r="X99" s="298"/>
      <c r="Y99" s="298"/>
    </row>
    <row r="100" spans="1:25" s="263" customFormat="1" ht="27.75" customHeight="1" x14ac:dyDescent="0.25">
      <c r="A100" s="264" t="s">
        <v>455</v>
      </c>
      <c r="B100" s="278" t="s">
        <v>239</v>
      </c>
      <c r="C100" s="264" t="s">
        <v>234</v>
      </c>
      <c r="D100" s="279">
        <v>0.76</v>
      </c>
      <c r="E100" s="271"/>
      <c r="F100" s="271"/>
      <c r="G100" s="271"/>
      <c r="H100" s="271">
        <v>367.42500000000001</v>
      </c>
      <c r="I100" s="271">
        <f t="shared" si="35"/>
        <v>279.24</v>
      </c>
      <c r="J100" s="271">
        <f t="shared" si="36"/>
        <v>335.09</v>
      </c>
      <c r="K100" s="268">
        <f t="shared" si="34"/>
        <v>279.24</v>
      </c>
      <c r="L100" s="268">
        <f t="shared" si="34"/>
        <v>335.09</v>
      </c>
      <c r="M100" s="268">
        <f t="shared" si="32"/>
        <v>0</v>
      </c>
      <c r="N100" s="268">
        <f t="shared" si="25"/>
        <v>0</v>
      </c>
      <c r="O100" s="268">
        <f t="shared" si="26"/>
        <v>0</v>
      </c>
      <c r="P100" s="268">
        <f t="shared" si="33"/>
        <v>477.65250000000003</v>
      </c>
      <c r="Q100" s="268">
        <f t="shared" si="27"/>
        <v>363.01590000000004</v>
      </c>
      <c r="R100" s="268">
        <f t="shared" si="28"/>
        <v>435.61908000000005</v>
      </c>
      <c r="S100" s="268">
        <f t="shared" si="29"/>
        <v>363.01590000000004</v>
      </c>
      <c r="T100" s="268">
        <f t="shared" si="30"/>
        <v>435.61908000000005</v>
      </c>
      <c r="U100" s="295"/>
      <c r="W100" s="298"/>
      <c r="X100" s="298"/>
      <c r="Y100" s="298"/>
    </row>
    <row r="101" spans="1:25" s="263" customFormat="1" ht="27.75" customHeight="1" x14ac:dyDescent="0.25">
      <c r="A101" s="264" t="s">
        <v>456</v>
      </c>
      <c r="B101" s="278" t="s">
        <v>240</v>
      </c>
      <c r="C101" s="264" t="s">
        <v>234</v>
      </c>
      <c r="D101" s="279">
        <v>0.76</v>
      </c>
      <c r="E101" s="271"/>
      <c r="F101" s="271"/>
      <c r="G101" s="271"/>
      <c r="H101" s="271">
        <v>335.875</v>
      </c>
      <c r="I101" s="271">
        <f t="shared" si="35"/>
        <v>255.27</v>
      </c>
      <c r="J101" s="271">
        <f t="shared" si="36"/>
        <v>306.32</v>
      </c>
      <c r="K101" s="268">
        <f t="shared" si="34"/>
        <v>255.27</v>
      </c>
      <c r="L101" s="268">
        <f t="shared" si="34"/>
        <v>306.32</v>
      </c>
      <c r="M101" s="268">
        <f t="shared" si="32"/>
        <v>0</v>
      </c>
      <c r="N101" s="268">
        <f t="shared" si="25"/>
        <v>0</v>
      </c>
      <c r="O101" s="268">
        <f t="shared" si="26"/>
        <v>0</v>
      </c>
      <c r="P101" s="268">
        <f t="shared" si="33"/>
        <v>436.63749999999999</v>
      </c>
      <c r="Q101" s="268">
        <f t="shared" si="27"/>
        <v>331.84449999999998</v>
      </c>
      <c r="R101" s="268">
        <f t="shared" si="28"/>
        <v>398.21339999999998</v>
      </c>
      <c r="S101" s="268">
        <f t="shared" si="29"/>
        <v>331.84449999999998</v>
      </c>
      <c r="T101" s="268">
        <f t="shared" si="30"/>
        <v>398.21339999999998</v>
      </c>
      <c r="U101" s="295"/>
      <c r="W101" s="298"/>
      <c r="X101" s="298"/>
      <c r="Y101" s="298"/>
    </row>
    <row r="102" spans="1:25" s="263" customFormat="1" ht="27.75" customHeight="1" x14ac:dyDescent="0.25">
      <c r="A102" s="264" t="s">
        <v>457</v>
      </c>
      <c r="B102" s="278" t="s">
        <v>237</v>
      </c>
      <c r="C102" s="264" t="s">
        <v>24</v>
      </c>
      <c r="D102" s="279">
        <v>6</v>
      </c>
      <c r="E102" s="271">
        <v>1324</v>
      </c>
      <c r="F102" s="268">
        <f>ROUND(E102*D102,2)</f>
        <v>7944</v>
      </c>
      <c r="G102" s="268">
        <f>ROUND(F102*1.2,2)</f>
        <v>9532.7999999999993</v>
      </c>
      <c r="H102" s="269"/>
      <c r="I102" s="268"/>
      <c r="J102" s="268"/>
      <c r="K102" s="268">
        <f t="shared" si="34"/>
        <v>7944</v>
      </c>
      <c r="L102" s="268">
        <f t="shared" si="34"/>
        <v>9532.7999999999993</v>
      </c>
      <c r="M102" s="268">
        <f t="shared" si="32"/>
        <v>2052.2000000000003</v>
      </c>
      <c r="N102" s="268">
        <f t="shared" si="25"/>
        <v>12313.2</v>
      </c>
      <c r="O102" s="268">
        <f t="shared" si="26"/>
        <v>14775.84</v>
      </c>
      <c r="P102" s="268">
        <f t="shared" si="33"/>
        <v>0</v>
      </c>
      <c r="Q102" s="268">
        <f t="shared" si="27"/>
        <v>0</v>
      </c>
      <c r="R102" s="268">
        <f t="shared" si="28"/>
        <v>0</v>
      </c>
      <c r="S102" s="268">
        <f t="shared" si="29"/>
        <v>12313.2</v>
      </c>
      <c r="T102" s="268">
        <f t="shared" si="30"/>
        <v>14775.84</v>
      </c>
      <c r="U102" s="295"/>
      <c r="W102" s="298"/>
      <c r="X102" s="298"/>
      <c r="Y102" s="298"/>
    </row>
    <row r="103" spans="1:25" s="263" customFormat="1" ht="27.75" customHeight="1" x14ac:dyDescent="0.25">
      <c r="A103" s="264" t="s">
        <v>458</v>
      </c>
      <c r="B103" s="265" t="s">
        <v>257</v>
      </c>
      <c r="C103" s="264" t="s">
        <v>149</v>
      </c>
      <c r="D103" s="277">
        <v>12</v>
      </c>
      <c r="E103" s="271"/>
      <c r="F103" s="268"/>
      <c r="G103" s="268"/>
      <c r="H103" s="268">
        <v>8050</v>
      </c>
      <c r="I103" s="271">
        <f>ROUND(H103*D103,2)</f>
        <v>96600</v>
      </c>
      <c r="J103" s="271">
        <f>ROUND(I103*1.2,2)</f>
        <v>115920</v>
      </c>
      <c r="K103" s="268">
        <f t="shared" si="34"/>
        <v>96600</v>
      </c>
      <c r="L103" s="268">
        <f t="shared" si="34"/>
        <v>115920</v>
      </c>
      <c r="M103" s="268">
        <f t="shared" si="32"/>
        <v>0</v>
      </c>
      <c r="N103" s="268">
        <f t="shared" si="25"/>
        <v>0</v>
      </c>
      <c r="O103" s="268">
        <f t="shared" si="26"/>
        <v>0</v>
      </c>
      <c r="P103" s="268">
        <f t="shared" si="33"/>
        <v>10465</v>
      </c>
      <c r="Q103" s="268">
        <f t="shared" si="27"/>
        <v>125580</v>
      </c>
      <c r="R103" s="268">
        <f t="shared" si="28"/>
        <v>150696</v>
      </c>
      <c r="S103" s="268">
        <f t="shared" si="29"/>
        <v>125580</v>
      </c>
      <c r="T103" s="268">
        <f t="shared" si="30"/>
        <v>150696</v>
      </c>
      <c r="U103" s="295"/>
      <c r="W103" s="298"/>
      <c r="X103" s="298"/>
      <c r="Y103" s="298"/>
    </row>
    <row r="104" spans="1:25" s="263" customFormat="1" ht="27.75" customHeight="1" x14ac:dyDescent="0.25">
      <c r="A104" s="264" t="s">
        <v>459</v>
      </c>
      <c r="B104" s="265" t="s">
        <v>236</v>
      </c>
      <c r="C104" s="264" t="s">
        <v>10</v>
      </c>
      <c r="D104" s="277">
        <v>36</v>
      </c>
      <c r="E104" s="271"/>
      <c r="F104" s="268"/>
      <c r="G104" s="268"/>
      <c r="H104" s="268">
        <v>235</v>
      </c>
      <c r="I104" s="271">
        <f>ROUND(H104*D104,2)</f>
        <v>8460</v>
      </c>
      <c r="J104" s="271">
        <f>ROUND(I104*1.2,2)</f>
        <v>10152</v>
      </c>
      <c r="K104" s="268">
        <f t="shared" si="34"/>
        <v>8460</v>
      </c>
      <c r="L104" s="268">
        <f t="shared" si="34"/>
        <v>10152</v>
      </c>
      <c r="M104" s="268">
        <f t="shared" si="32"/>
        <v>0</v>
      </c>
      <c r="N104" s="268">
        <f t="shared" si="25"/>
        <v>0</v>
      </c>
      <c r="O104" s="268">
        <f t="shared" si="26"/>
        <v>0</v>
      </c>
      <c r="P104" s="268">
        <f t="shared" si="33"/>
        <v>305.5</v>
      </c>
      <c r="Q104" s="268">
        <f t="shared" si="27"/>
        <v>10998</v>
      </c>
      <c r="R104" s="268">
        <f t="shared" si="28"/>
        <v>13197.6</v>
      </c>
      <c r="S104" s="268">
        <f t="shared" si="29"/>
        <v>10998</v>
      </c>
      <c r="T104" s="268">
        <f t="shared" si="30"/>
        <v>13197.6</v>
      </c>
      <c r="U104" s="295"/>
      <c r="W104" s="298"/>
      <c r="X104" s="298"/>
      <c r="Y104" s="298"/>
    </row>
    <row r="105" spans="1:25" s="263" customFormat="1" ht="27.75" customHeight="1" x14ac:dyDescent="0.25">
      <c r="A105" s="264" t="s">
        <v>460</v>
      </c>
      <c r="B105" s="265" t="s">
        <v>265</v>
      </c>
      <c r="C105" s="264" t="s">
        <v>7</v>
      </c>
      <c r="D105" s="277">
        <v>12.12</v>
      </c>
      <c r="E105" s="271">
        <v>2416.5</v>
      </c>
      <c r="F105" s="268">
        <f>ROUND(E105*D105,2)</f>
        <v>29287.98</v>
      </c>
      <c r="G105" s="268">
        <f>ROUND(F105*1.2,2)</f>
        <v>35145.58</v>
      </c>
      <c r="H105" s="269"/>
      <c r="I105" s="268"/>
      <c r="J105" s="268"/>
      <c r="K105" s="268">
        <f t="shared" si="34"/>
        <v>29287.98</v>
      </c>
      <c r="L105" s="268">
        <f t="shared" si="34"/>
        <v>35145.58</v>
      </c>
      <c r="M105" s="268">
        <f t="shared" si="32"/>
        <v>3745.5750000000003</v>
      </c>
      <c r="N105" s="268">
        <f t="shared" si="25"/>
        <v>45396.368999999999</v>
      </c>
      <c r="O105" s="268">
        <f t="shared" si="26"/>
        <v>54475.642799999994</v>
      </c>
      <c r="P105" s="268">
        <f t="shared" si="33"/>
        <v>0</v>
      </c>
      <c r="Q105" s="268">
        <f t="shared" si="27"/>
        <v>0</v>
      </c>
      <c r="R105" s="268">
        <f t="shared" si="28"/>
        <v>0</v>
      </c>
      <c r="S105" s="268">
        <f t="shared" si="29"/>
        <v>45396.368999999999</v>
      </c>
      <c r="T105" s="268">
        <f t="shared" si="30"/>
        <v>54475.642799999994</v>
      </c>
      <c r="U105" s="295"/>
      <c r="W105" s="298"/>
      <c r="X105" s="298"/>
      <c r="Y105" s="298"/>
    </row>
    <row r="106" spans="1:25" s="263" customFormat="1" ht="27.75" customHeight="1" x14ac:dyDescent="0.25">
      <c r="A106" s="264" t="s">
        <v>461</v>
      </c>
      <c r="B106" s="278" t="s">
        <v>263</v>
      </c>
      <c r="C106" s="264" t="s">
        <v>7</v>
      </c>
      <c r="D106" s="279">
        <f>D105*1.26</f>
        <v>15.271199999999999</v>
      </c>
      <c r="E106" s="271"/>
      <c r="F106" s="271"/>
      <c r="G106" s="271"/>
      <c r="H106" s="268">
        <v>4800</v>
      </c>
      <c r="I106" s="271">
        <f>ROUND(H106*D106,2)</f>
        <v>73301.759999999995</v>
      </c>
      <c r="J106" s="271">
        <f>ROUND(I106*1.2,2)</f>
        <v>87962.11</v>
      </c>
      <c r="K106" s="268">
        <f t="shared" si="34"/>
        <v>73301.759999999995</v>
      </c>
      <c r="L106" s="268">
        <f t="shared" si="34"/>
        <v>87962.11</v>
      </c>
      <c r="M106" s="268">
        <f t="shared" si="32"/>
        <v>0</v>
      </c>
      <c r="N106" s="268">
        <f t="shared" si="25"/>
        <v>0</v>
      </c>
      <c r="O106" s="268">
        <f t="shared" si="26"/>
        <v>0</v>
      </c>
      <c r="P106" s="268">
        <f t="shared" si="33"/>
        <v>6240</v>
      </c>
      <c r="Q106" s="268">
        <f t="shared" si="27"/>
        <v>95292.287999999986</v>
      </c>
      <c r="R106" s="268">
        <f t="shared" si="28"/>
        <v>114350.74559999998</v>
      </c>
      <c r="S106" s="268">
        <f t="shared" si="29"/>
        <v>95292.287999999986</v>
      </c>
      <c r="T106" s="268">
        <f t="shared" si="30"/>
        <v>114350.74559999998</v>
      </c>
      <c r="U106" s="295"/>
      <c r="W106" s="298"/>
      <c r="X106" s="298"/>
      <c r="Y106" s="298"/>
    </row>
    <row r="107" spans="1:25" s="263" customFormat="1" ht="27.75" customHeight="1" x14ac:dyDescent="0.25">
      <c r="A107" s="264" t="s">
        <v>462</v>
      </c>
      <c r="B107" s="265" t="s">
        <v>266</v>
      </c>
      <c r="C107" s="264" t="s">
        <v>7</v>
      </c>
      <c r="D107" s="277">
        <v>1.21</v>
      </c>
      <c r="E107" s="271">
        <v>2102.355</v>
      </c>
      <c r="F107" s="268">
        <f>ROUND(E107*D107,2)</f>
        <v>2543.85</v>
      </c>
      <c r="G107" s="268">
        <f>ROUND(F107*1.2,2)</f>
        <v>3052.62</v>
      </c>
      <c r="H107" s="269"/>
      <c r="I107" s="268"/>
      <c r="J107" s="268"/>
      <c r="K107" s="268">
        <f t="shared" si="34"/>
        <v>2543.85</v>
      </c>
      <c r="L107" s="268">
        <f t="shared" si="34"/>
        <v>3052.62</v>
      </c>
      <c r="M107" s="268">
        <f t="shared" si="32"/>
        <v>3258.6502500000001</v>
      </c>
      <c r="N107" s="268">
        <f t="shared" si="25"/>
        <v>3942.9668025000001</v>
      </c>
      <c r="O107" s="268">
        <f t="shared" si="26"/>
        <v>4731.5601630000001</v>
      </c>
      <c r="P107" s="268">
        <f t="shared" si="33"/>
        <v>0</v>
      </c>
      <c r="Q107" s="268">
        <f t="shared" si="27"/>
        <v>0</v>
      </c>
      <c r="R107" s="268">
        <f t="shared" si="28"/>
        <v>0</v>
      </c>
      <c r="S107" s="268">
        <f t="shared" si="29"/>
        <v>3942.9668025000001</v>
      </c>
      <c r="T107" s="268">
        <f t="shared" si="30"/>
        <v>4731.5601630000001</v>
      </c>
      <c r="U107" s="295"/>
      <c r="W107" s="298"/>
      <c r="X107" s="298"/>
      <c r="Y107" s="298"/>
    </row>
    <row r="108" spans="1:25" s="263" customFormat="1" ht="27.75" customHeight="1" x14ac:dyDescent="0.25">
      <c r="A108" s="264" t="s">
        <v>463</v>
      </c>
      <c r="B108" s="265" t="s">
        <v>263</v>
      </c>
      <c r="C108" s="264" t="s">
        <v>7</v>
      </c>
      <c r="D108" s="277">
        <f>D107*1.26</f>
        <v>1.5246</v>
      </c>
      <c r="E108" s="271"/>
      <c r="F108" s="268"/>
      <c r="G108" s="268"/>
      <c r="H108" s="268">
        <v>4800</v>
      </c>
      <c r="I108" s="271">
        <f>ROUND(H108*D108,2)</f>
        <v>7318.08</v>
      </c>
      <c r="J108" s="271">
        <f>ROUND(I108*1.2,2)</f>
        <v>8781.7000000000007</v>
      </c>
      <c r="K108" s="268">
        <f t="shared" si="34"/>
        <v>7318.08</v>
      </c>
      <c r="L108" s="268">
        <f t="shared" si="34"/>
        <v>8781.7000000000007</v>
      </c>
      <c r="M108" s="268">
        <f t="shared" si="32"/>
        <v>0</v>
      </c>
      <c r="N108" s="268">
        <f t="shared" si="25"/>
        <v>0</v>
      </c>
      <c r="O108" s="268">
        <f t="shared" si="26"/>
        <v>0</v>
      </c>
      <c r="P108" s="268">
        <f t="shared" si="33"/>
        <v>6240</v>
      </c>
      <c r="Q108" s="268">
        <f t="shared" si="27"/>
        <v>9513.503999999999</v>
      </c>
      <c r="R108" s="268">
        <f t="shared" si="28"/>
        <v>11416.204799999998</v>
      </c>
      <c r="S108" s="268">
        <f t="shared" si="29"/>
        <v>9513.503999999999</v>
      </c>
      <c r="T108" s="268">
        <f t="shared" si="30"/>
        <v>11416.204799999998</v>
      </c>
      <c r="U108" s="295"/>
      <c r="W108" s="298"/>
      <c r="X108" s="298"/>
      <c r="Y108" s="298"/>
    </row>
    <row r="109" spans="1:25" s="263" customFormat="1" ht="27.75" customHeight="1" x14ac:dyDescent="0.25">
      <c r="A109" s="264" t="s">
        <v>464</v>
      </c>
      <c r="B109" s="265" t="s">
        <v>267</v>
      </c>
      <c r="C109" s="264" t="s">
        <v>9</v>
      </c>
      <c r="D109" s="277">
        <v>22.42</v>
      </c>
      <c r="E109" s="271">
        <v>1181.625</v>
      </c>
      <c r="F109" s="268">
        <f>ROUND(E109*D109,2)</f>
        <v>26492.03</v>
      </c>
      <c r="G109" s="268">
        <f>ROUND(F109*1.2,2)</f>
        <v>31790.44</v>
      </c>
      <c r="H109" s="269"/>
      <c r="I109" s="268"/>
      <c r="J109" s="268"/>
      <c r="K109" s="268">
        <f t="shared" si="34"/>
        <v>26492.03</v>
      </c>
      <c r="L109" s="268">
        <f t="shared" si="34"/>
        <v>31790.44</v>
      </c>
      <c r="M109" s="268">
        <f t="shared" si="32"/>
        <v>1831.51875</v>
      </c>
      <c r="N109" s="268">
        <f t="shared" si="25"/>
        <v>41062.650375000005</v>
      </c>
      <c r="O109" s="268">
        <f t="shared" si="26"/>
        <v>49275.180450000007</v>
      </c>
      <c r="P109" s="268">
        <f t="shared" si="33"/>
        <v>0</v>
      </c>
      <c r="Q109" s="268">
        <f t="shared" si="27"/>
        <v>0</v>
      </c>
      <c r="R109" s="268">
        <f t="shared" si="28"/>
        <v>0</v>
      </c>
      <c r="S109" s="268">
        <f t="shared" si="29"/>
        <v>41062.650375000005</v>
      </c>
      <c r="T109" s="268">
        <f t="shared" si="30"/>
        <v>49275.180450000007</v>
      </c>
      <c r="U109" s="295"/>
      <c r="W109" s="298"/>
      <c r="X109" s="298"/>
      <c r="Y109" s="298"/>
    </row>
    <row r="110" spans="1:25" s="263" customFormat="1" ht="27.75" customHeight="1" x14ac:dyDescent="0.25">
      <c r="A110" s="264" t="s">
        <v>465</v>
      </c>
      <c r="B110" s="265" t="s">
        <v>254</v>
      </c>
      <c r="C110" s="264" t="s">
        <v>15</v>
      </c>
      <c r="D110" s="277">
        <f>28.99*1.75</f>
        <v>50.732499999999995</v>
      </c>
      <c r="E110" s="271">
        <v>700</v>
      </c>
      <c r="F110" s="268">
        <f>ROUND(E110*D110,2)</f>
        <v>35512.75</v>
      </c>
      <c r="G110" s="268">
        <f>ROUND(F110*1.2,2)</f>
        <v>42615.3</v>
      </c>
      <c r="H110" s="269"/>
      <c r="I110" s="268"/>
      <c r="J110" s="268"/>
      <c r="K110" s="268">
        <f t="shared" si="34"/>
        <v>35512.75</v>
      </c>
      <c r="L110" s="268">
        <f t="shared" si="34"/>
        <v>42615.3</v>
      </c>
      <c r="M110" s="268">
        <f t="shared" si="32"/>
        <v>1085</v>
      </c>
      <c r="N110" s="268">
        <f t="shared" si="25"/>
        <v>55044.762499999997</v>
      </c>
      <c r="O110" s="268">
        <f t="shared" si="26"/>
        <v>66053.714999999997</v>
      </c>
      <c r="P110" s="268">
        <f t="shared" si="33"/>
        <v>0</v>
      </c>
      <c r="Q110" s="268">
        <f t="shared" si="27"/>
        <v>0</v>
      </c>
      <c r="R110" s="268">
        <f t="shared" si="28"/>
        <v>0</v>
      </c>
      <c r="S110" s="268">
        <f t="shared" si="29"/>
        <v>55044.762499999997</v>
      </c>
      <c r="T110" s="268">
        <f t="shared" si="30"/>
        <v>66053.714999999997</v>
      </c>
      <c r="U110" s="295"/>
      <c r="W110" s="298"/>
      <c r="X110" s="298"/>
      <c r="Y110" s="298"/>
    </row>
    <row r="111" spans="1:25" s="263" customFormat="1" ht="27.75" customHeight="1" x14ac:dyDescent="0.25">
      <c r="A111" s="264" t="s">
        <v>466</v>
      </c>
      <c r="B111" s="265" t="s">
        <v>255</v>
      </c>
      <c r="C111" s="264" t="s">
        <v>15</v>
      </c>
      <c r="D111" s="277">
        <f>9.47+0.15+0.0414*6</f>
        <v>9.8684000000000012</v>
      </c>
      <c r="E111" s="271">
        <v>1140</v>
      </c>
      <c r="F111" s="268">
        <f>ROUND(E111*D111,2)</f>
        <v>11249.98</v>
      </c>
      <c r="G111" s="268">
        <f>ROUND(F111*1.2,2)</f>
        <v>13499.98</v>
      </c>
      <c r="H111" s="269"/>
      <c r="I111" s="268"/>
      <c r="J111" s="268"/>
      <c r="K111" s="268">
        <f t="shared" si="34"/>
        <v>11249.98</v>
      </c>
      <c r="L111" s="268">
        <f t="shared" si="34"/>
        <v>13499.98</v>
      </c>
      <c r="M111" s="268">
        <f t="shared" si="32"/>
        <v>1767</v>
      </c>
      <c r="N111" s="268">
        <f t="shared" si="25"/>
        <v>17437.462800000001</v>
      </c>
      <c r="O111" s="268">
        <f t="shared" si="26"/>
        <v>20924.95536</v>
      </c>
      <c r="P111" s="268">
        <f t="shared" si="33"/>
        <v>0</v>
      </c>
      <c r="Q111" s="268">
        <f t="shared" si="27"/>
        <v>0</v>
      </c>
      <c r="R111" s="268">
        <f t="shared" si="28"/>
        <v>0</v>
      </c>
      <c r="S111" s="268">
        <f t="shared" si="29"/>
        <v>17437.462800000001</v>
      </c>
      <c r="T111" s="268">
        <f t="shared" si="30"/>
        <v>20924.95536</v>
      </c>
      <c r="U111" s="295"/>
      <c r="W111" s="298"/>
      <c r="X111" s="298"/>
      <c r="Y111" s="298"/>
    </row>
    <row r="112" spans="1:25" s="263" customFormat="1" ht="27.75" customHeight="1" x14ac:dyDescent="0.25">
      <c r="A112" s="264" t="s">
        <v>467</v>
      </c>
      <c r="B112" s="265" t="s">
        <v>256</v>
      </c>
      <c r="C112" s="264" t="s">
        <v>15</v>
      </c>
      <c r="D112" s="277">
        <f>63*0.08</f>
        <v>5.04</v>
      </c>
      <c r="E112" s="271">
        <v>1140</v>
      </c>
      <c r="F112" s="268">
        <f>ROUND(E112*D112,2)</f>
        <v>5745.6</v>
      </c>
      <c r="G112" s="268">
        <f>ROUND(F112*1.2,2)</f>
        <v>6894.72</v>
      </c>
      <c r="H112" s="269"/>
      <c r="I112" s="268"/>
      <c r="J112" s="268"/>
      <c r="K112" s="268">
        <f t="shared" si="34"/>
        <v>5745.6</v>
      </c>
      <c r="L112" s="268">
        <f t="shared" si="34"/>
        <v>6894.72</v>
      </c>
      <c r="M112" s="268">
        <f t="shared" si="32"/>
        <v>1767</v>
      </c>
      <c r="N112" s="268">
        <f t="shared" si="25"/>
        <v>8905.68</v>
      </c>
      <c r="O112" s="268">
        <f t="shared" si="26"/>
        <v>10686.816000000001</v>
      </c>
      <c r="P112" s="268">
        <f t="shared" si="33"/>
        <v>0</v>
      </c>
      <c r="Q112" s="268">
        <f t="shared" si="27"/>
        <v>0</v>
      </c>
      <c r="R112" s="268">
        <f t="shared" si="28"/>
        <v>0</v>
      </c>
      <c r="S112" s="268">
        <f t="shared" si="29"/>
        <v>8905.68</v>
      </c>
      <c r="T112" s="268">
        <f t="shared" si="30"/>
        <v>10686.816000000001</v>
      </c>
      <c r="U112" s="295"/>
      <c r="W112" s="298"/>
      <c r="X112" s="298"/>
      <c r="Y112" s="298"/>
    </row>
    <row r="113" spans="1:25" s="263" customFormat="1" ht="27.75" customHeight="1" x14ac:dyDescent="0.25">
      <c r="A113" s="272"/>
      <c r="B113" s="273"/>
      <c r="C113" s="272"/>
      <c r="D113" s="290"/>
      <c r="E113" s="275"/>
      <c r="F113" s="276">
        <f>SUM(F84:F112)</f>
        <v>557320.35</v>
      </c>
      <c r="G113" s="276">
        <f>SUM(G84:G112)</f>
        <v>668784.43999999994</v>
      </c>
      <c r="H113" s="276"/>
      <c r="I113" s="276">
        <f>SUM(I84:I112)</f>
        <v>4433610.2299999995</v>
      </c>
      <c r="J113" s="276">
        <f>SUM(J84:J112)</f>
        <v>5320332.28</v>
      </c>
      <c r="K113" s="276">
        <f>SUM(K84:K112)</f>
        <v>4990930.58</v>
      </c>
      <c r="L113" s="276">
        <f>SUM(L84:L112)</f>
        <v>5989116.7200000016</v>
      </c>
      <c r="M113" s="276"/>
      <c r="N113" s="276">
        <f>SUM(N84:N112)</f>
        <v>863846.53312249982</v>
      </c>
      <c r="O113" s="276">
        <f>SUM(O84:O112)</f>
        <v>1036615.8397469999</v>
      </c>
      <c r="P113" s="276"/>
      <c r="Q113" s="276">
        <f>SUM(Q84:Q112)</f>
        <v>5763693.2963999994</v>
      </c>
      <c r="R113" s="276">
        <f>SUM(R84:R112)</f>
        <v>6916431.9556800006</v>
      </c>
      <c r="S113" s="276">
        <f>SUM(S84:S112)</f>
        <v>6627539.8295224989</v>
      </c>
      <c r="T113" s="276">
        <f>SUM(T84:T112)</f>
        <v>7953047.7954269983</v>
      </c>
      <c r="U113" s="295"/>
      <c r="W113" s="298"/>
      <c r="X113" s="298"/>
      <c r="Y113" s="298"/>
    </row>
    <row r="114" spans="1:25" s="263" customFormat="1" ht="27.75" customHeight="1" x14ac:dyDescent="0.25">
      <c r="A114" s="258">
        <v>7</v>
      </c>
      <c r="B114" s="260" t="s">
        <v>284</v>
      </c>
      <c r="C114" s="261"/>
      <c r="D114" s="261"/>
      <c r="E114" s="261"/>
      <c r="F114" s="261"/>
      <c r="G114" s="261"/>
      <c r="H114" s="261"/>
      <c r="I114" s="261"/>
      <c r="J114" s="261"/>
      <c r="K114" s="261"/>
      <c r="L114" s="262"/>
      <c r="M114" s="262"/>
      <c r="N114" s="262"/>
      <c r="O114" s="262"/>
      <c r="P114" s="262"/>
      <c r="Q114" s="262"/>
      <c r="R114" s="262"/>
      <c r="S114" s="262"/>
      <c r="T114" s="262"/>
      <c r="U114" s="295"/>
      <c r="W114" s="298"/>
      <c r="X114" s="298"/>
      <c r="Y114" s="298"/>
    </row>
    <row r="115" spans="1:25" s="263" customFormat="1" ht="27.75" customHeight="1" x14ac:dyDescent="0.25">
      <c r="A115" s="264" t="s">
        <v>29</v>
      </c>
      <c r="B115" s="265" t="s">
        <v>250</v>
      </c>
      <c r="C115" s="264" t="s">
        <v>15</v>
      </c>
      <c r="D115" s="277">
        <v>9.4700000000000006</v>
      </c>
      <c r="E115" s="267">
        <v>8737</v>
      </c>
      <c r="F115" s="268">
        <f>ROUND(E115*D115,2)</f>
        <v>82739.39</v>
      </c>
      <c r="G115" s="268">
        <f>ROUND(F115*1.2,2)</f>
        <v>99287.27</v>
      </c>
      <c r="H115" s="269"/>
      <c r="I115" s="268"/>
      <c r="J115" s="268"/>
      <c r="K115" s="268">
        <f t="shared" ref="K115:L124" si="37">F115+I115</f>
        <v>82739.39</v>
      </c>
      <c r="L115" s="268">
        <f t="shared" si="37"/>
        <v>99287.27</v>
      </c>
      <c r="M115" s="268">
        <f t="shared" ref="M115:M143" si="38">E115*$M$4</f>
        <v>13542.35</v>
      </c>
      <c r="N115" s="268">
        <f t="shared" si="25"/>
        <v>128246.05450000001</v>
      </c>
      <c r="O115" s="268">
        <f t="shared" si="26"/>
        <v>153895.2654</v>
      </c>
      <c r="P115" s="268">
        <f t="shared" ref="P115:P143" si="39">H115*$P$4</f>
        <v>0</v>
      </c>
      <c r="Q115" s="268">
        <f t="shared" si="27"/>
        <v>0</v>
      </c>
      <c r="R115" s="268">
        <f t="shared" si="28"/>
        <v>0</v>
      </c>
      <c r="S115" s="268">
        <f t="shared" si="29"/>
        <v>128246.05450000001</v>
      </c>
      <c r="T115" s="268">
        <f t="shared" si="30"/>
        <v>153895.2654</v>
      </c>
      <c r="U115" s="295"/>
      <c r="W115" s="298"/>
      <c r="X115" s="298"/>
      <c r="Y115" s="298"/>
    </row>
    <row r="116" spans="1:25" s="263" customFormat="1" ht="27.75" customHeight="1" x14ac:dyDescent="0.25">
      <c r="A116" s="264" t="s">
        <v>30</v>
      </c>
      <c r="B116" s="265" t="s">
        <v>258</v>
      </c>
      <c r="C116" s="264" t="s">
        <v>7</v>
      </c>
      <c r="D116" s="277">
        <v>25.78</v>
      </c>
      <c r="E116" s="271">
        <v>1630</v>
      </c>
      <c r="F116" s="268">
        <f>ROUND(E116*D116,2)</f>
        <v>42021.4</v>
      </c>
      <c r="G116" s="268">
        <f>ROUND(F116*1.2,2)</f>
        <v>50425.68</v>
      </c>
      <c r="H116" s="269"/>
      <c r="I116" s="268"/>
      <c r="J116" s="268"/>
      <c r="K116" s="268">
        <f t="shared" si="37"/>
        <v>42021.4</v>
      </c>
      <c r="L116" s="268">
        <f t="shared" si="37"/>
        <v>50425.68</v>
      </c>
      <c r="M116" s="268">
        <f t="shared" si="38"/>
        <v>2526.5</v>
      </c>
      <c r="N116" s="268">
        <f t="shared" si="25"/>
        <v>65133.170000000006</v>
      </c>
      <c r="O116" s="268">
        <f t="shared" si="26"/>
        <v>78159.804000000004</v>
      </c>
      <c r="P116" s="268">
        <f t="shared" si="39"/>
        <v>0</v>
      </c>
      <c r="Q116" s="268">
        <f t="shared" si="27"/>
        <v>0</v>
      </c>
      <c r="R116" s="268">
        <f t="shared" si="28"/>
        <v>0</v>
      </c>
      <c r="S116" s="268">
        <f t="shared" si="29"/>
        <v>65133.170000000006</v>
      </c>
      <c r="T116" s="268">
        <f t="shared" si="30"/>
        <v>78159.804000000004</v>
      </c>
      <c r="U116" s="295"/>
      <c r="W116" s="298"/>
      <c r="X116" s="298"/>
      <c r="Y116" s="298"/>
    </row>
    <row r="117" spans="1:25" s="263" customFormat="1" ht="27.75" customHeight="1" x14ac:dyDescent="0.25">
      <c r="A117" s="264" t="s">
        <v>426</v>
      </c>
      <c r="B117" s="278" t="s">
        <v>245</v>
      </c>
      <c r="C117" s="264" t="s">
        <v>8</v>
      </c>
      <c r="D117" s="279">
        <v>123.69</v>
      </c>
      <c r="E117" s="271">
        <v>101.5</v>
      </c>
      <c r="F117" s="268">
        <f>ROUND(E117*D117,2)</f>
        <v>12554.54</v>
      </c>
      <c r="G117" s="268">
        <f>ROUND(F117*1.2,2)</f>
        <v>15065.45</v>
      </c>
      <c r="H117" s="269"/>
      <c r="I117" s="268"/>
      <c r="J117" s="268"/>
      <c r="K117" s="268">
        <f t="shared" si="37"/>
        <v>12554.54</v>
      </c>
      <c r="L117" s="268">
        <f t="shared" si="37"/>
        <v>15065.45</v>
      </c>
      <c r="M117" s="268">
        <f t="shared" si="38"/>
        <v>157.32500000000002</v>
      </c>
      <c r="N117" s="268">
        <f t="shared" si="25"/>
        <v>19459.529250000003</v>
      </c>
      <c r="O117" s="268">
        <f t="shared" si="26"/>
        <v>23351.435100000002</v>
      </c>
      <c r="P117" s="268">
        <f t="shared" si="39"/>
        <v>0</v>
      </c>
      <c r="Q117" s="268">
        <f t="shared" si="27"/>
        <v>0</v>
      </c>
      <c r="R117" s="268">
        <f t="shared" si="28"/>
        <v>0</v>
      </c>
      <c r="S117" s="268">
        <f t="shared" si="29"/>
        <v>19459.529250000003</v>
      </c>
      <c r="T117" s="268">
        <f t="shared" si="30"/>
        <v>23351.435100000002</v>
      </c>
      <c r="U117" s="295"/>
      <c r="W117" s="298"/>
      <c r="X117" s="298"/>
      <c r="Y117" s="298"/>
    </row>
    <row r="118" spans="1:25" s="263" customFormat="1" ht="27.75" customHeight="1" x14ac:dyDescent="0.25">
      <c r="A118" s="264" t="s">
        <v>427</v>
      </c>
      <c r="B118" s="265" t="s">
        <v>249</v>
      </c>
      <c r="C118" s="264" t="s">
        <v>7</v>
      </c>
      <c r="D118" s="277">
        <v>12.37</v>
      </c>
      <c r="E118" s="271">
        <v>2573.7399999999998</v>
      </c>
      <c r="F118" s="268">
        <f>ROUND(E118*D118,2)</f>
        <v>31837.16</v>
      </c>
      <c r="G118" s="268">
        <f>ROUND(F118*1.2,2)</f>
        <v>38204.589999999997</v>
      </c>
      <c r="H118" s="269"/>
      <c r="I118" s="268"/>
      <c r="J118" s="268"/>
      <c r="K118" s="268">
        <f t="shared" si="37"/>
        <v>31837.16</v>
      </c>
      <c r="L118" s="268">
        <f t="shared" si="37"/>
        <v>38204.589999999997</v>
      </c>
      <c r="M118" s="268">
        <f t="shared" si="38"/>
        <v>3989.2969999999996</v>
      </c>
      <c r="N118" s="268">
        <f t="shared" si="25"/>
        <v>49347.603889999991</v>
      </c>
      <c r="O118" s="268">
        <f t="shared" si="26"/>
        <v>59217.124667999989</v>
      </c>
      <c r="P118" s="268">
        <f t="shared" si="39"/>
        <v>0</v>
      </c>
      <c r="Q118" s="268">
        <f t="shared" si="27"/>
        <v>0</v>
      </c>
      <c r="R118" s="268">
        <f t="shared" si="28"/>
        <v>0</v>
      </c>
      <c r="S118" s="268">
        <f t="shared" si="29"/>
        <v>49347.603889999991</v>
      </c>
      <c r="T118" s="268">
        <f t="shared" si="30"/>
        <v>59217.124667999989</v>
      </c>
      <c r="U118" s="295"/>
      <c r="W118" s="298"/>
      <c r="X118" s="298"/>
      <c r="Y118" s="298"/>
    </row>
    <row r="119" spans="1:25" s="263" customFormat="1" ht="27.75" customHeight="1" x14ac:dyDescent="0.25">
      <c r="A119" s="264" t="s">
        <v>428</v>
      </c>
      <c r="B119" s="265" t="s">
        <v>247</v>
      </c>
      <c r="C119" s="264" t="s">
        <v>7</v>
      </c>
      <c r="D119" s="277">
        <f>D118*1.26</f>
        <v>15.5862</v>
      </c>
      <c r="E119" s="271"/>
      <c r="F119" s="268"/>
      <c r="G119" s="268"/>
      <c r="H119" s="268">
        <v>4800</v>
      </c>
      <c r="I119" s="271">
        <f>ROUND(H119*D119,2)</f>
        <v>74813.759999999995</v>
      </c>
      <c r="J119" s="271">
        <f>ROUND(I119*1.2,2)</f>
        <v>89776.51</v>
      </c>
      <c r="K119" s="268">
        <f t="shared" si="37"/>
        <v>74813.759999999995</v>
      </c>
      <c r="L119" s="268">
        <f t="shared" si="37"/>
        <v>89776.51</v>
      </c>
      <c r="M119" s="268">
        <f t="shared" si="38"/>
        <v>0</v>
      </c>
      <c r="N119" s="268">
        <f t="shared" si="25"/>
        <v>0</v>
      </c>
      <c r="O119" s="268">
        <f t="shared" si="26"/>
        <v>0</v>
      </c>
      <c r="P119" s="268">
        <f t="shared" si="39"/>
        <v>6240</v>
      </c>
      <c r="Q119" s="268">
        <f t="shared" si="27"/>
        <v>97257.887999999992</v>
      </c>
      <c r="R119" s="268">
        <f t="shared" si="28"/>
        <v>116709.46559999998</v>
      </c>
      <c r="S119" s="268">
        <f t="shared" si="29"/>
        <v>97257.887999999992</v>
      </c>
      <c r="T119" s="268">
        <f t="shared" si="30"/>
        <v>116709.46559999998</v>
      </c>
      <c r="U119" s="295"/>
      <c r="W119" s="298"/>
      <c r="X119" s="298"/>
      <c r="Y119" s="298"/>
    </row>
    <row r="120" spans="1:25" s="263" customFormat="1" ht="27.75" customHeight="1" x14ac:dyDescent="0.25">
      <c r="A120" s="264" t="s">
        <v>429</v>
      </c>
      <c r="B120" s="265" t="s">
        <v>278</v>
      </c>
      <c r="C120" s="264" t="s">
        <v>10</v>
      </c>
      <c r="D120" s="277">
        <v>47</v>
      </c>
      <c r="E120" s="271">
        <v>2952.96</v>
      </c>
      <c r="F120" s="268">
        <f>ROUND(E120*D120,2)</f>
        <v>138789.12</v>
      </c>
      <c r="G120" s="268">
        <f>ROUND(F120*1.2,2)</f>
        <v>166546.94</v>
      </c>
      <c r="H120" s="269"/>
      <c r="I120" s="268"/>
      <c r="J120" s="268"/>
      <c r="K120" s="268">
        <f t="shared" si="37"/>
        <v>138789.12</v>
      </c>
      <c r="L120" s="268">
        <f t="shared" si="37"/>
        <v>166546.94</v>
      </c>
      <c r="M120" s="268">
        <f t="shared" si="38"/>
        <v>4577.0879999999997</v>
      </c>
      <c r="N120" s="268">
        <f t="shared" si="25"/>
        <v>215123.136</v>
      </c>
      <c r="O120" s="268">
        <f t="shared" si="26"/>
        <v>258147.76319999999</v>
      </c>
      <c r="P120" s="268">
        <f t="shared" si="39"/>
        <v>0</v>
      </c>
      <c r="Q120" s="268">
        <f t="shared" si="27"/>
        <v>0</v>
      </c>
      <c r="R120" s="268">
        <f t="shared" si="28"/>
        <v>0</v>
      </c>
      <c r="S120" s="268">
        <f t="shared" si="29"/>
        <v>215123.136</v>
      </c>
      <c r="T120" s="268">
        <f t="shared" si="30"/>
        <v>258147.76319999999</v>
      </c>
      <c r="U120" s="295"/>
      <c r="W120" s="298"/>
      <c r="X120" s="298"/>
      <c r="Y120" s="298"/>
    </row>
    <row r="121" spans="1:25" s="263" customFormat="1" ht="27.75" customHeight="1" x14ac:dyDescent="0.25">
      <c r="A121" s="264" t="s">
        <v>430</v>
      </c>
      <c r="B121" s="265" t="s">
        <v>279</v>
      </c>
      <c r="C121" s="264" t="s">
        <v>268</v>
      </c>
      <c r="D121" s="277">
        <v>1</v>
      </c>
      <c r="E121" s="271"/>
      <c r="F121" s="268"/>
      <c r="G121" s="268"/>
      <c r="H121" s="268">
        <v>1250000</v>
      </c>
      <c r="I121" s="271">
        <f>ROUND(H121*D121,2)</f>
        <v>1250000</v>
      </c>
      <c r="J121" s="271">
        <f>ROUND(I121*1.2,2)</f>
        <v>1500000</v>
      </c>
      <c r="K121" s="268">
        <f t="shared" si="37"/>
        <v>1250000</v>
      </c>
      <c r="L121" s="268">
        <f t="shared" si="37"/>
        <v>1500000</v>
      </c>
      <c r="M121" s="268">
        <f t="shared" si="38"/>
        <v>0</v>
      </c>
      <c r="N121" s="268">
        <f t="shared" si="25"/>
        <v>0</v>
      </c>
      <c r="O121" s="268">
        <f t="shared" si="26"/>
        <v>0</v>
      </c>
      <c r="P121" s="268">
        <f t="shared" si="39"/>
        <v>1625000</v>
      </c>
      <c r="Q121" s="268">
        <f t="shared" si="27"/>
        <v>1625000</v>
      </c>
      <c r="R121" s="268">
        <f t="shared" si="28"/>
        <v>1950000</v>
      </c>
      <c r="S121" s="268">
        <f t="shared" si="29"/>
        <v>1625000</v>
      </c>
      <c r="T121" s="268">
        <f t="shared" si="30"/>
        <v>1950000</v>
      </c>
      <c r="U121" s="295"/>
      <c r="W121" s="298"/>
      <c r="X121" s="298"/>
      <c r="Y121" s="298"/>
    </row>
    <row r="122" spans="1:25" s="263" customFormat="1" ht="27.75" customHeight="1" x14ac:dyDescent="0.25">
      <c r="A122" s="280" t="s">
        <v>431</v>
      </c>
      <c r="B122" s="281" t="s">
        <v>264</v>
      </c>
      <c r="C122" s="280" t="s">
        <v>15</v>
      </c>
      <c r="D122" s="282">
        <v>9.4700000000000006</v>
      </c>
      <c r="E122" s="283">
        <v>10921.25</v>
      </c>
      <c r="F122" s="284">
        <f>ROUND(E122*D122,2)</f>
        <v>103424.24</v>
      </c>
      <c r="G122" s="284">
        <f>ROUND(F122*1.2,2)</f>
        <v>124109.09</v>
      </c>
      <c r="H122" s="269"/>
      <c r="I122" s="268"/>
      <c r="J122" s="268"/>
      <c r="K122" s="268">
        <f t="shared" si="37"/>
        <v>103424.24</v>
      </c>
      <c r="L122" s="268">
        <f t="shared" si="37"/>
        <v>124109.09</v>
      </c>
      <c r="M122" s="268">
        <f t="shared" si="38"/>
        <v>16927.9375</v>
      </c>
      <c r="N122" s="268">
        <f t="shared" si="25"/>
        <v>160307.56812500002</v>
      </c>
      <c r="O122" s="268">
        <f t="shared" si="26"/>
        <v>192369.08175000001</v>
      </c>
      <c r="P122" s="268">
        <f t="shared" si="39"/>
        <v>0</v>
      </c>
      <c r="Q122" s="268">
        <f t="shared" si="27"/>
        <v>0</v>
      </c>
      <c r="R122" s="268">
        <f t="shared" si="28"/>
        <v>0</v>
      </c>
      <c r="S122" s="268">
        <f t="shared" si="29"/>
        <v>160307.56812500002</v>
      </c>
      <c r="T122" s="268">
        <f t="shared" si="30"/>
        <v>192369.08175000001</v>
      </c>
      <c r="U122" s="295"/>
      <c r="W122" s="298"/>
      <c r="X122" s="298"/>
      <c r="Y122" s="298"/>
    </row>
    <row r="123" spans="1:25" s="263" customFormat="1" ht="27.75" customHeight="1" x14ac:dyDescent="0.25">
      <c r="A123" s="264" t="s">
        <v>432</v>
      </c>
      <c r="B123" s="278" t="s">
        <v>280</v>
      </c>
      <c r="C123" s="264" t="s">
        <v>268</v>
      </c>
      <c r="D123" s="279">
        <v>1</v>
      </c>
      <c r="E123" s="271"/>
      <c r="F123" s="268"/>
      <c r="G123" s="268"/>
      <c r="H123" s="268">
        <v>2730000</v>
      </c>
      <c r="I123" s="271">
        <f>ROUND(H123*D123,2)</f>
        <v>2730000</v>
      </c>
      <c r="J123" s="271">
        <f>ROUND(I123*1.2,2)</f>
        <v>3276000</v>
      </c>
      <c r="K123" s="268">
        <f t="shared" si="37"/>
        <v>2730000</v>
      </c>
      <c r="L123" s="268">
        <f t="shared" si="37"/>
        <v>3276000</v>
      </c>
      <c r="M123" s="268">
        <f t="shared" si="38"/>
        <v>0</v>
      </c>
      <c r="N123" s="268">
        <f t="shared" si="25"/>
        <v>0</v>
      </c>
      <c r="O123" s="268">
        <f t="shared" si="26"/>
        <v>0</v>
      </c>
      <c r="P123" s="268">
        <f t="shared" si="39"/>
        <v>3549000</v>
      </c>
      <c r="Q123" s="268">
        <f t="shared" si="27"/>
        <v>3549000</v>
      </c>
      <c r="R123" s="268">
        <f t="shared" si="28"/>
        <v>4258800</v>
      </c>
      <c r="S123" s="268">
        <f t="shared" si="29"/>
        <v>3549000</v>
      </c>
      <c r="T123" s="268">
        <f t="shared" si="30"/>
        <v>4258800</v>
      </c>
      <c r="U123" s="295"/>
      <c r="W123" s="298"/>
      <c r="X123" s="298"/>
      <c r="Y123" s="298"/>
    </row>
    <row r="124" spans="1:25" s="263" customFormat="1" ht="27.75" customHeight="1" x14ac:dyDescent="0.25">
      <c r="A124" s="264" t="s">
        <v>433</v>
      </c>
      <c r="B124" s="285" t="s">
        <v>281</v>
      </c>
      <c r="C124" s="264" t="s">
        <v>10</v>
      </c>
      <c r="D124" s="286">
        <v>2</v>
      </c>
      <c r="E124" s="287">
        <v>2510.0160000000001</v>
      </c>
      <c r="F124" s="268">
        <f>ROUND(E124*D124,2)</f>
        <v>5020.03</v>
      </c>
      <c r="G124" s="268">
        <f>ROUND(F124*1.2,2)</f>
        <v>6024.04</v>
      </c>
      <c r="H124" s="269"/>
      <c r="I124" s="268"/>
      <c r="J124" s="268"/>
      <c r="K124" s="268">
        <f t="shared" si="37"/>
        <v>5020.03</v>
      </c>
      <c r="L124" s="268">
        <f t="shared" si="37"/>
        <v>6024.04</v>
      </c>
      <c r="M124" s="268">
        <f t="shared" si="38"/>
        <v>3890.5248000000001</v>
      </c>
      <c r="N124" s="268">
        <f t="shared" si="25"/>
        <v>7781.0496000000003</v>
      </c>
      <c r="O124" s="268">
        <f t="shared" si="26"/>
        <v>9337.2595199999996</v>
      </c>
      <c r="P124" s="268">
        <f t="shared" si="39"/>
        <v>0</v>
      </c>
      <c r="Q124" s="268">
        <f t="shared" si="27"/>
        <v>0</v>
      </c>
      <c r="R124" s="268">
        <f t="shared" si="28"/>
        <v>0</v>
      </c>
      <c r="S124" s="268">
        <f t="shared" si="29"/>
        <v>7781.0496000000003</v>
      </c>
      <c r="T124" s="268">
        <f t="shared" si="30"/>
        <v>9337.2595199999996</v>
      </c>
      <c r="U124" s="295"/>
      <c r="W124" s="298"/>
      <c r="X124" s="298"/>
      <c r="Y124" s="298"/>
    </row>
    <row r="125" spans="1:25" s="263" customFormat="1" ht="27.75" customHeight="1" x14ac:dyDescent="0.25">
      <c r="A125" s="264" t="s">
        <v>434</v>
      </c>
      <c r="B125" s="285" t="s">
        <v>282</v>
      </c>
      <c r="C125" s="264" t="s">
        <v>10</v>
      </c>
      <c r="D125" s="288">
        <v>2</v>
      </c>
      <c r="E125" s="287"/>
      <c r="F125" s="287"/>
      <c r="G125" s="287"/>
      <c r="H125" s="268">
        <v>32370</v>
      </c>
      <c r="I125" s="287">
        <f>ROUND(H125*D125,2)</f>
        <v>64740</v>
      </c>
      <c r="J125" s="287">
        <f>ROUND(I125*1.2,2)</f>
        <v>77688</v>
      </c>
      <c r="K125" s="287">
        <f>F125+I125</f>
        <v>64740</v>
      </c>
      <c r="L125" s="289">
        <f>G125+J125</f>
        <v>77688</v>
      </c>
      <c r="M125" s="289">
        <f t="shared" si="38"/>
        <v>0</v>
      </c>
      <c r="N125" s="289">
        <f t="shared" si="25"/>
        <v>0</v>
      </c>
      <c r="O125" s="289">
        <f t="shared" si="26"/>
        <v>0</v>
      </c>
      <c r="P125" s="289">
        <f t="shared" si="39"/>
        <v>42081</v>
      </c>
      <c r="Q125" s="289">
        <f t="shared" si="27"/>
        <v>84162</v>
      </c>
      <c r="R125" s="289">
        <f t="shared" si="28"/>
        <v>100994.4</v>
      </c>
      <c r="S125" s="289">
        <f t="shared" si="29"/>
        <v>84162</v>
      </c>
      <c r="T125" s="289">
        <f t="shared" si="30"/>
        <v>100994.4</v>
      </c>
      <c r="U125" s="295"/>
      <c r="W125" s="298"/>
      <c r="X125" s="298"/>
      <c r="Y125" s="298"/>
    </row>
    <row r="126" spans="1:25" s="263" customFormat="1" ht="27.75" customHeight="1" x14ac:dyDescent="0.25">
      <c r="A126" s="264" t="s">
        <v>435</v>
      </c>
      <c r="B126" s="278" t="s">
        <v>125</v>
      </c>
      <c r="C126" s="264" t="s">
        <v>10</v>
      </c>
      <c r="D126" s="279">
        <v>1</v>
      </c>
      <c r="E126" s="271">
        <v>12480</v>
      </c>
      <c r="F126" s="268">
        <f>ROUND(E126*D126,2)</f>
        <v>12480</v>
      </c>
      <c r="G126" s="268">
        <f>ROUND(F126*1.2,2)</f>
        <v>14976</v>
      </c>
      <c r="H126" s="269"/>
      <c r="I126" s="268"/>
      <c r="J126" s="268"/>
      <c r="K126" s="268">
        <f t="shared" ref="K126:L143" si="40">F126+I126</f>
        <v>12480</v>
      </c>
      <c r="L126" s="268">
        <f t="shared" si="40"/>
        <v>14976</v>
      </c>
      <c r="M126" s="268">
        <f t="shared" si="38"/>
        <v>19344</v>
      </c>
      <c r="N126" s="268">
        <f t="shared" si="25"/>
        <v>19344</v>
      </c>
      <c r="O126" s="268">
        <f t="shared" si="26"/>
        <v>23212.799999999999</v>
      </c>
      <c r="P126" s="268">
        <f t="shared" si="39"/>
        <v>0</v>
      </c>
      <c r="Q126" s="268">
        <f t="shared" si="27"/>
        <v>0</v>
      </c>
      <c r="R126" s="268">
        <f t="shared" si="28"/>
        <v>0</v>
      </c>
      <c r="S126" s="268">
        <f t="shared" si="29"/>
        <v>19344</v>
      </c>
      <c r="T126" s="268">
        <f t="shared" si="30"/>
        <v>23212.799999999999</v>
      </c>
      <c r="U126" s="295"/>
      <c r="W126" s="298"/>
      <c r="X126" s="298"/>
      <c r="Y126" s="298"/>
    </row>
    <row r="127" spans="1:25" s="263" customFormat="1" ht="27.75" customHeight="1" x14ac:dyDescent="0.25">
      <c r="A127" s="264" t="s">
        <v>436</v>
      </c>
      <c r="B127" s="278" t="s">
        <v>126</v>
      </c>
      <c r="C127" s="264" t="s">
        <v>10</v>
      </c>
      <c r="D127" s="279">
        <v>1</v>
      </c>
      <c r="E127" s="271"/>
      <c r="F127" s="271"/>
      <c r="G127" s="271"/>
      <c r="H127" s="268">
        <v>112000</v>
      </c>
      <c r="I127" s="271">
        <f t="shared" ref="I127:I132" si="41">ROUND(H127*D127,2)</f>
        <v>112000</v>
      </c>
      <c r="J127" s="271">
        <f t="shared" ref="J127:J132" si="42">ROUND(I127*1.2,2)</f>
        <v>134400</v>
      </c>
      <c r="K127" s="268">
        <f t="shared" si="40"/>
        <v>112000</v>
      </c>
      <c r="L127" s="268">
        <f t="shared" si="40"/>
        <v>134400</v>
      </c>
      <c r="M127" s="268">
        <f t="shared" si="38"/>
        <v>0</v>
      </c>
      <c r="N127" s="268">
        <f t="shared" si="25"/>
        <v>0</v>
      </c>
      <c r="O127" s="268">
        <f t="shared" si="26"/>
        <v>0</v>
      </c>
      <c r="P127" s="268">
        <f t="shared" si="39"/>
        <v>145600</v>
      </c>
      <c r="Q127" s="268">
        <f t="shared" si="27"/>
        <v>145600</v>
      </c>
      <c r="R127" s="268">
        <f t="shared" si="28"/>
        <v>174720</v>
      </c>
      <c r="S127" s="268">
        <f t="shared" si="29"/>
        <v>145600</v>
      </c>
      <c r="T127" s="268">
        <f t="shared" si="30"/>
        <v>174720</v>
      </c>
      <c r="U127" s="295"/>
      <c r="W127" s="298"/>
      <c r="X127" s="298"/>
      <c r="Y127" s="298"/>
    </row>
    <row r="128" spans="1:25" s="263" customFormat="1" ht="27.75" customHeight="1" x14ac:dyDescent="0.25">
      <c r="A128" s="264" t="s">
        <v>437</v>
      </c>
      <c r="B128" s="278" t="s">
        <v>233</v>
      </c>
      <c r="C128" s="264" t="s">
        <v>149</v>
      </c>
      <c r="D128" s="279">
        <v>1</v>
      </c>
      <c r="E128" s="271"/>
      <c r="F128" s="271"/>
      <c r="G128" s="271"/>
      <c r="H128" s="268">
        <v>3700</v>
      </c>
      <c r="I128" s="271">
        <f t="shared" si="41"/>
        <v>3700</v>
      </c>
      <c r="J128" s="271">
        <f t="shared" si="42"/>
        <v>4440</v>
      </c>
      <c r="K128" s="268">
        <f t="shared" si="40"/>
        <v>3700</v>
      </c>
      <c r="L128" s="268">
        <f t="shared" si="40"/>
        <v>4440</v>
      </c>
      <c r="M128" s="268">
        <f t="shared" si="38"/>
        <v>0</v>
      </c>
      <c r="N128" s="268">
        <f t="shared" si="25"/>
        <v>0</v>
      </c>
      <c r="O128" s="268">
        <f t="shared" si="26"/>
        <v>0</v>
      </c>
      <c r="P128" s="268">
        <f t="shared" si="39"/>
        <v>4810</v>
      </c>
      <c r="Q128" s="268">
        <f t="shared" si="27"/>
        <v>4810</v>
      </c>
      <c r="R128" s="268">
        <f t="shared" si="28"/>
        <v>5772</v>
      </c>
      <c r="S128" s="268">
        <f t="shared" si="29"/>
        <v>4810</v>
      </c>
      <c r="T128" s="268">
        <f t="shared" si="30"/>
        <v>5772</v>
      </c>
      <c r="U128" s="295"/>
      <c r="W128" s="298"/>
      <c r="X128" s="298"/>
      <c r="Y128" s="298"/>
    </row>
    <row r="129" spans="1:25" s="263" customFormat="1" ht="27.75" customHeight="1" x14ac:dyDescent="0.25">
      <c r="A129" s="264" t="s">
        <v>438</v>
      </c>
      <c r="B129" s="278" t="s">
        <v>235</v>
      </c>
      <c r="C129" s="264" t="s">
        <v>10</v>
      </c>
      <c r="D129" s="279">
        <v>1</v>
      </c>
      <c r="E129" s="271"/>
      <c r="F129" s="271"/>
      <c r="G129" s="271"/>
      <c r="H129" s="268">
        <v>3700</v>
      </c>
      <c r="I129" s="271">
        <f t="shared" si="41"/>
        <v>3700</v>
      </c>
      <c r="J129" s="271">
        <f t="shared" si="42"/>
        <v>4440</v>
      </c>
      <c r="K129" s="268">
        <f t="shared" si="40"/>
        <v>3700</v>
      </c>
      <c r="L129" s="268">
        <f t="shared" si="40"/>
        <v>4440</v>
      </c>
      <c r="M129" s="268">
        <f t="shared" si="38"/>
        <v>0</v>
      </c>
      <c r="N129" s="268">
        <f t="shared" si="25"/>
        <v>0</v>
      </c>
      <c r="O129" s="268">
        <f t="shared" si="26"/>
        <v>0</v>
      </c>
      <c r="P129" s="268">
        <f t="shared" si="39"/>
        <v>4810</v>
      </c>
      <c r="Q129" s="268">
        <f t="shared" si="27"/>
        <v>4810</v>
      </c>
      <c r="R129" s="268">
        <f t="shared" si="28"/>
        <v>5772</v>
      </c>
      <c r="S129" s="268">
        <f t="shared" si="29"/>
        <v>4810</v>
      </c>
      <c r="T129" s="268">
        <f t="shared" si="30"/>
        <v>5772</v>
      </c>
      <c r="U129" s="295"/>
      <c r="W129" s="298"/>
      <c r="X129" s="298"/>
      <c r="Y129" s="298"/>
    </row>
    <row r="130" spans="1:25" s="263" customFormat="1" ht="27.75" customHeight="1" x14ac:dyDescent="0.25">
      <c r="A130" s="264" t="s">
        <v>439</v>
      </c>
      <c r="B130" s="278" t="s">
        <v>241</v>
      </c>
      <c r="C130" s="264" t="s">
        <v>238</v>
      </c>
      <c r="D130" s="279">
        <v>4</v>
      </c>
      <c r="E130" s="271"/>
      <c r="F130" s="271"/>
      <c r="G130" s="271"/>
      <c r="H130" s="271">
        <v>235.65</v>
      </c>
      <c r="I130" s="271">
        <f t="shared" si="41"/>
        <v>942.6</v>
      </c>
      <c r="J130" s="271">
        <f t="shared" si="42"/>
        <v>1131.1199999999999</v>
      </c>
      <c r="K130" s="268">
        <f t="shared" si="40"/>
        <v>942.6</v>
      </c>
      <c r="L130" s="268">
        <f t="shared" si="40"/>
        <v>1131.1199999999999</v>
      </c>
      <c r="M130" s="268">
        <f t="shared" si="38"/>
        <v>0</v>
      </c>
      <c r="N130" s="268">
        <f t="shared" si="25"/>
        <v>0</v>
      </c>
      <c r="O130" s="268">
        <f t="shared" si="26"/>
        <v>0</v>
      </c>
      <c r="P130" s="268">
        <f t="shared" si="39"/>
        <v>306.34500000000003</v>
      </c>
      <c r="Q130" s="268">
        <f t="shared" si="27"/>
        <v>1225.3800000000001</v>
      </c>
      <c r="R130" s="268">
        <f t="shared" si="28"/>
        <v>1470.4560000000001</v>
      </c>
      <c r="S130" s="268">
        <f t="shared" si="29"/>
        <v>1225.3800000000001</v>
      </c>
      <c r="T130" s="268">
        <f t="shared" si="30"/>
        <v>1470.4560000000001</v>
      </c>
      <c r="U130" s="295"/>
      <c r="W130" s="298"/>
      <c r="X130" s="298"/>
      <c r="Y130" s="298"/>
    </row>
    <row r="131" spans="1:25" s="263" customFormat="1" ht="27.75" customHeight="1" x14ac:dyDescent="0.25">
      <c r="A131" s="264" t="s">
        <v>440</v>
      </c>
      <c r="B131" s="278" t="s">
        <v>239</v>
      </c>
      <c r="C131" s="264" t="s">
        <v>234</v>
      </c>
      <c r="D131" s="279">
        <v>0.76</v>
      </c>
      <c r="E131" s="271"/>
      <c r="F131" s="271"/>
      <c r="G131" s="271"/>
      <c r="H131" s="271">
        <v>367.42500000000001</v>
      </c>
      <c r="I131" s="271">
        <f t="shared" si="41"/>
        <v>279.24</v>
      </c>
      <c r="J131" s="271">
        <f t="shared" si="42"/>
        <v>335.09</v>
      </c>
      <c r="K131" s="268">
        <f t="shared" si="40"/>
        <v>279.24</v>
      </c>
      <c r="L131" s="268">
        <f t="shared" si="40"/>
        <v>335.09</v>
      </c>
      <c r="M131" s="268">
        <f t="shared" si="38"/>
        <v>0</v>
      </c>
      <c r="N131" s="268">
        <f t="shared" si="25"/>
        <v>0</v>
      </c>
      <c r="O131" s="268">
        <f t="shared" si="26"/>
        <v>0</v>
      </c>
      <c r="P131" s="268">
        <f t="shared" si="39"/>
        <v>477.65250000000003</v>
      </c>
      <c r="Q131" s="268">
        <f t="shared" si="27"/>
        <v>363.01590000000004</v>
      </c>
      <c r="R131" s="268">
        <f t="shared" si="28"/>
        <v>435.61908000000005</v>
      </c>
      <c r="S131" s="268">
        <f t="shared" si="29"/>
        <v>363.01590000000004</v>
      </c>
      <c r="T131" s="268">
        <f t="shared" si="30"/>
        <v>435.61908000000005</v>
      </c>
      <c r="U131" s="295"/>
      <c r="W131" s="298"/>
      <c r="X131" s="298"/>
      <c r="Y131" s="298"/>
    </row>
    <row r="132" spans="1:25" s="263" customFormat="1" ht="27.75" customHeight="1" x14ac:dyDescent="0.25">
      <c r="A132" s="264" t="s">
        <v>441</v>
      </c>
      <c r="B132" s="278" t="s">
        <v>240</v>
      </c>
      <c r="C132" s="264" t="s">
        <v>234</v>
      </c>
      <c r="D132" s="279">
        <v>0.76</v>
      </c>
      <c r="E132" s="271"/>
      <c r="F132" s="271"/>
      <c r="G132" s="271"/>
      <c r="H132" s="271">
        <v>335.875</v>
      </c>
      <c r="I132" s="271">
        <f t="shared" si="41"/>
        <v>255.27</v>
      </c>
      <c r="J132" s="271">
        <f t="shared" si="42"/>
        <v>306.32</v>
      </c>
      <c r="K132" s="268">
        <f t="shared" si="40"/>
        <v>255.27</v>
      </c>
      <c r="L132" s="268">
        <f t="shared" si="40"/>
        <v>306.32</v>
      </c>
      <c r="M132" s="268">
        <f t="shared" si="38"/>
        <v>0</v>
      </c>
      <c r="N132" s="268">
        <f t="shared" si="25"/>
        <v>0</v>
      </c>
      <c r="O132" s="268">
        <f t="shared" si="26"/>
        <v>0</v>
      </c>
      <c r="P132" s="268">
        <f t="shared" si="39"/>
        <v>436.63749999999999</v>
      </c>
      <c r="Q132" s="268">
        <f t="shared" si="27"/>
        <v>331.84449999999998</v>
      </c>
      <c r="R132" s="268">
        <f t="shared" si="28"/>
        <v>398.21339999999998</v>
      </c>
      <c r="S132" s="268">
        <f t="shared" si="29"/>
        <v>331.84449999999998</v>
      </c>
      <c r="T132" s="268">
        <f t="shared" si="30"/>
        <v>398.21339999999998</v>
      </c>
      <c r="U132" s="295"/>
      <c r="W132" s="298"/>
      <c r="X132" s="298"/>
      <c r="Y132" s="298"/>
    </row>
    <row r="133" spans="1:25" s="263" customFormat="1" ht="27.75" customHeight="1" x14ac:dyDescent="0.25">
      <c r="A133" s="264" t="s">
        <v>442</v>
      </c>
      <c r="B133" s="278" t="s">
        <v>237</v>
      </c>
      <c r="C133" s="264" t="s">
        <v>24</v>
      </c>
      <c r="D133" s="279">
        <v>6</v>
      </c>
      <c r="E133" s="271">
        <v>1324</v>
      </c>
      <c r="F133" s="268">
        <f>ROUND(E133*D133,2)</f>
        <v>7944</v>
      </c>
      <c r="G133" s="268">
        <f>ROUND(F133*1.2,2)</f>
        <v>9532.7999999999993</v>
      </c>
      <c r="H133" s="269"/>
      <c r="I133" s="268"/>
      <c r="J133" s="268"/>
      <c r="K133" s="268">
        <f t="shared" si="40"/>
        <v>7944</v>
      </c>
      <c r="L133" s="268">
        <f t="shared" si="40"/>
        <v>9532.7999999999993</v>
      </c>
      <c r="M133" s="268">
        <f t="shared" si="38"/>
        <v>2052.2000000000003</v>
      </c>
      <c r="N133" s="268">
        <f t="shared" si="25"/>
        <v>12313.2</v>
      </c>
      <c r="O133" s="268">
        <f t="shared" si="26"/>
        <v>14775.84</v>
      </c>
      <c r="P133" s="268">
        <f t="shared" si="39"/>
        <v>0</v>
      </c>
      <c r="Q133" s="268">
        <f t="shared" si="27"/>
        <v>0</v>
      </c>
      <c r="R133" s="268">
        <f t="shared" si="28"/>
        <v>0</v>
      </c>
      <c r="S133" s="268">
        <f t="shared" si="29"/>
        <v>12313.2</v>
      </c>
      <c r="T133" s="268">
        <f t="shared" si="30"/>
        <v>14775.84</v>
      </c>
      <c r="U133" s="295"/>
      <c r="W133" s="298"/>
      <c r="X133" s="298"/>
      <c r="Y133" s="298"/>
    </row>
    <row r="134" spans="1:25" s="263" customFormat="1" ht="27.75" customHeight="1" x14ac:dyDescent="0.25">
      <c r="A134" s="264" t="s">
        <v>443</v>
      </c>
      <c r="B134" s="265" t="s">
        <v>257</v>
      </c>
      <c r="C134" s="264" t="s">
        <v>149</v>
      </c>
      <c r="D134" s="277">
        <v>12</v>
      </c>
      <c r="E134" s="271"/>
      <c r="F134" s="268"/>
      <c r="G134" s="268"/>
      <c r="H134" s="268">
        <v>8050</v>
      </c>
      <c r="I134" s="271">
        <f>ROUND(H134*D134,2)</f>
        <v>96600</v>
      </c>
      <c r="J134" s="271">
        <f>ROUND(I134*1.2,2)</f>
        <v>115920</v>
      </c>
      <c r="K134" s="268">
        <f t="shared" si="40"/>
        <v>96600</v>
      </c>
      <c r="L134" s="268">
        <f t="shared" si="40"/>
        <v>115920</v>
      </c>
      <c r="M134" s="268">
        <f t="shared" si="38"/>
        <v>0</v>
      </c>
      <c r="N134" s="268">
        <f t="shared" si="25"/>
        <v>0</v>
      </c>
      <c r="O134" s="268">
        <f t="shared" si="26"/>
        <v>0</v>
      </c>
      <c r="P134" s="268">
        <f t="shared" si="39"/>
        <v>10465</v>
      </c>
      <c r="Q134" s="268">
        <f t="shared" si="27"/>
        <v>125580</v>
      </c>
      <c r="R134" s="268">
        <f t="shared" si="28"/>
        <v>150696</v>
      </c>
      <c r="S134" s="268">
        <f t="shared" si="29"/>
        <v>125580</v>
      </c>
      <c r="T134" s="268">
        <f t="shared" si="30"/>
        <v>150696</v>
      </c>
      <c r="U134" s="295"/>
      <c r="W134" s="298"/>
      <c r="X134" s="298"/>
      <c r="Y134" s="298"/>
    </row>
    <row r="135" spans="1:25" s="263" customFormat="1" ht="27.75" customHeight="1" x14ac:dyDescent="0.25">
      <c r="A135" s="264" t="s">
        <v>444</v>
      </c>
      <c r="B135" s="265" t="s">
        <v>236</v>
      </c>
      <c r="C135" s="264" t="s">
        <v>10</v>
      </c>
      <c r="D135" s="277">
        <v>36</v>
      </c>
      <c r="E135" s="271"/>
      <c r="F135" s="268"/>
      <c r="G135" s="268"/>
      <c r="H135" s="268">
        <v>235</v>
      </c>
      <c r="I135" s="271">
        <f>ROUND(H135*D135,2)</f>
        <v>8460</v>
      </c>
      <c r="J135" s="271">
        <f>ROUND(I135*1.2,2)</f>
        <v>10152</v>
      </c>
      <c r="K135" s="268">
        <f t="shared" si="40"/>
        <v>8460</v>
      </c>
      <c r="L135" s="268">
        <f t="shared" si="40"/>
        <v>10152</v>
      </c>
      <c r="M135" s="268">
        <f t="shared" si="38"/>
        <v>0</v>
      </c>
      <c r="N135" s="268">
        <f t="shared" si="25"/>
        <v>0</v>
      </c>
      <c r="O135" s="268">
        <f t="shared" si="26"/>
        <v>0</v>
      </c>
      <c r="P135" s="268">
        <f t="shared" si="39"/>
        <v>305.5</v>
      </c>
      <c r="Q135" s="268">
        <f t="shared" si="27"/>
        <v>10998</v>
      </c>
      <c r="R135" s="268">
        <f t="shared" si="28"/>
        <v>13197.6</v>
      </c>
      <c r="S135" s="268">
        <f t="shared" si="29"/>
        <v>10998</v>
      </c>
      <c r="T135" s="268">
        <f t="shared" si="30"/>
        <v>13197.6</v>
      </c>
      <c r="U135" s="295"/>
      <c r="W135" s="298"/>
      <c r="X135" s="298"/>
      <c r="Y135" s="298"/>
    </row>
    <row r="136" spans="1:25" s="263" customFormat="1" ht="27.75" customHeight="1" x14ac:dyDescent="0.25">
      <c r="A136" s="264" t="s">
        <v>445</v>
      </c>
      <c r="B136" s="265" t="s">
        <v>265</v>
      </c>
      <c r="C136" s="264" t="s">
        <v>7</v>
      </c>
      <c r="D136" s="277">
        <v>12.12</v>
      </c>
      <c r="E136" s="271">
        <v>2416.5</v>
      </c>
      <c r="F136" s="268">
        <f>ROUND(E136*D136,2)</f>
        <v>29287.98</v>
      </c>
      <c r="G136" s="268">
        <f>ROUND(F136*1.2,2)</f>
        <v>35145.58</v>
      </c>
      <c r="H136" s="269"/>
      <c r="I136" s="268"/>
      <c r="J136" s="268"/>
      <c r="K136" s="268">
        <f t="shared" si="40"/>
        <v>29287.98</v>
      </c>
      <c r="L136" s="268">
        <f t="shared" si="40"/>
        <v>35145.58</v>
      </c>
      <c r="M136" s="268">
        <f t="shared" si="38"/>
        <v>3745.5750000000003</v>
      </c>
      <c r="N136" s="268">
        <f t="shared" si="25"/>
        <v>45396.368999999999</v>
      </c>
      <c r="O136" s="268">
        <f t="shared" si="26"/>
        <v>54475.642799999994</v>
      </c>
      <c r="P136" s="268">
        <f t="shared" si="39"/>
        <v>0</v>
      </c>
      <c r="Q136" s="268">
        <f t="shared" si="27"/>
        <v>0</v>
      </c>
      <c r="R136" s="268">
        <f t="shared" si="28"/>
        <v>0</v>
      </c>
      <c r="S136" s="268">
        <f t="shared" si="29"/>
        <v>45396.368999999999</v>
      </c>
      <c r="T136" s="268">
        <f t="shared" si="30"/>
        <v>54475.642799999994</v>
      </c>
      <c r="U136" s="295"/>
      <c r="W136" s="298"/>
      <c r="X136" s="298"/>
      <c r="Y136" s="298"/>
    </row>
    <row r="137" spans="1:25" s="263" customFormat="1" ht="27.75" customHeight="1" x14ac:dyDescent="0.25">
      <c r="A137" s="264" t="s">
        <v>446</v>
      </c>
      <c r="B137" s="278" t="s">
        <v>263</v>
      </c>
      <c r="C137" s="264" t="s">
        <v>7</v>
      </c>
      <c r="D137" s="279">
        <f>D136*1.26</f>
        <v>15.271199999999999</v>
      </c>
      <c r="E137" s="271"/>
      <c r="F137" s="271"/>
      <c r="G137" s="271"/>
      <c r="H137" s="268">
        <v>4800</v>
      </c>
      <c r="I137" s="271">
        <f>ROUND(H137*D137,2)</f>
        <v>73301.759999999995</v>
      </c>
      <c r="J137" s="271">
        <f>ROUND(I137*1.2,2)</f>
        <v>87962.11</v>
      </c>
      <c r="K137" s="268">
        <f t="shared" si="40"/>
        <v>73301.759999999995</v>
      </c>
      <c r="L137" s="268">
        <f t="shared" si="40"/>
        <v>87962.11</v>
      </c>
      <c r="M137" s="268">
        <f t="shared" si="38"/>
        <v>0</v>
      </c>
      <c r="N137" s="268">
        <f t="shared" si="25"/>
        <v>0</v>
      </c>
      <c r="O137" s="268">
        <f t="shared" si="26"/>
        <v>0</v>
      </c>
      <c r="P137" s="268">
        <f t="shared" si="39"/>
        <v>6240</v>
      </c>
      <c r="Q137" s="268">
        <f t="shared" si="27"/>
        <v>95292.287999999986</v>
      </c>
      <c r="R137" s="268">
        <f t="shared" si="28"/>
        <v>114350.74559999998</v>
      </c>
      <c r="S137" s="268">
        <f t="shared" si="29"/>
        <v>95292.287999999986</v>
      </c>
      <c r="T137" s="268">
        <f t="shared" si="30"/>
        <v>114350.74559999998</v>
      </c>
      <c r="U137" s="295"/>
      <c r="W137" s="298"/>
      <c r="X137" s="298"/>
      <c r="Y137" s="298"/>
    </row>
    <row r="138" spans="1:25" s="263" customFormat="1" ht="27.75" customHeight="1" x14ac:dyDescent="0.25">
      <c r="A138" s="264" t="s">
        <v>447</v>
      </c>
      <c r="B138" s="265" t="s">
        <v>266</v>
      </c>
      <c r="C138" s="264" t="s">
        <v>7</v>
      </c>
      <c r="D138" s="277">
        <v>1.21</v>
      </c>
      <c r="E138" s="271">
        <v>2102.355</v>
      </c>
      <c r="F138" s="268">
        <f>ROUND(E138*D138,2)</f>
        <v>2543.85</v>
      </c>
      <c r="G138" s="268">
        <f>ROUND(F138*1.2,2)</f>
        <v>3052.62</v>
      </c>
      <c r="H138" s="269"/>
      <c r="I138" s="268"/>
      <c r="J138" s="268"/>
      <c r="K138" s="268">
        <f t="shared" si="40"/>
        <v>2543.85</v>
      </c>
      <c r="L138" s="268">
        <f t="shared" si="40"/>
        <v>3052.62</v>
      </c>
      <c r="M138" s="268">
        <f t="shared" si="38"/>
        <v>3258.6502500000001</v>
      </c>
      <c r="N138" s="268">
        <f t="shared" si="25"/>
        <v>3942.9668025000001</v>
      </c>
      <c r="O138" s="268">
        <f t="shared" si="26"/>
        <v>4731.5601630000001</v>
      </c>
      <c r="P138" s="268">
        <f t="shared" si="39"/>
        <v>0</v>
      </c>
      <c r="Q138" s="268">
        <f t="shared" si="27"/>
        <v>0</v>
      </c>
      <c r="R138" s="268">
        <f t="shared" si="28"/>
        <v>0</v>
      </c>
      <c r="S138" s="268">
        <f t="shared" si="29"/>
        <v>3942.9668025000001</v>
      </c>
      <c r="T138" s="268">
        <f t="shared" si="30"/>
        <v>4731.5601630000001</v>
      </c>
      <c r="U138" s="295"/>
      <c r="W138" s="298"/>
      <c r="X138" s="298"/>
      <c r="Y138" s="298"/>
    </row>
    <row r="139" spans="1:25" s="263" customFormat="1" ht="27.75" customHeight="1" x14ac:dyDescent="0.25">
      <c r="A139" s="264" t="s">
        <v>448</v>
      </c>
      <c r="B139" s="265" t="s">
        <v>263</v>
      </c>
      <c r="C139" s="264" t="s">
        <v>7</v>
      </c>
      <c r="D139" s="277">
        <f>D138*1.26</f>
        <v>1.5246</v>
      </c>
      <c r="E139" s="271"/>
      <c r="F139" s="268"/>
      <c r="G139" s="268"/>
      <c r="H139" s="268">
        <v>4800</v>
      </c>
      <c r="I139" s="271">
        <f>ROUND(H139*D139,2)</f>
        <v>7318.08</v>
      </c>
      <c r="J139" s="271">
        <f>ROUND(I139*1.2,2)</f>
        <v>8781.7000000000007</v>
      </c>
      <c r="K139" s="268">
        <f t="shared" si="40"/>
        <v>7318.08</v>
      </c>
      <c r="L139" s="268">
        <f t="shared" si="40"/>
        <v>8781.7000000000007</v>
      </c>
      <c r="M139" s="268">
        <f t="shared" si="38"/>
        <v>0</v>
      </c>
      <c r="N139" s="268">
        <f t="shared" si="25"/>
        <v>0</v>
      </c>
      <c r="O139" s="268">
        <f t="shared" si="26"/>
        <v>0</v>
      </c>
      <c r="P139" s="268">
        <f t="shared" si="39"/>
        <v>6240</v>
      </c>
      <c r="Q139" s="268">
        <f t="shared" si="27"/>
        <v>9513.503999999999</v>
      </c>
      <c r="R139" s="268">
        <f t="shared" si="28"/>
        <v>11416.204799999998</v>
      </c>
      <c r="S139" s="268">
        <f t="shared" si="29"/>
        <v>9513.503999999999</v>
      </c>
      <c r="T139" s="268">
        <f t="shared" si="30"/>
        <v>11416.204799999998</v>
      </c>
      <c r="U139" s="295"/>
      <c r="W139" s="298"/>
      <c r="X139" s="298"/>
      <c r="Y139" s="298"/>
    </row>
    <row r="140" spans="1:25" s="263" customFormat="1" ht="27.75" customHeight="1" x14ac:dyDescent="0.25">
      <c r="A140" s="264" t="s">
        <v>449</v>
      </c>
      <c r="B140" s="265" t="s">
        <v>267</v>
      </c>
      <c r="C140" s="264" t="s">
        <v>9</v>
      </c>
      <c r="D140" s="277">
        <v>22.42</v>
      </c>
      <c r="E140" s="271">
        <v>1181.625</v>
      </c>
      <c r="F140" s="268">
        <f>ROUND(E140*D140,2)</f>
        <v>26492.03</v>
      </c>
      <c r="G140" s="268">
        <f>ROUND(F140*1.2,2)</f>
        <v>31790.44</v>
      </c>
      <c r="H140" s="269"/>
      <c r="I140" s="268"/>
      <c r="J140" s="268"/>
      <c r="K140" s="268">
        <f t="shared" si="40"/>
        <v>26492.03</v>
      </c>
      <c r="L140" s="268">
        <f t="shared" si="40"/>
        <v>31790.44</v>
      </c>
      <c r="M140" s="268">
        <f t="shared" si="38"/>
        <v>1831.51875</v>
      </c>
      <c r="N140" s="268">
        <f t="shared" si="25"/>
        <v>41062.650375000005</v>
      </c>
      <c r="O140" s="268">
        <f t="shared" si="26"/>
        <v>49275.180450000007</v>
      </c>
      <c r="P140" s="268">
        <f t="shared" si="39"/>
        <v>0</v>
      </c>
      <c r="Q140" s="268">
        <f t="shared" si="27"/>
        <v>0</v>
      </c>
      <c r="R140" s="268">
        <f t="shared" si="28"/>
        <v>0</v>
      </c>
      <c r="S140" s="268">
        <f t="shared" si="29"/>
        <v>41062.650375000005</v>
      </c>
      <c r="T140" s="268">
        <f t="shared" si="30"/>
        <v>49275.180450000007</v>
      </c>
      <c r="U140" s="295"/>
      <c r="W140" s="298"/>
      <c r="X140" s="298"/>
      <c r="Y140" s="298"/>
    </row>
    <row r="141" spans="1:25" s="263" customFormat="1" ht="27.75" customHeight="1" x14ac:dyDescent="0.25">
      <c r="A141" s="264" t="s">
        <v>450</v>
      </c>
      <c r="B141" s="265" t="s">
        <v>254</v>
      </c>
      <c r="C141" s="264" t="s">
        <v>15</v>
      </c>
      <c r="D141" s="277">
        <f>25.8*1.75</f>
        <v>45.15</v>
      </c>
      <c r="E141" s="271">
        <v>700</v>
      </c>
      <c r="F141" s="268">
        <f>ROUND(E141*D141,2)</f>
        <v>31605</v>
      </c>
      <c r="G141" s="268">
        <f>ROUND(F141*1.2,2)</f>
        <v>37926</v>
      </c>
      <c r="H141" s="269"/>
      <c r="I141" s="268"/>
      <c r="J141" s="268"/>
      <c r="K141" s="268">
        <f t="shared" si="40"/>
        <v>31605</v>
      </c>
      <c r="L141" s="268">
        <f t="shared" si="40"/>
        <v>37926</v>
      </c>
      <c r="M141" s="268">
        <f t="shared" si="38"/>
        <v>1085</v>
      </c>
      <c r="N141" s="268">
        <f t="shared" si="25"/>
        <v>48987.75</v>
      </c>
      <c r="O141" s="268">
        <f t="shared" si="26"/>
        <v>58785.299999999996</v>
      </c>
      <c r="P141" s="268">
        <f t="shared" si="39"/>
        <v>0</v>
      </c>
      <c r="Q141" s="268">
        <f t="shared" si="27"/>
        <v>0</v>
      </c>
      <c r="R141" s="268">
        <f t="shared" si="28"/>
        <v>0</v>
      </c>
      <c r="S141" s="268">
        <f t="shared" si="29"/>
        <v>48987.75</v>
      </c>
      <c r="T141" s="268">
        <f t="shared" si="30"/>
        <v>58785.299999999996</v>
      </c>
      <c r="U141" s="295"/>
      <c r="W141" s="298"/>
      <c r="X141" s="298"/>
      <c r="Y141" s="298"/>
    </row>
    <row r="142" spans="1:25" s="263" customFormat="1" ht="27.75" customHeight="1" x14ac:dyDescent="0.25">
      <c r="A142" s="264" t="s">
        <v>451</v>
      </c>
      <c r="B142" s="265" t="s">
        <v>255</v>
      </c>
      <c r="C142" s="264" t="s">
        <v>15</v>
      </c>
      <c r="D142" s="277">
        <f>9.47+0.15+0.0414*6</f>
        <v>9.8684000000000012</v>
      </c>
      <c r="E142" s="271">
        <v>1140</v>
      </c>
      <c r="F142" s="268">
        <f>ROUND(E142*D142,2)</f>
        <v>11249.98</v>
      </c>
      <c r="G142" s="268">
        <f>ROUND(F142*1.2,2)</f>
        <v>13499.98</v>
      </c>
      <c r="H142" s="269"/>
      <c r="I142" s="268"/>
      <c r="J142" s="268"/>
      <c r="K142" s="268">
        <f t="shared" si="40"/>
        <v>11249.98</v>
      </c>
      <c r="L142" s="268">
        <f t="shared" si="40"/>
        <v>13499.98</v>
      </c>
      <c r="M142" s="268">
        <f t="shared" si="38"/>
        <v>1767</v>
      </c>
      <c r="N142" s="268">
        <f t="shared" si="25"/>
        <v>17437.462800000001</v>
      </c>
      <c r="O142" s="268">
        <f t="shared" si="26"/>
        <v>20924.95536</v>
      </c>
      <c r="P142" s="268">
        <f t="shared" si="39"/>
        <v>0</v>
      </c>
      <c r="Q142" s="268">
        <f t="shared" si="27"/>
        <v>0</v>
      </c>
      <c r="R142" s="268">
        <f t="shared" si="28"/>
        <v>0</v>
      </c>
      <c r="S142" s="268">
        <f t="shared" si="29"/>
        <v>17437.462800000001</v>
      </c>
      <c r="T142" s="268">
        <f t="shared" si="30"/>
        <v>20924.95536</v>
      </c>
      <c r="U142" s="295"/>
      <c r="W142" s="298"/>
      <c r="X142" s="298"/>
      <c r="Y142" s="298"/>
    </row>
    <row r="143" spans="1:25" s="263" customFormat="1" ht="27.75" customHeight="1" x14ac:dyDescent="0.25">
      <c r="A143" s="264" t="s">
        <v>452</v>
      </c>
      <c r="B143" s="265" t="s">
        <v>256</v>
      </c>
      <c r="C143" s="264" t="s">
        <v>15</v>
      </c>
      <c r="D143" s="277">
        <f>63*0.08</f>
        <v>5.04</v>
      </c>
      <c r="E143" s="271">
        <v>1140</v>
      </c>
      <c r="F143" s="268">
        <f>ROUND(E143*D143,2)</f>
        <v>5745.6</v>
      </c>
      <c r="G143" s="268">
        <f>ROUND(F143*1.2,2)</f>
        <v>6894.72</v>
      </c>
      <c r="H143" s="269"/>
      <c r="I143" s="268"/>
      <c r="J143" s="268"/>
      <c r="K143" s="268">
        <f t="shared" si="40"/>
        <v>5745.6</v>
      </c>
      <c r="L143" s="268">
        <f t="shared" si="40"/>
        <v>6894.72</v>
      </c>
      <c r="M143" s="268">
        <f t="shared" si="38"/>
        <v>1767</v>
      </c>
      <c r="N143" s="268">
        <f t="shared" si="25"/>
        <v>8905.68</v>
      </c>
      <c r="O143" s="268">
        <f t="shared" si="26"/>
        <v>10686.816000000001</v>
      </c>
      <c r="P143" s="268">
        <f t="shared" si="39"/>
        <v>0</v>
      </c>
      <c r="Q143" s="268">
        <f t="shared" si="27"/>
        <v>0</v>
      </c>
      <c r="R143" s="268">
        <f t="shared" si="28"/>
        <v>0</v>
      </c>
      <c r="S143" s="268">
        <f t="shared" si="29"/>
        <v>8905.68</v>
      </c>
      <c r="T143" s="268">
        <f t="shared" si="30"/>
        <v>10686.816000000001</v>
      </c>
      <c r="U143" s="295"/>
      <c r="W143" s="298"/>
      <c r="X143" s="298"/>
      <c r="Y143" s="298"/>
    </row>
    <row r="144" spans="1:25" s="263" customFormat="1" ht="27.75" customHeight="1" x14ac:dyDescent="0.25">
      <c r="A144" s="272"/>
      <c r="B144" s="273"/>
      <c r="C144" s="272"/>
      <c r="D144" s="290"/>
      <c r="E144" s="275"/>
      <c r="F144" s="276">
        <f>SUM(F115:F143)</f>
        <v>543734.31999999995</v>
      </c>
      <c r="G144" s="276">
        <f>SUM(G115:G143)</f>
        <v>652481.19999999984</v>
      </c>
      <c r="H144" s="276"/>
      <c r="I144" s="276">
        <f>SUM(I115:I143)</f>
        <v>4426110.709999999</v>
      </c>
      <c r="J144" s="276">
        <f>SUM(J115:J143)</f>
        <v>5311332.8500000006</v>
      </c>
      <c r="K144" s="276">
        <f>SUM(K115:K143)</f>
        <v>4969845.03</v>
      </c>
      <c r="L144" s="276">
        <f>SUM(L115:L143)</f>
        <v>5963814.0500000017</v>
      </c>
      <c r="M144" s="276"/>
      <c r="N144" s="276">
        <f>SUM(N115:N143)</f>
        <v>842788.19034249987</v>
      </c>
      <c r="O144" s="276">
        <f>SUM(O115:O143)</f>
        <v>1011345.8284110001</v>
      </c>
      <c r="P144" s="276"/>
      <c r="Q144" s="276">
        <f>SUM(Q115:Q143)</f>
        <v>5753943.9203999992</v>
      </c>
      <c r="R144" s="276">
        <f>SUM(R115:R143)</f>
        <v>6904732.7044799998</v>
      </c>
      <c r="S144" s="276">
        <f>SUM(S115:S143)</f>
        <v>6596732.1107424991</v>
      </c>
      <c r="T144" s="276">
        <f>SUM(T115:T143)</f>
        <v>7916078.5328909978</v>
      </c>
      <c r="U144" s="295"/>
      <c r="W144" s="298"/>
      <c r="X144" s="298"/>
      <c r="Y144" s="298"/>
    </row>
    <row r="145" spans="1:20" ht="27.75" customHeight="1" x14ac:dyDescent="0.25">
      <c r="A145" s="256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3">F146+I146</f>
        <v>82739.39</v>
      </c>
      <c r="L146" s="97">
        <f t="shared" si="43"/>
        <v>99287.27</v>
      </c>
      <c r="M146" s="97">
        <f t="shared" ref="M146:M174" si="44">E146*$M$4</f>
        <v>13542.35</v>
      </c>
      <c r="N146" s="97">
        <f t="shared" ref="N146:N211" si="45">M146*D146</f>
        <v>128246.05450000001</v>
      </c>
      <c r="O146" s="97">
        <f t="shared" ref="O146:O211" si="46">N146*1.2</f>
        <v>153895.2654</v>
      </c>
      <c r="P146" s="97">
        <f t="shared" ref="P146:P174" si="47">H146*$P$4</f>
        <v>0</v>
      </c>
      <c r="Q146" s="97">
        <f t="shared" ref="Q146:Q211" si="48">P146*D146</f>
        <v>0</v>
      </c>
      <c r="R146" s="97">
        <f t="shared" ref="R146:R211" si="49">Q146*1.2</f>
        <v>0</v>
      </c>
      <c r="S146" s="97">
        <f t="shared" ref="S146:S211" si="50">N146+Q146</f>
        <v>128246.05450000001</v>
      </c>
      <c r="T146" s="97">
        <f t="shared" ref="T146:T211" si="51">S146*1.2</f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3"/>
        <v>35452.5</v>
      </c>
      <c r="L147" s="97">
        <f t="shared" si="43"/>
        <v>42543</v>
      </c>
      <c r="M147" s="97">
        <f t="shared" si="44"/>
        <v>2526.5</v>
      </c>
      <c r="N147" s="97">
        <f t="shared" si="45"/>
        <v>54951.375</v>
      </c>
      <c r="O147" s="97">
        <f t="shared" si="46"/>
        <v>65941.649999999994</v>
      </c>
      <c r="P147" s="97">
        <f t="shared" si="47"/>
        <v>0</v>
      </c>
      <c r="Q147" s="97">
        <f t="shared" si="48"/>
        <v>0</v>
      </c>
      <c r="R147" s="97">
        <f t="shared" si="49"/>
        <v>0</v>
      </c>
      <c r="S147" s="97">
        <f t="shared" si="50"/>
        <v>54951.375</v>
      </c>
      <c r="T147" s="97">
        <f t="shared" si="51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3"/>
        <v>10979.26</v>
      </c>
      <c r="L148" s="97">
        <f t="shared" si="43"/>
        <v>13175.11</v>
      </c>
      <c r="M148" s="97">
        <f t="shared" si="44"/>
        <v>157.32500000000002</v>
      </c>
      <c r="N148" s="97">
        <f t="shared" si="45"/>
        <v>17017.845250000002</v>
      </c>
      <c r="O148" s="97">
        <f t="shared" si="46"/>
        <v>20421.4143</v>
      </c>
      <c r="P148" s="97">
        <f t="shared" si="47"/>
        <v>0</v>
      </c>
      <c r="Q148" s="97">
        <f t="shared" si="48"/>
        <v>0</v>
      </c>
      <c r="R148" s="97">
        <f t="shared" si="49"/>
        <v>0</v>
      </c>
      <c r="S148" s="97">
        <f t="shared" si="50"/>
        <v>17017.845250000002</v>
      </c>
      <c r="T148" s="97">
        <f t="shared" si="51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3"/>
        <v>27847.87</v>
      </c>
      <c r="L149" s="97">
        <f t="shared" si="43"/>
        <v>33417.440000000002</v>
      </c>
      <c r="M149" s="97">
        <f t="shared" si="44"/>
        <v>3989.2969999999996</v>
      </c>
      <c r="N149" s="97">
        <f t="shared" si="45"/>
        <v>43164.193539999993</v>
      </c>
      <c r="O149" s="97">
        <f t="shared" si="46"/>
        <v>51797.032247999989</v>
      </c>
      <c r="P149" s="97">
        <f t="shared" si="47"/>
        <v>0</v>
      </c>
      <c r="Q149" s="97">
        <f t="shared" si="48"/>
        <v>0</v>
      </c>
      <c r="R149" s="97">
        <f t="shared" si="49"/>
        <v>0</v>
      </c>
      <c r="S149" s="97">
        <f t="shared" si="50"/>
        <v>43164.193539999993</v>
      </c>
      <c r="T149" s="97">
        <f t="shared" si="51"/>
        <v>51797.032247999989</v>
      </c>
    </row>
    <row r="150" spans="1:20" ht="27.75" customHeight="1" x14ac:dyDescent="0.2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3"/>
        <v>65439.360000000001</v>
      </c>
      <c r="L150" s="100">
        <f t="shared" si="43"/>
        <v>78527.23</v>
      </c>
      <c r="M150" s="100">
        <f t="shared" si="44"/>
        <v>0</v>
      </c>
      <c r="N150" s="100">
        <f t="shared" si="45"/>
        <v>0</v>
      </c>
      <c r="O150" s="100">
        <f t="shared" si="46"/>
        <v>0</v>
      </c>
      <c r="P150" s="100">
        <f t="shared" si="47"/>
        <v>6240</v>
      </c>
      <c r="Q150" s="100">
        <f t="shared" si="48"/>
        <v>85071.168000000005</v>
      </c>
      <c r="R150" s="100">
        <f t="shared" si="49"/>
        <v>102085.4016</v>
      </c>
      <c r="S150" s="100">
        <f t="shared" si="50"/>
        <v>85071.168000000005</v>
      </c>
      <c r="T150" s="100">
        <f t="shared" si="51"/>
        <v>102085.4016</v>
      </c>
    </row>
    <row r="151" spans="1:20" ht="27.75" customHeight="1" x14ac:dyDescent="0.2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3"/>
        <v>138789.12</v>
      </c>
      <c r="L151" s="97">
        <f t="shared" si="43"/>
        <v>166546.94</v>
      </c>
      <c r="M151" s="97">
        <f t="shared" si="44"/>
        <v>4577.0879999999997</v>
      </c>
      <c r="N151" s="97">
        <f t="shared" si="45"/>
        <v>215123.136</v>
      </c>
      <c r="O151" s="97">
        <f t="shared" si="46"/>
        <v>258147.76319999999</v>
      </c>
      <c r="P151" s="97">
        <f t="shared" si="47"/>
        <v>0</v>
      </c>
      <c r="Q151" s="97">
        <f t="shared" si="48"/>
        <v>0</v>
      </c>
      <c r="R151" s="97">
        <f t="shared" si="49"/>
        <v>0</v>
      </c>
      <c r="S151" s="97">
        <f t="shared" si="50"/>
        <v>215123.136</v>
      </c>
      <c r="T151" s="97">
        <f t="shared" si="51"/>
        <v>258147.76319999999</v>
      </c>
    </row>
    <row r="152" spans="1:20" ht="27.75" customHeight="1" x14ac:dyDescent="0.2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3"/>
        <v>1250000</v>
      </c>
      <c r="L152" s="100">
        <f t="shared" si="43"/>
        <v>1500000</v>
      </c>
      <c r="M152" s="100">
        <f t="shared" si="44"/>
        <v>0</v>
      </c>
      <c r="N152" s="100">
        <f t="shared" si="45"/>
        <v>0</v>
      </c>
      <c r="O152" s="100">
        <f t="shared" si="46"/>
        <v>0</v>
      </c>
      <c r="P152" s="100">
        <f t="shared" si="47"/>
        <v>1625000</v>
      </c>
      <c r="Q152" s="100">
        <f t="shared" si="48"/>
        <v>1625000</v>
      </c>
      <c r="R152" s="100">
        <f t="shared" si="49"/>
        <v>1950000</v>
      </c>
      <c r="S152" s="100">
        <f t="shared" si="50"/>
        <v>1625000</v>
      </c>
      <c r="T152" s="100">
        <f t="shared" si="51"/>
        <v>1950000</v>
      </c>
    </row>
    <row r="153" spans="1:20" ht="27.75" customHeight="1" x14ac:dyDescent="0.2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3"/>
        <v>103424.24</v>
      </c>
      <c r="L153" s="97">
        <f t="shared" si="43"/>
        <v>124109.09</v>
      </c>
      <c r="M153" s="97">
        <f t="shared" si="44"/>
        <v>16927.9375</v>
      </c>
      <c r="N153" s="97">
        <f t="shared" si="45"/>
        <v>160307.56812500002</v>
      </c>
      <c r="O153" s="97">
        <f t="shared" si="46"/>
        <v>192369.08175000001</v>
      </c>
      <c r="P153" s="97">
        <f t="shared" si="47"/>
        <v>0</v>
      </c>
      <c r="Q153" s="97">
        <f t="shared" si="48"/>
        <v>0</v>
      </c>
      <c r="R153" s="97">
        <f t="shared" si="49"/>
        <v>0</v>
      </c>
      <c r="S153" s="97">
        <f t="shared" si="50"/>
        <v>160307.56812500002</v>
      </c>
      <c r="T153" s="97">
        <f t="shared" si="51"/>
        <v>192369.08175000001</v>
      </c>
    </row>
    <row r="154" spans="1:20" ht="27.75" customHeight="1" x14ac:dyDescent="0.2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3"/>
        <v>2730000</v>
      </c>
      <c r="L154" s="100">
        <f t="shared" si="43"/>
        <v>3276000</v>
      </c>
      <c r="M154" s="100">
        <f t="shared" si="44"/>
        <v>0</v>
      </c>
      <c r="N154" s="100">
        <f t="shared" si="45"/>
        <v>0</v>
      </c>
      <c r="O154" s="100">
        <f t="shared" si="46"/>
        <v>0</v>
      </c>
      <c r="P154" s="100">
        <f t="shared" si="47"/>
        <v>3549000</v>
      </c>
      <c r="Q154" s="100">
        <f t="shared" si="48"/>
        <v>3549000</v>
      </c>
      <c r="R154" s="100">
        <f t="shared" si="49"/>
        <v>4258800</v>
      </c>
      <c r="S154" s="100">
        <f t="shared" si="50"/>
        <v>3549000</v>
      </c>
      <c r="T154" s="100">
        <f t="shared" si="51"/>
        <v>4258800</v>
      </c>
    </row>
    <row r="155" spans="1:20" ht="27.75" customHeight="1" x14ac:dyDescent="0.2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3"/>
        <v>5020.03</v>
      </c>
      <c r="L155" s="97">
        <f t="shared" si="43"/>
        <v>6024.04</v>
      </c>
      <c r="M155" s="97">
        <f t="shared" si="44"/>
        <v>3890.5248000000001</v>
      </c>
      <c r="N155" s="97">
        <f t="shared" si="45"/>
        <v>7781.0496000000003</v>
      </c>
      <c r="O155" s="97">
        <f t="shared" si="46"/>
        <v>9337.2595199999996</v>
      </c>
      <c r="P155" s="97">
        <f t="shared" si="47"/>
        <v>0</v>
      </c>
      <c r="Q155" s="97">
        <f t="shared" si="48"/>
        <v>0</v>
      </c>
      <c r="R155" s="97">
        <f t="shared" si="49"/>
        <v>0</v>
      </c>
      <c r="S155" s="97">
        <f t="shared" si="50"/>
        <v>7781.0496000000003</v>
      </c>
      <c r="T155" s="97">
        <f t="shared" si="51"/>
        <v>9337.2595199999996</v>
      </c>
    </row>
    <row r="156" spans="1:20" ht="27.75" customHeight="1" x14ac:dyDescent="0.2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44"/>
        <v>0</v>
      </c>
      <c r="N156" s="105">
        <f t="shared" si="45"/>
        <v>0</v>
      </c>
      <c r="O156" s="105">
        <f t="shared" si="46"/>
        <v>0</v>
      </c>
      <c r="P156" s="105">
        <f t="shared" si="47"/>
        <v>42081</v>
      </c>
      <c r="Q156" s="105">
        <f t="shared" si="48"/>
        <v>84162</v>
      </c>
      <c r="R156" s="105">
        <f t="shared" si="49"/>
        <v>100994.4</v>
      </c>
      <c r="S156" s="105">
        <f t="shared" si="50"/>
        <v>84162</v>
      </c>
      <c r="T156" s="105">
        <f t="shared" si="51"/>
        <v>100994.4</v>
      </c>
    </row>
    <row r="157" spans="1:20" ht="27.75" customHeight="1" x14ac:dyDescent="0.2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44"/>
        <v>19344</v>
      </c>
      <c r="N157" s="97">
        <f t="shared" si="45"/>
        <v>19344</v>
      </c>
      <c r="O157" s="97">
        <f t="shared" si="46"/>
        <v>23212.799999999999</v>
      </c>
      <c r="P157" s="97">
        <f t="shared" si="47"/>
        <v>0</v>
      </c>
      <c r="Q157" s="97">
        <f t="shared" si="48"/>
        <v>0</v>
      </c>
      <c r="R157" s="97">
        <f t="shared" si="49"/>
        <v>0</v>
      </c>
      <c r="S157" s="97">
        <f t="shared" si="50"/>
        <v>19344</v>
      </c>
      <c r="T157" s="97">
        <f t="shared" si="51"/>
        <v>23212.799999999999</v>
      </c>
    </row>
    <row r="158" spans="1:20" ht="27.75" customHeight="1" x14ac:dyDescent="0.2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44"/>
        <v>0</v>
      </c>
      <c r="N158" s="100">
        <f t="shared" si="45"/>
        <v>0</v>
      </c>
      <c r="O158" s="100">
        <f t="shared" si="46"/>
        <v>0</v>
      </c>
      <c r="P158" s="100">
        <f t="shared" si="47"/>
        <v>145600</v>
      </c>
      <c r="Q158" s="100">
        <f t="shared" si="48"/>
        <v>145600</v>
      </c>
      <c r="R158" s="100">
        <f t="shared" si="49"/>
        <v>174720</v>
      </c>
      <c r="S158" s="100">
        <f t="shared" si="50"/>
        <v>145600</v>
      </c>
      <c r="T158" s="100">
        <f t="shared" si="51"/>
        <v>174720</v>
      </c>
    </row>
    <row r="159" spans="1:20" ht="27.75" customHeight="1" x14ac:dyDescent="0.2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44"/>
        <v>0</v>
      </c>
      <c r="N159" s="100">
        <f t="shared" si="45"/>
        <v>0</v>
      </c>
      <c r="O159" s="100">
        <f t="shared" si="46"/>
        <v>0</v>
      </c>
      <c r="P159" s="100">
        <f t="shared" si="47"/>
        <v>4810</v>
      </c>
      <c r="Q159" s="100">
        <f t="shared" si="48"/>
        <v>4810</v>
      </c>
      <c r="R159" s="100">
        <f t="shared" si="49"/>
        <v>5772</v>
      </c>
      <c r="S159" s="100">
        <f t="shared" si="50"/>
        <v>4810</v>
      </c>
      <c r="T159" s="100">
        <f t="shared" si="51"/>
        <v>5772</v>
      </c>
    </row>
    <row r="160" spans="1:20" ht="27.75" customHeight="1" x14ac:dyDescent="0.2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44"/>
        <v>0</v>
      </c>
      <c r="N160" s="100">
        <f t="shared" si="45"/>
        <v>0</v>
      </c>
      <c r="O160" s="100">
        <f t="shared" si="46"/>
        <v>0</v>
      </c>
      <c r="P160" s="100">
        <f t="shared" si="47"/>
        <v>4810</v>
      </c>
      <c r="Q160" s="100">
        <f t="shared" si="48"/>
        <v>4810</v>
      </c>
      <c r="R160" s="100">
        <f t="shared" si="49"/>
        <v>5772</v>
      </c>
      <c r="S160" s="100">
        <f t="shared" si="50"/>
        <v>4810</v>
      </c>
      <c r="T160" s="100">
        <f t="shared" si="51"/>
        <v>5772</v>
      </c>
    </row>
    <row r="161" spans="1:20" ht="27.75" customHeight="1" x14ac:dyDescent="0.2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44"/>
        <v>0</v>
      </c>
      <c r="N161" s="100">
        <f t="shared" si="45"/>
        <v>0</v>
      </c>
      <c r="O161" s="100">
        <f t="shared" si="46"/>
        <v>0</v>
      </c>
      <c r="P161" s="100">
        <f t="shared" si="47"/>
        <v>306.34500000000003</v>
      </c>
      <c r="Q161" s="100">
        <f t="shared" si="48"/>
        <v>1225.3800000000001</v>
      </c>
      <c r="R161" s="100">
        <f t="shared" si="49"/>
        <v>1470.4560000000001</v>
      </c>
      <c r="S161" s="100">
        <f t="shared" si="50"/>
        <v>1225.3800000000001</v>
      </c>
      <c r="T161" s="100">
        <f t="shared" si="51"/>
        <v>1470.4560000000001</v>
      </c>
    </row>
    <row r="162" spans="1:20" ht="27.75" customHeight="1" x14ac:dyDescent="0.2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44"/>
        <v>0</v>
      </c>
      <c r="N162" s="100">
        <f t="shared" si="45"/>
        <v>0</v>
      </c>
      <c r="O162" s="100">
        <f t="shared" si="46"/>
        <v>0</v>
      </c>
      <c r="P162" s="100">
        <f t="shared" si="47"/>
        <v>477.65250000000003</v>
      </c>
      <c r="Q162" s="100">
        <f t="shared" si="48"/>
        <v>363.01590000000004</v>
      </c>
      <c r="R162" s="100">
        <f t="shared" si="49"/>
        <v>435.61908000000005</v>
      </c>
      <c r="S162" s="100">
        <f t="shared" si="50"/>
        <v>363.01590000000004</v>
      </c>
      <c r="T162" s="100">
        <f t="shared" si="51"/>
        <v>435.61908000000005</v>
      </c>
    </row>
    <row r="163" spans="1:20" ht="27.75" customHeight="1" x14ac:dyDescent="0.2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44"/>
        <v>0</v>
      </c>
      <c r="N163" s="100">
        <f t="shared" si="45"/>
        <v>0</v>
      </c>
      <c r="O163" s="100">
        <f t="shared" si="46"/>
        <v>0</v>
      </c>
      <c r="P163" s="100">
        <f t="shared" si="47"/>
        <v>436.63749999999999</v>
      </c>
      <c r="Q163" s="100">
        <f t="shared" si="48"/>
        <v>331.84449999999998</v>
      </c>
      <c r="R163" s="100">
        <f t="shared" si="49"/>
        <v>398.21339999999998</v>
      </c>
      <c r="S163" s="100">
        <f t="shared" si="50"/>
        <v>331.84449999999998</v>
      </c>
      <c r="T163" s="100">
        <f t="shared" si="51"/>
        <v>398.21339999999998</v>
      </c>
    </row>
    <row r="164" spans="1:20" ht="27.75" customHeight="1" x14ac:dyDescent="0.2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44"/>
        <v>2052.2000000000003</v>
      </c>
      <c r="N164" s="97">
        <f t="shared" si="45"/>
        <v>12313.2</v>
      </c>
      <c r="O164" s="97">
        <f t="shared" si="46"/>
        <v>14775.84</v>
      </c>
      <c r="P164" s="97">
        <f t="shared" si="47"/>
        <v>0</v>
      </c>
      <c r="Q164" s="97">
        <f t="shared" si="48"/>
        <v>0</v>
      </c>
      <c r="R164" s="97">
        <f t="shared" si="49"/>
        <v>0</v>
      </c>
      <c r="S164" s="97">
        <f t="shared" si="50"/>
        <v>12313.2</v>
      </c>
      <c r="T164" s="97">
        <f t="shared" si="51"/>
        <v>14775.84</v>
      </c>
    </row>
    <row r="165" spans="1:20" ht="27.75" customHeight="1" x14ac:dyDescent="0.2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44"/>
        <v>0</v>
      </c>
      <c r="N165" s="100">
        <f t="shared" si="45"/>
        <v>0</v>
      </c>
      <c r="O165" s="100">
        <f t="shared" si="46"/>
        <v>0</v>
      </c>
      <c r="P165" s="100">
        <f t="shared" si="47"/>
        <v>10465</v>
      </c>
      <c r="Q165" s="100">
        <f t="shared" si="48"/>
        <v>125580</v>
      </c>
      <c r="R165" s="100">
        <f t="shared" si="49"/>
        <v>150696</v>
      </c>
      <c r="S165" s="100">
        <f t="shared" si="50"/>
        <v>125580</v>
      </c>
      <c r="T165" s="100">
        <f t="shared" si="51"/>
        <v>150696</v>
      </c>
    </row>
    <row r="166" spans="1:20" ht="27.75" customHeight="1" x14ac:dyDescent="0.2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44"/>
        <v>0</v>
      </c>
      <c r="N166" s="100">
        <f t="shared" si="45"/>
        <v>0</v>
      </c>
      <c r="O166" s="100">
        <f t="shared" si="46"/>
        <v>0</v>
      </c>
      <c r="P166" s="100">
        <f t="shared" si="47"/>
        <v>305.5</v>
      </c>
      <c r="Q166" s="100">
        <f t="shared" si="48"/>
        <v>10998</v>
      </c>
      <c r="R166" s="100">
        <f t="shared" si="49"/>
        <v>13197.6</v>
      </c>
      <c r="S166" s="100">
        <f t="shared" si="50"/>
        <v>10998</v>
      </c>
      <c r="T166" s="100">
        <f t="shared" si="51"/>
        <v>13197.6</v>
      </c>
    </row>
    <row r="167" spans="1:20" ht="27.75" customHeight="1" x14ac:dyDescent="0.2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44"/>
        <v>3745.5750000000003</v>
      </c>
      <c r="N167" s="97">
        <f t="shared" si="45"/>
        <v>45396.368999999999</v>
      </c>
      <c r="O167" s="97">
        <f t="shared" si="46"/>
        <v>54475.642799999994</v>
      </c>
      <c r="P167" s="97">
        <f t="shared" si="47"/>
        <v>0</v>
      </c>
      <c r="Q167" s="97">
        <f t="shared" si="48"/>
        <v>0</v>
      </c>
      <c r="R167" s="97">
        <f t="shared" si="49"/>
        <v>0</v>
      </c>
      <c r="S167" s="97">
        <f t="shared" si="50"/>
        <v>45396.368999999999</v>
      </c>
      <c r="T167" s="97">
        <f t="shared" si="51"/>
        <v>54475.642799999994</v>
      </c>
    </row>
    <row r="168" spans="1:20" ht="27.75" customHeight="1" x14ac:dyDescent="0.2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44"/>
        <v>0</v>
      </c>
      <c r="N168" s="100">
        <f t="shared" si="45"/>
        <v>0</v>
      </c>
      <c r="O168" s="100">
        <f t="shared" si="46"/>
        <v>0</v>
      </c>
      <c r="P168" s="100">
        <f t="shared" si="47"/>
        <v>6240</v>
      </c>
      <c r="Q168" s="100">
        <f t="shared" si="48"/>
        <v>95292.287999999986</v>
      </c>
      <c r="R168" s="100">
        <f t="shared" si="49"/>
        <v>114350.74559999998</v>
      </c>
      <c r="S168" s="100">
        <f t="shared" si="50"/>
        <v>95292.287999999986</v>
      </c>
      <c r="T168" s="100">
        <f t="shared" si="51"/>
        <v>114350.74559999998</v>
      </c>
    </row>
    <row r="169" spans="1:20" ht="27.75" customHeight="1" x14ac:dyDescent="0.2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44"/>
        <v>3258.6502500000001</v>
      </c>
      <c r="N169" s="97">
        <f t="shared" si="45"/>
        <v>3942.9668025000001</v>
      </c>
      <c r="O169" s="97">
        <f t="shared" si="46"/>
        <v>4731.5601630000001</v>
      </c>
      <c r="P169" s="97">
        <f t="shared" si="47"/>
        <v>0</v>
      </c>
      <c r="Q169" s="97">
        <f t="shared" si="48"/>
        <v>0</v>
      </c>
      <c r="R169" s="97">
        <f t="shared" si="49"/>
        <v>0</v>
      </c>
      <c r="S169" s="97">
        <f t="shared" si="50"/>
        <v>3942.9668025000001</v>
      </c>
      <c r="T169" s="97">
        <f t="shared" si="51"/>
        <v>4731.5601630000001</v>
      </c>
    </row>
    <row r="170" spans="1:20" ht="27.75" customHeight="1" x14ac:dyDescent="0.2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44"/>
        <v>0</v>
      </c>
      <c r="N170" s="100">
        <f t="shared" si="45"/>
        <v>0</v>
      </c>
      <c r="O170" s="100">
        <f t="shared" si="46"/>
        <v>0</v>
      </c>
      <c r="P170" s="100">
        <f t="shared" si="47"/>
        <v>6240</v>
      </c>
      <c r="Q170" s="100">
        <f t="shared" si="48"/>
        <v>9513.503999999999</v>
      </c>
      <c r="R170" s="100">
        <f t="shared" si="49"/>
        <v>11416.204799999998</v>
      </c>
      <c r="S170" s="100">
        <f t="shared" si="50"/>
        <v>9513.503999999999</v>
      </c>
      <c r="T170" s="100">
        <f t="shared" si="51"/>
        <v>11416.204799999998</v>
      </c>
    </row>
    <row r="171" spans="1:20" ht="27.75" customHeight="1" x14ac:dyDescent="0.2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44"/>
        <v>1831.51875</v>
      </c>
      <c r="N171" s="97">
        <f t="shared" si="45"/>
        <v>41062.650375000005</v>
      </c>
      <c r="O171" s="97">
        <f t="shared" si="46"/>
        <v>49275.180450000007</v>
      </c>
      <c r="P171" s="97">
        <f t="shared" si="47"/>
        <v>0</v>
      </c>
      <c r="Q171" s="97">
        <f t="shared" si="48"/>
        <v>0</v>
      </c>
      <c r="R171" s="97">
        <f t="shared" si="49"/>
        <v>0</v>
      </c>
      <c r="S171" s="97">
        <f t="shared" si="50"/>
        <v>41062.650375000005</v>
      </c>
      <c r="T171" s="97">
        <f t="shared" si="51"/>
        <v>49275.180450000007</v>
      </c>
    </row>
    <row r="172" spans="1:20" ht="27.75" customHeight="1" x14ac:dyDescent="0.2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44"/>
        <v>1085</v>
      </c>
      <c r="N172" s="97">
        <f t="shared" si="45"/>
        <v>41297.8125</v>
      </c>
      <c r="O172" s="97">
        <f t="shared" si="46"/>
        <v>49557.375</v>
      </c>
      <c r="P172" s="97">
        <f t="shared" si="47"/>
        <v>0</v>
      </c>
      <c r="Q172" s="97">
        <f t="shared" si="48"/>
        <v>0</v>
      </c>
      <c r="R172" s="97">
        <f t="shared" si="49"/>
        <v>0</v>
      </c>
      <c r="S172" s="97">
        <f t="shared" si="50"/>
        <v>41297.8125</v>
      </c>
      <c r="T172" s="97">
        <f t="shared" si="51"/>
        <v>49557.375</v>
      </c>
    </row>
    <row r="173" spans="1:20" ht="30" x14ac:dyDescent="0.2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44"/>
        <v>1767</v>
      </c>
      <c r="N173" s="97">
        <f t="shared" si="45"/>
        <v>17437.462800000001</v>
      </c>
      <c r="O173" s="97">
        <f t="shared" si="46"/>
        <v>20924.95536</v>
      </c>
      <c r="P173" s="97">
        <f t="shared" si="47"/>
        <v>0</v>
      </c>
      <c r="Q173" s="97">
        <f t="shared" si="48"/>
        <v>0</v>
      </c>
      <c r="R173" s="97">
        <f t="shared" si="49"/>
        <v>0</v>
      </c>
      <c r="S173" s="97">
        <f t="shared" si="50"/>
        <v>17437.462800000001</v>
      </c>
      <c r="T173" s="97">
        <f t="shared" si="51"/>
        <v>20924.95536</v>
      </c>
    </row>
    <row r="174" spans="1:20" ht="27.75" customHeight="1" x14ac:dyDescent="0.2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44"/>
        <v>1767</v>
      </c>
      <c r="N174" s="97">
        <f t="shared" si="45"/>
        <v>8905.68</v>
      </c>
      <c r="O174" s="97">
        <f t="shared" si="46"/>
        <v>10686.816000000001</v>
      </c>
      <c r="P174" s="97">
        <f t="shared" si="47"/>
        <v>0</v>
      </c>
      <c r="Q174" s="97">
        <f t="shared" si="48"/>
        <v>0</v>
      </c>
      <c r="R174" s="97">
        <f t="shared" si="49"/>
        <v>0</v>
      </c>
      <c r="S174" s="97">
        <f t="shared" si="50"/>
        <v>8905.68</v>
      </c>
      <c r="T174" s="97">
        <f t="shared" si="51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256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55">F177+I177</f>
        <v>82739.39</v>
      </c>
      <c r="L177" s="97">
        <f t="shared" si="55"/>
        <v>99287.27</v>
      </c>
      <c r="M177" s="97">
        <f t="shared" ref="M177:M205" si="56">E177*$M$4</f>
        <v>13542.35</v>
      </c>
      <c r="N177" s="97">
        <f t="shared" si="45"/>
        <v>128246.05450000001</v>
      </c>
      <c r="O177" s="97">
        <f t="shared" si="46"/>
        <v>153895.2654</v>
      </c>
      <c r="P177" s="97">
        <f t="shared" ref="P177:P205" si="57">H177*$P$4</f>
        <v>0</v>
      </c>
      <c r="Q177" s="97">
        <f t="shared" si="48"/>
        <v>0</v>
      </c>
      <c r="R177" s="97">
        <f t="shared" si="49"/>
        <v>0</v>
      </c>
      <c r="S177" s="97">
        <f t="shared" si="50"/>
        <v>128246.05450000001</v>
      </c>
      <c r="T177" s="97">
        <f t="shared" si="51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55"/>
        <v>48737</v>
      </c>
      <c r="L178" s="97">
        <f t="shared" si="55"/>
        <v>58484.4</v>
      </c>
      <c r="M178" s="97">
        <f t="shared" si="56"/>
        <v>2526.5</v>
      </c>
      <c r="N178" s="97">
        <f t="shared" si="45"/>
        <v>75542.349999999991</v>
      </c>
      <c r="O178" s="97">
        <f t="shared" si="46"/>
        <v>90650.819999999992</v>
      </c>
      <c r="P178" s="97">
        <f t="shared" si="57"/>
        <v>0</v>
      </c>
      <c r="Q178" s="97">
        <f t="shared" si="48"/>
        <v>0</v>
      </c>
      <c r="R178" s="97">
        <f t="shared" si="49"/>
        <v>0</v>
      </c>
      <c r="S178" s="97">
        <f t="shared" si="50"/>
        <v>75542.349999999991</v>
      </c>
      <c r="T178" s="97">
        <f t="shared" si="51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55"/>
        <v>14162.3</v>
      </c>
      <c r="L179" s="97">
        <f t="shared" si="55"/>
        <v>16994.759999999998</v>
      </c>
      <c r="M179" s="97">
        <f t="shared" si="56"/>
        <v>157.32500000000002</v>
      </c>
      <c r="N179" s="97">
        <f t="shared" si="45"/>
        <v>21951.557250000002</v>
      </c>
      <c r="O179" s="97">
        <f t="shared" si="46"/>
        <v>26341.868700000003</v>
      </c>
      <c r="P179" s="97">
        <f t="shared" si="57"/>
        <v>0</v>
      </c>
      <c r="Q179" s="97">
        <f t="shared" si="48"/>
        <v>0</v>
      </c>
      <c r="R179" s="97">
        <f t="shared" si="49"/>
        <v>0</v>
      </c>
      <c r="S179" s="97">
        <f t="shared" si="50"/>
        <v>21951.557250000002</v>
      </c>
      <c r="T179" s="97">
        <f t="shared" si="51"/>
        <v>26341.868700000003</v>
      </c>
    </row>
    <row r="180" spans="1:20" ht="27.75" customHeight="1" x14ac:dyDescent="0.2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55"/>
        <v>35903.67</v>
      </c>
      <c r="L180" s="97">
        <f t="shared" si="55"/>
        <v>43084.4</v>
      </c>
      <c r="M180" s="97">
        <f t="shared" si="56"/>
        <v>3989.2969999999996</v>
      </c>
      <c r="N180" s="97">
        <f t="shared" si="45"/>
        <v>55650.693149999992</v>
      </c>
      <c r="O180" s="97">
        <f t="shared" si="46"/>
        <v>66780.831779999993</v>
      </c>
      <c r="P180" s="97">
        <f t="shared" si="57"/>
        <v>0</v>
      </c>
      <c r="Q180" s="97">
        <f t="shared" si="48"/>
        <v>0</v>
      </c>
      <c r="R180" s="97">
        <f t="shared" si="49"/>
        <v>0</v>
      </c>
      <c r="S180" s="97">
        <f t="shared" si="50"/>
        <v>55650.693149999992</v>
      </c>
      <c r="T180" s="97">
        <f t="shared" si="51"/>
        <v>66780.831779999993</v>
      </c>
    </row>
    <row r="181" spans="1:20" ht="27.75" customHeight="1" x14ac:dyDescent="0.2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55"/>
        <v>84369.600000000006</v>
      </c>
      <c r="L181" s="100">
        <f t="shared" si="55"/>
        <v>101243.52</v>
      </c>
      <c r="M181" s="100">
        <f t="shared" si="56"/>
        <v>0</v>
      </c>
      <c r="N181" s="100">
        <f t="shared" si="45"/>
        <v>0</v>
      </c>
      <c r="O181" s="100">
        <f t="shared" si="46"/>
        <v>0</v>
      </c>
      <c r="P181" s="100">
        <f t="shared" si="57"/>
        <v>6240</v>
      </c>
      <c r="Q181" s="100">
        <f t="shared" si="48"/>
        <v>109680.47999999998</v>
      </c>
      <c r="R181" s="100">
        <f t="shared" si="49"/>
        <v>131616.57599999997</v>
      </c>
      <c r="S181" s="100">
        <f t="shared" si="50"/>
        <v>109680.47999999998</v>
      </c>
      <c r="T181" s="100">
        <f t="shared" si="51"/>
        <v>131616.57599999997</v>
      </c>
    </row>
    <row r="182" spans="1:20" ht="27.75" customHeight="1" x14ac:dyDescent="0.2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55"/>
        <v>138789.12</v>
      </c>
      <c r="L182" s="97">
        <f t="shared" si="55"/>
        <v>166546.94</v>
      </c>
      <c r="M182" s="97">
        <f t="shared" si="56"/>
        <v>4577.0879999999997</v>
      </c>
      <c r="N182" s="97">
        <f t="shared" si="45"/>
        <v>215123.136</v>
      </c>
      <c r="O182" s="97">
        <f t="shared" si="46"/>
        <v>258147.76319999999</v>
      </c>
      <c r="P182" s="97">
        <f t="shared" si="57"/>
        <v>0</v>
      </c>
      <c r="Q182" s="97">
        <f t="shared" si="48"/>
        <v>0</v>
      </c>
      <c r="R182" s="97">
        <f t="shared" si="49"/>
        <v>0</v>
      </c>
      <c r="S182" s="97">
        <f t="shared" si="50"/>
        <v>215123.136</v>
      </c>
      <c r="T182" s="97">
        <f t="shared" si="51"/>
        <v>258147.76319999999</v>
      </c>
    </row>
    <row r="183" spans="1:20" ht="27.75" customHeight="1" x14ac:dyDescent="0.2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55"/>
        <v>1250000</v>
      </c>
      <c r="L183" s="100">
        <f t="shared" si="55"/>
        <v>1500000</v>
      </c>
      <c r="M183" s="100">
        <f t="shared" si="56"/>
        <v>0</v>
      </c>
      <c r="N183" s="100">
        <f t="shared" si="45"/>
        <v>0</v>
      </c>
      <c r="O183" s="100">
        <f t="shared" si="46"/>
        <v>0</v>
      </c>
      <c r="P183" s="100">
        <f t="shared" si="57"/>
        <v>1625000</v>
      </c>
      <c r="Q183" s="100">
        <f t="shared" si="48"/>
        <v>1625000</v>
      </c>
      <c r="R183" s="100">
        <f t="shared" si="49"/>
        <v>1950000</v>
      </c>
      <c r="S183" s="100">
        <f t="shared" si="50"/>
        <v>1625000</v>
      </c>
      <c r="T183" s="100">
        <f t="shared" si="51"/>
        <v>1950000</v>
      </c>
    </row>
    <row r="184" spans="1:20" ht="27.75" customHeight="1" x14ac:dyDescent="0.2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55"/>
        <v>103424.24</v>
      </c>
      <c r="L184" s="97">
        <f t="shared" si="55"/>
        <v>124109.09</v>
      </c>
      <c r="M184" s="97">
        <f t="shared" si="56"/>
        <v>16927.9375</v>
      </c>
      <c r="N184" s="97">
        <f t="shared" si="45"/>
        <v>160307.56812500002</v>
      </c>
      <c r="O184" s="97">
        <f t="shared" si="46"/>
        <v>192369.08175000001</v>
      </c>
      <c r="P184" s="97">
        <f t="shared" si="57"/>
        <v>0</v>
      </c>
      <c r="Q184" s="97">
        <f t="shared" si="48"/>
        <v>0</v>
      </c>
      <c r="R184" s="97">
        <f t="shared" si="49"/>
        <v>0</v>
      </c>
      <c r="S184" s="97">
        <f t="shared" si="50"/>
        <v>160307.56812500002</v>
      </c>
      <c r="T184" s="97">
        <f t="shared" si="51"/>
        <v>192369.08175000001</v>
      </c>
    </row>
    <row r="185" spans="1:20" ht="27.75" customHeight="1" x14ac:dyDescent="0.2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55"/>
        <v>2730000</v>
      </c>
      <c r="L185" s="100">
        <f t="shared" si="55"/>
        <v>3276000</v>
      </c>
      <c r="M185" s="100">
        <f t="shared" si="56"/>
        <v>0</v>
      </c>
      <c r="N185" s="100">
        <f t="shared" si="45"/>
        <v>0</v>
      </c>
      <c r="O185" s="100">
        <f t="shared" si="46"/>
        <v>0</v>
      </c>
      <c r="P185" s="100">
        <f t="shared" si="57"/>
        <v>3549000</v>
      </c>
      <c r="Q185" s="100">
        <f t="shared" si="48"/>
        <v>3549000</v>
      </c>
      <c r="R185" s="100">
        <f t="shared" si="49"/>
        <v>4258800</v>
      </c>
      <c r="S185" s="100">
        <f t="shared" si="50"/>
        <v>3549000</v>
      </c>
      <c r="T185" s="100">
        <f t="shared" si="51"/>
        <v>4258800</v>
      </c>
    </row>
    <row r="186" spans="1:20" ht="27.75" customHeight="1" x14ac:dyDescent="0.2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55"/>
        <v>5020.03</v>
      </c>
      <c r="L186" s="97">
        <f t="shared" si="55"/>
        <v>6024.04</v>
      </c>
      <c r="M186" s="97">
        <f t="shared" si="56"/>
        <v>3890.5248000000001</v>
      </c>
      <c r="N186" s="97">
        <f t="shared" si="45"/>
        <v>7781.0496000000003</v>
      </c>
      <c r="O186" s="97">
        <f t="shared" si="46"/>
        <v>9337.2595199999996</v>
      </c>
      <c r="P186" s="97">
        <f t="shared" si="57"/>
        <v>0</v>
      </c>
      <c r="Q186" s="97">
        <f t="shared" si="48"/>
        <v>0</v>
      </c>
      <c r="R186" s="97">
        <f t="shared" si="49"/>
        <v>0</v>
      </c>
      <c r="S186" s="97">
        <f t="shared" si="50"/>
        <v>7781.0496000000003</v>
      </c>
      <c r="T186" s="97">
        <f t="shared" si="51"/>
        <v>9337.2595199999996</v>
      </c>
    </row>
    <row r="187" spans="1:20" ht="27.75" customHeight="1" x14ac:dyDescent="0.2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56"/>
        <v>0</v>
      </c>
      <c r="N187" s="105">
        <f t="shared" si="45"/>
        <v>0</v>
      </c>
      <c r="O187" s="105">
        <f t="shared" si="46"/>
        <v>0</v>
      </c>
      <c r="P187" s="105">
        <f t="shared" si="57"/>
        <v>42081</v>
      </c>
      <c r="Q187" s="105">
        <f t="shared" si="48"/>
        <v>84162</v>
      </c>
      <c r="R187" s="105">
        <f t="shared" si="49"/>
        <v>100994.4</v>
      </c>
      <c r="S187" s="105">
        <f t="shared" si="50"/>
        <v>84162</v>
      </c>
      <c r="T187" s="105">
        <f t="shared" si="51"/>
        <v>100994.4</v>
      </c>
    </row>
    <row r="188" spans="1:20" ht="27.75" customHeight="1" x14ac:dyDescent="0.2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58">F188+I188</f>
        <v>12480</v>
      </c>
      <c r="L188" s="97">
        <f t="shared" si="58"/>
        <v>14976</v>
      </c>
      <c r="M188" s="97">
        <f t="shared" si="56"/>
        <v>19344</v>
      </c>
      <c r="N188" s="97">
        <f t="shared" si="45"/>
        <v>19344</v>
      </c>
      <c r="O188" s="97">
        <f t="shared" si="46"/>
        <v>23212.799999999999</v>
      </c>
      <c r="P188" s="97">
        <f t="shared" si="57"/>
        <v>0</v>
      </c>
      <c r="Q188" s="97">
        <f t="shared" si="48"/>
        <v>0</v>
      </c>
      <c r="R188" s="97">
        <f t="shared" si="49"/>
        <v>0</v>
      </c>
      <c r="S188" s="97">
        <f t="shared" si="50"/>
        <v>19344</v>
      </c>
      <c r="T188" s="97">
        <f t="shared" si="51"/>
        <v>23212.799999999999</v>
      </c>
    </row>
    <row r="189" spans="1:20" ht="27.75" customHeight="1" x14ac:dyDescent="0.2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59">ROUND(H189*D189,2)</f>
        <v>112000</v>
      </c>
      <c r="J189" s="101">
        <f t="shared" ref="J189:J194" si="60">ROUND(I189*1.2,2)</f>
        <v>134400</v>
      </c>
      <c r="K189" s="100">
        <f t="shared" si="58"/>
        <v>112000</v>
      </c>
      <c r="L189" s="100">
        <f t="shared" si="58"/>
        <v>134400</v>
      </c>
      <c r="M189" s="100">
        <f t="shared" si="56"/>
        <v>0</v>
      </c>
      <c r="N189" s="100">
        <f t="shared" si="45"/>
        <v>0</v>
      </c>
      <c r="O189" s="100">
        <f t="shared" si="46"/>
        <v>0</v>
      </c>
      <c r="P189" s="100">
        <f t="shared" si="57"/>
        <v>145600</v>
      </c>
      <c r="Q189" s="100">
        <f t="shared" si="48"/>
        <v>145600</v>
      </c>
      <c r="R189" s="100">
        <f t="shared" si="49"/>
        <v>174720</v>
      </c>
      <c r="S189" s="100">
        <f t="shared" si="50"/>
        <v>145600</v>
      </c>
      <c r="T189" s="100">
        <f t="shared" si="51"/>
        <v>174720</v>
      </c>
    </row>
    <row r="190" spans="1:20" ht="27.75" customHeight="1" x14ac:dyDescent="0.2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59"/>
        <v>3700</v>
      </c>
      <c r="J190" s="101">
        <f t="shared" si="60"/>
        <v>4440</v>
      </c>
      <c r="K190" s="100">
        <f t="shared" si="58"/>
        <v>3700</v>
      </c>
      <c r="L190" s="100">
        <f t="shared" si="58"/>
        <v>4440</v>
      </c>
      <c r="M190" s="100">
        <f t="shared" si="56"/>
        <v>0</v>
      </c>
      <c r="N190" s="100">
        <f t="shared" si="45"/>
        <v>0</v>
      </c>
      <c r="O190" s="100">
        <f t="shared" si="46"/>
        <v>0</v>
      </c>
      <c r="P190" s="100">
        <f t="shared" si="57"/>
        <v>4810</v>
      </c>
      <c r="Q190" s="100">
        <f t="shared" si="48"/>
        <v>4810</v>
      </c>
      <c r="R190" s="100">
        <f t="shared" si="49"/>
        <v>5772</v>
      </c>
      <c r="S190" s="100">
        <f t="shared" si="50"/>
        <v>4810</v>
      </c>
      <c r="T190" s="100">
        <f t="shared" si="51"/>
        <v>5772</v>
      </c>
    </row>
    <row r="191" spans="1:20" ht="27.75" customHeight="1" x14ac:dyDescent="0.2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59"/>
        <v>3700</v>
      </c>
      <c r="J191" s="101">
        <f t="shared" si="60"/>
        <v>4440</v>
      </c>
      <c r="K191" s="100">
        <f t="shared" si="58"/>
        <v>3700</v>
      </c>
      <c r="L191" s="100">
        <f t="shared" si="58"/>
        <v>4440</v>
      </c>
      <c r="M191" s="100">
        <f t="shared" si="56"/>
        <v>0</v>
      </c>
      <c r="N191" s="100">
        <f t="shared" si="45"/>
        <v>0</v>
      </c>
      <c r="O191" s="100">
        <f t="shared" si="46"/>
        <v>0</v>
      </c>
      <c r="P191" s="100">
        <f t="shared" si="57"/>
        <v>4810</v>
      </c>
      <c r="Q191" s="100">
        <f t="shared" si="48"/>
        <v>4810</v>
      </c>
      <c r="R191" s="100">
        <f t="shared" si="49"/>
        <v>5772</v>
      </c>
      <c r="S191" s="100">
        <f t="shared" si="50"/>
        <v>4810</v>
      </c>
      <c r="T191" s="100">
        <f t="shared" si="51"/>
        <v>5772</v>
      </c>
    </row>
    <row r="192" spans="1:20" ht="27.75" customHeight="1" x14ac:dyDescent="0.2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59"/>
        <v>942.6</v>
      </c>
      <c r="J192" s="101">
        <f t="shared" si="60"/>
        <v>1131.1199999999999</v>
      </c>
      <c r="K192" s="100">
        <f t="shared" si="58"/>
        <v>942.6</v>
      </c>
      <c r="L192" s="100">
        <f t="shared" si="58"/>
        <v>1131.1199999999999</v>
      </c>
      <c r="M192" s="100">
        <f t="shared" si="56"/>
        <v>0</v>
      </c>
      <c r="N192" s="100">
        <f t="shared" si="45"/>
        <v>0</v>
      </c>
      <c r="O192" s="100">
        <f t="shared" si="46"/>
        <v>0</v>
      </c>
      <c r="P192" s="100">
        <f t="shared" si="57"/>
        <v>306.34500000000003</v>
      </c>
      <c r="Q192" s="100">
        <f t="shared" si="48"/>
        <v>1225.3800000000001</v>
      </c>
      <c r="R192" s="100">
        <f t="shared" si="49"/>
        <v>1470.4560000000001</v>
      </c>
      <c r="S192" s="100">
        <f t="shared" si="50"/>
        <v>1225.3800000000001</v>
      </c>
      <c r="T192" s="100">
        <f t="shared" si="51"/>
        <v>1470.4560000000001</v>
      </c>
    </row>
    <row r="193" spans="1:20" ht="27.75" customHeight="1" x14ac:dyDescent="0.2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59"/>
        <v>279.24</v>
      </c>
      <c r="J193" s="101">
        <f t="shared" si="60"/>
        <v>335.09</v>
      </c>
      <c r="K193" s="100">
        <f t="shared" si="58"/>
        <v>279.24</v>
      </c>
      <c r="L193" s="100">
        <f t="shared" si="58"/>
        <v>335.09</v>
      </c>
      <c r="M193" s="100">
        <f t="shared" si="56"/>
        <v>0</v>
      </c>
      <c r="N193" s="100">
        <f t="shared" si="45"/>
        <v>0</v>
      </c>
      <c r="O193" s="100">
        <f t="shared" si="46"/>
        <v>0</v>
      </c>
      <c r="P193" s="100">
        <f t="shared" si="57"/>
        <v>477.65250000000003</v>
      </c>
      <c r="Q193" s="100">
        <f t="shared" si="48"/>
        <v>363.01590000000004</v>
      </c>
      <c r="R193" s="100">
        <f t="shared" si="49"/>
        <v>435.61908000000005</v>
      </c>
      <c r="S193" s="100">
        <f t="shared" si="50"/>
        <v>363.01590000000004</v>
      </c>
      <c r="T193" s="100">
        <f t="shared" si="51"/>
        <v>435.61908000000005</v>
      </c>
    </row>
    <row r="194" spans="1:20" ht="27.75" customHeight="1" x14ac:dyDescent="0.2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59"/>
        <v>255.27</v>
      </c>
      <c r="J194" s="101">
        <f t="shared" si="60"/>
        <v>306.32</v>
      </c>
      <c r="K194" s="100">
        <f t="shared" si="58"/>
        <v>255.27</v>
      </c>
      <c r="L194" s="100">
        <f t="shared" si="58"/>
        <v>306.32</v>
      </c>
      <c r="M194" s="100">
        <f t="shared" si="56"/>
        <v>0</v>
      </c>
      <c r="N194" s="100">
        <f t="shared" si="45"/>
        <v>0</v>
      </c>
      <c r="O194" s="100">
        <f t="shared" si="46"/>
        <v>0</v>
      </c>
      <c r="P194" s="100">
        <f t="shared" si="57"/>
        <v>436.63749999999999</v>
      </c>
      <c r="Q194" s="100">
        <f t="shared" si="48"/>
        <v>331.84449999999998</v>
      </c>
      <c r="R194" s="100">
        <f t="shared" si="49"/>
        <v>398.21339999999998</v>
      </c>
      <c r="S194" s="100">
        <f t="shared" si="50"/>
        <v>331.84449999999998</v>
      </c>
      <c r="T194" s="100">
        <f t="shared" si="51"/>
        <v>398.21339999999998</v>
      </c>
    </row>
    <row r="195" spans="1:20" ht="27.75" customHeight="1" x14ac:dyDescent="0.2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58"/>
        <v>7944</v>
      </c>
      <c r="L195" s="97">
        <f t="shared" si="58"/>
        <v>9532.7999999999993</v>
      </c>
      <c r="M195" s="97">
        <f t="shared" si="56"/>
        <v>2052.2000000000003</v>
      </c>
      <c r="N195" s="97">
        <f t="shared" si="45"/>
        <v>12313.2</v>
      </c>
      <c r="O195" s="97">
        <f t="shared" si="46"/>
        <v>14775.84</v>
      </c>
      <c r="P195" s="97">
        <f t="shared" si="57"/>
        <v>0</v>
      </c>
      <c r="Q195" s="97">
        <f t="shared" si="48"/>
        <v>0</v>
      </c>
      <c r="R195" s="97">
        <f t="shared" si="49"/>
        <v>0</v>
      </c>
      <c r="S195" s="97">
        <f t="shared" si="50"/>
        <v>12313.2</v>
      </c>
      <c r="T195" s="97">
        <f t="shared" si="51"/>
        <v>14775.84</v>
      </c>
    </row>
    <row r="196" spans="1:20" ht="27.75" customHeight="1" x14ac:dyDescent="0.2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58"/>
        <v>96600</v>
      </c>
      <c r="L196" s="100">
        <f t="shared" si="58"/>
        <v>115920</v>
      </c>
      <c r="M196" s="100">
        <f t="shared" si="56"/>
        <v>0</v>
      </c>
      <c r="N196" s="100">
        <f t="shared" si="45"/>
        <v>0</v>
      </c>
      <c r="O196" s="100">
        <f t="shared" si="46"/>
        <v>0</v>
      </c>
      <c r="P196" s="100">
        <f t="shared" si="57"/>
        <v>10465</v>
      </c>
      <c r="Q196" s="100">
        <f t="shared" si="48"/>
        <v>125580</v>
      </c>
      <c r="R196" s="100">
        <f t="shared" si="49"/>
        <v>150696</v>
      </c>
      <c r="S196" s="100">
        <f t="shared" si="50"/>
        <v>125580</v>
      </c>
      <c r="T196" s="100">
        <f t="shared" si="51"/>
        <v>150696</v>
      </c>
    </row>
    <row r="197" spans="1:20" ht="27.75" customHeight="1" x14ac:dyDescent="0.2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58"/>
        <v>8460</v>
      </c>
      <c r="L197" s="100">
        <f t="shared" si="58"/>
        <v>10152</v>
      </c>
      <c r="M197" s="100">
        <f t="shared" si="56"/>
        <v>0</v>
      </c>
      <c r="N197" s="100">
        <f t="shared" si="45"/>
        <v>0</v>
      </c>
      <c r="O197" s="100">
        <f t="shared" si="46"/>
        <v>0</v>
      </c>
      <c r="P197" s="100">
        <f t="shared" si="57"/>
        <v>305.5</v>
      </c>
      <c r="Q197" s="100">
        <f t="shared" si="48"/>
        <v>10998</v>
      </c>
      <c r="R197" s="100">
        <f t="shared" si="49"/>
        <v>13197.6</v>
      </c>
      <c r="S197" s="100">
        <f t="shared" si="50"/>
        <v>10998</v>
      </c>
      <c r="T197" s="100">
        <f t="shared" si="51"/>
        <v>13197.6</v>
      </c>
    </row>
    <row r="198" spans="1:20" ht="27.75" customHeight="1" x14ac:dyDescent="0.2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58"/>
        <v>29287.98</v>
      </c>
      <c r="L198" s="97">
        <f t="shared" si="58"/>
        <v>35145.58</v>
      </c>
      <c r="M198" s="97">
        <f t="shared" si="56"/>
        <v>3745.5750000000003</v>
      </c>
      <c r="N198" s="97">
        <f t="shared" si="45"/>
        <v>45396.368999999999</v>
      </c>
      <c r="O198" s="97">
        <f t="shared" si="46"/>
        <v>54475.642799999994</v>
      </c>
      <c r="P198" s="97">
        <f t="shared" si="57"/>
        <v>0</v>
      </c>
      <c r="Q198" s="97">
        <f t="shared" si="48"/>
        <v>0</v>
      </c>
      <c r="R198" s="97">
        <f t="shared" si="49"/>
        <v>0</v>
      </c>
      <c r="S198" s="97">
        <f t="shared" si="50"/>
        <v>45396.368999999999</v>
      </c>
      <c r="T198" s="97">
        <f t="shared" si="51"/>
        <v>54475.642799999994</v>
      </c>
    </row>
    <row r="199" spans="1:20" ht="27.75" customHeight="1" x14ac:dyDescent="0.2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58"/>
        <v>73301.759999999995</v>
      </c>
      <c r="L199" s="100">
        <f t="shared" si="58"/>
        <v>87962.11</v>
      </c>
      <c r="M199" s="100">
        <f t="shared" si="56"/>
        <v>0</v>
      </c>
      <c r="N199" s="100">
        <f t="shared" si="45"/>
        <v>0</v>
      </c>
      <c r="O199" s="100">
        <f t="shared" si="46"/>
        <v>0</v>
      </c>
      <c r="P199" s="100">
        <f t="shared" si="57"/>
        <v>6240</v>
      </c>
      <c r="Q199" s="100">
        <f t="shared" si="48"/>
        <v>95292.287999999986</v>
      </c>
      <c r="R199" s="100">
        <f t="shared" si="49"/>
        <v>114350.74559999998</v>
      </c>
      <c r="S199" s="100">
        <f t="shared" si="50"/>
        <v>95292.287999999986</v>
      </c>
      <c r="T199" s="100">
        <f t="shared" si="51"/>
        <v>114350.74559999998</v>
      </c>
    </row>
    <row r="200" spans="1:20" ht="27.75" customHeight="1" x14ac:dyDescent="0.2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58"/>
        <v>2543.85</v>
      </c>
      <c r="L200" s="97">
        <f t="shared" si="58"/>
        <v>3052.62</v>
      </c>
      <c r="M200" s="97">
        <f t="shared" si="56"/>
        <v>3258.6502500000001</v>
      </c>
      <c r="N200" s="97">
        <f t="shared" si="45"/>
        <v>3942.9668025000001</v>
      </c>
      <c r="O200" s="97">
        <f t="shared" si="46"/>
        <v>4731.5601630000001</v>
      </c>
      <c r="P200" s="97">
        <f t="shared" si="57"/>
        <v>0</v>
      </c>
      <c r="Q200" s="97">
        <f t="shared" si="48"/>
        <v>0</v>
      </c>
      <c r="R200" s="97">
        <f t="shared" si="49"/>
        <v>0</v>
      </c>
      <c r="S200" s="97">
        <f t="shared" si="50"/>
        <v>3942.9668025000001</v>
      </c>
      <c r="T200" s="97">
        <f t="shared" si="51"/>
        <v>4731.5601630000001</v>
      </c>
    </row>
    <row r="201" spans="1:20" ht="27.75" customHeight="1" x14ac:dyDescent="0.2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58"/>
        <v>7318.08</v>
      </c>
      <c r="L201" s="100">
        <f t="shared" si="58"/>
        <v>8781.7000000000007</v>
      </c>
      <c r="M201" s="100">
        <f t="shared" si="56"/>
        <v>0</v>
      </c>
      <c r="N201" s="100">
        <f t="shared" si="45"/>
        <v>0</v>
      </c>
      <c r="O201" s="100">
        <f t="shared" si="46"/>
        <v>0</v>
      </c>
      <c r="P201" s="100">
        <f t="shared" si="57"/>
        <v>6240</v>
      </c>
      <c r="Q201" s="100">
        <f t="shared" si="48"/>
        <v>9513.503999999999</v>
      </c>
      <c r="R201" s="100">
        <f t="shared" si="49"/>
        <v>11416.204799999998</v>
      </c>
      <c r="S201" s="100">
        <f t="shared" si="50"/>
        <v>9513.503999999999</v>
      </c>
      <c r="T201" s="100">
        <f t="shared" si="51"/>
        <v>11416.204799999998</v>
      </c>
    </row>
    <row r="202" spans="1:20" ht="27.75" customHeight="1" x14ac:dyDescent="0.2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58"/>
        <v>26492.03</v>
      </c>
      <c r="L202" s="97">
        <f t="shared" si="58"/>
        <v>31790.44</v>
      </c>
      <c r="M202" s="97">
        <f t="shared" si="56"/>
        <v>1831.51875</v>
      </c>
      <c r="N202" s="97">
        <f t="shared" si="45"/>
        <v>41062.650375000005</v>
      </c>
      <c r="O202" s="97">
        <f t="shared" si="46"/>
        <v>49275.180450000007</v>
      </c>
      <c r="P202" s="97">
        <f t="shared" si="57"/>
        <v>0</v>
      </c>
      <c r="Q202" s="97">
        <f t="shared" si="48"/>
        <v>0</v>
      </c>
      <c r="R202" s="97">
        <f t="shared" si="49"/>
        <v>0</v>
      </c>
      <c r="S202" s="97">
        <f t="shared" si="50"/>
        <v>41062.650375000005</v>
      </c>
      <c r="T202" s="97">
        <f t="shared" si="51"/>
        <v>49275.180450000007</v>
      </c>
    </row>
    <row r="203" spans="1:20" ht="27.75" customHeight="1" x14ac:dyDescent="0.2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58"/>
        <v>36627.5</v>
      </c>
      <c r="L203" s="97">
        <f t="shared" si="58"/>
        <v>43953</v>
      </c>
      <c r="M203" s="97">
        <f t="shared" si="56"/>
        <v>1085</v>
      </c>
      <c r="N203" s="97">
        <f t="shared" si="45"/>
        <v>56772.624999999993</v>
      </c>
      <c r="O203" s="97">
        <f t="shared" si="46"/>
        <v>68127.149999999994</v>
      </c>
      <c r="P203" s="97">
        <f t="shared" si="57"/>
        <v>0</v>
      </c>
      <c r="Q203" s="97">
        <f t="shared" si="48"/>
        <v>0</v>
      </c>
      <c r="R203" s="97">
        <f t="shared" si="49"/>
        <v>0</v>
      </c>
      <c r="S203" s="97">
        <f t="shared" si="50"/>
        <v>56772.624999999993</v>
      </c>
      <c r="T203" s="97">
        <f t="shared" si="51"/>
        <v>68127.149999999994</v>
      </c>
    </row>
    <row r="204" spans="1:20" ht="30" x14ac:dyDescent="0.2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58"/>
        <v>11249.98</v>
      </c>
      <c r="L204" s="97">
        <f t="shared" si="58"/>
        <v>13499.98</v>
      </c>
      <c r="M204" s="97">
        <f t="shared" si="56"/>
        <v>1767</v>
      </c>
      <c r="N204" s="97">
        <f t="shared" si="45"/>
        <v>17437.462800000001</v>
      </c>
      <c r="O204" s="97">
        <f t="shared" si="46"/>
        <v>20924.95536</v>
      </c>
      <c r="P204" s="97">
        <f t="shared" si="57"/>
        <v>0</v>
      </c>
      <c r="Q204" s="97">
        <f t="shared" si="48"/>
        <v>0</v>
      </c>
      <c r="R204" s="97">
        <f t="shared" si="49"/>
        <v>0</v>
      </c>
      <c r="S204" s="97">
        <f t="shared" si="50"/>
        <v>17437.462800000001</v>
      </c>
      <c r="T204" s="97">
        <f t="shared" si="51"/>
        <v>20924.95536</v>
      </c>
    </row>
    <row r="205" spans="1:20" ht="27.75" customHeight="1" x14ac:dyDescent="0.2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58"/>
        <v>5745.6</v>
      </c>
      <c r="L205" s="97">
        <f t="shared" si="58"/>
        <v>6894.72</v>
      </c>
      <c r="M205" s="97">
        <f t="shared" si="56"/>
        <v>1767</v>
      </c>
      <c r="N205" s="97">
        <f t="shared" si="45"/>
        <v>8905.68</v>
      </c>
      <c r="O205" s="97">
        <f t="shared" si="46"/>
        <v>10686.816000000001</v>
      </c>
      <c r="P205" s="97">
        <f t="shared" si="57"/>
        <v>0</v>
      </c>
      <c r="Q205" s="97">
        <f t="shared" si="48"/>
        <v>0</v>
      </c>
      <c r="R205" s="97">
        <f t="shared" si="49"/>
        <v>0</v>
      </c>
      <c r="S205" s="97">
        <f t="shared" si="50"/>
        <v>8905.68</v>
      </c>
      <c r="T205" s="97">
        <f t="shared" si="51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256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1">F208+I208</f>
        <v>102310.27</v>
      </c>
      <c r="L208" s="97">
        <f t="shared" si="61"/>
        <v>122772.32</v>
      </c>
      <c r="M208" s="97">
        <f t="shared" ref="M208:M236" si="62">E208*$M$4</f>
        <v>13542.35</v>
      </c>
      <c r="N208" s="97">
        <f t="shared" si="45"/>
        <v>158580.91850000003</v>
      </c>
      <c r="O208" s="97">
        <f t="shared" si="46"/>
        <v>190297.10220000002</v>
      </c>
      <c r="P208" s="97">
        <f t="shared" ref="P208:P236" si="63">H208*$P$4</f>
        <v>0</v>
      </c>
      <c r="Q208" s="97">
        <f t="shared" si="48"/>
        <v>0</v>
      </c>
      <c r="R208" s="97">
        <f t="shared" si="49"/>
        <v>0</v>
      </c>
      <c r="S208" s="97">
        <f t="shared" si="50"/>
        <v>158580.91850000003</v>
      </c>
      <c r="T208" s="97">
        <f t="shared" si="51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1"/>
        <v>38614.699999999997</v>
      </c>
      <c r="L209" s="97">
        <f t="shared" si="61"/>
        <v>46337.64</v>
      </c>
      <c r="M209" s="97">
        <f t="shared" si="62"/>
        <v>2526.5</v>
      </c>
      <c r="N209" s="97">
        <f t="shared" si="45"/>
        <v>59852.785000000003</v>
      </c>
      <c r="O209" s="97">
        <f t="shared" si="46"/>
        <v>71823.342000000004</v>
      </c>
      <c r="P209" s="97">
        <f t="shared" si="63"/>
        <v>0</v>
      </c>
      <c r="Q209" s="97">
        <f t="shared" si="48"/>
        <v>0</v>
      </c>
      <c r="R209" s="97">
        <f t="shared" si="49"/>
        <v>0</v>
      </c>
      <c r="S209" s="97">
        <f t="shared" si="50"/>
        <v>59852.785000000003</v>
      </c>
      <c r="T209" s="97">
        <f t="shared" si="51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1"/>
        <v>11736.45</v>
      </c>
      <c r="L210" s="97">
        <f t="shared" si="61"/>
        <v>14083.74</v>
      </c>
      <c r="M210" s="97">
        <f t="shared" si="62"/>
        <v>157.32500000000002</v>
      </c>
      <c r="N210" s="97">
        <f t="shared" si="45"/>
        <v>18191.489750000001</v>
      </c>
      <c r="O210" s="97">
        <f t="shared" si="46"/>
        <v>21829.787700000001</v>
      </c>
      <c r="P210" s="97">
        <f t="shared" si="63"/>
        <v>0</v>
      </c>
      <c r="Q210" s="97">
        <f t="shared" si="48"/>
        <v>0</v>
      </c>
      <c r="R210" s="97">
        <f t="shared" si="49"/>
        <v>0</v>
      </c>
      <c r="S210" s="97">
        <f t="shared" si="50"/>
        <v>18191.489750000001</v>
      </c>
      <c r="T210" s="97">
        <f t="shared" si="51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1"/>
        <v>29752.43</v>
      </c>
      <c r="L211" s="97">
        <f t="shared" si="61"/>
        <v>35702.92</v>
      </c>
      <c r="M211" s="97">
        <f t="shared" si="62"/>
        <v>3989.2969999999996</v>
      </c>
      <c r="N211" s="97">
        <f t="shared" si="45"/>
        <v>46116.27332</v>
      </c>
      <c r="O211" s="97">
        <f t="shared" si="46"/>
        <v>55339.527984</v>
      </c>
      <c r="P211" s="97">
        <f t="shared" si="63"/>
        <v>0</v>
      </c>
      <c r="Q211" s="97">
        <f t="shared" si="48"/>
        <v>0</v>
      </c>
      <c r="R211" s="97">
        <f t="shared" si="49"/>
        <v>0</v>
      </c>
      <c r="S211" s="97">
        <f t="shared" si="50"/>
        <v>46116.27332</v>
      </c>
      <c r="T211" s="97">
        <f t="shared" si="51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1"/>
        <v>69914.880000000005</v>
      </c>
      <c r="L212" s="100">
        <f t="shared" si="61"/>
        <v>83897.86</v>
      </c>
      <c r="M212" s="100">
        <f t="shared" si="62"/>
        <v>0</v>
      </c>
      <c r="N212" s="100">
        <f t="shared" ref="N212:N277" si="64">M212*D212</f>
        <v>0</v>
      </c>
      <c r="O212" s="100">
        <f t="shared" ref="O212:O277" si="65">N212*1.2</f>
        <v>0</v>
      </c>
      <c r="P212" s="100">
        <f t="shared" si="63"/>
        <v>6240</v>
      </c>
      <c r="Q212" s="100">
        <f t="shared" ref="Q212:Q277" si="66">P212*D212</f>
        <v>90889.343999999997</v>
      </c>
      <c r="R212" s="100">
        <f t="shared" ref="R212:R277" si="67">Q212*1.2</f>
        <v>109067.21279999999</v>
      </c>
      <c r="S212" s="100">
        <f t="shared" ref="S212:S277" si="68">N212+Q212</f>
        <v>90889.343999999997</v>
      </c>
      <c r="T212" s="100">
        <f t="shared" ref="T212:T277" si="69">S212*1.2</f>
        <v>109067.21279999999</v>
      </c>
    </row>
    <row r="213" spans="1:20" ht="27.75" customHeight="1" x14ac:dyDescent="0.2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1"/>
        <v>138789.12</v>
      </c>
      <c r="L213" s="97">
        <f t="shared" si="61"/>
        <v>166546.94</v>
      </c>
      <c r="M213" s="97">
        <f t="shared" si="62"/>
        <v>4577.0879999999997</v>
      </c>
      <c r="N213" s="97">
        <f t="shared" si="64"/>
        <v>215123.136</v>
      </c>
      <c r="O213" s="97">
        <f t="shared" si="65"/>
        <v>258147.76319999999</v>
      </c>
      <c r="P213" s="97">
        <f t="shared" si="63"/>
        <v>0</v>
      </c>
      <c r="Q213" s="97">
        <f t="shared" si="66"/>
        <v>0</v>
      </c>
      <c r="R213" s="97">
        <f t="shared" si="67"/>
        <v>0</v>
      </c>
      <c r="S213" s="97">
        <f t="shared" si="68"/>
        <v>215123.136</v>
      </c>
      <c r="T213" s="97">
        <f t="shared" si="69"/>
        <v>258147.76319999999</v>
      </c>
    </row>
    <row r="214" spans="1:20" ht="27.75" customHeight="1" x14ac:dyDescent="0.2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1"/>
        <v>1250000</v>
      </c>
      <c r="L214" s="100">
        <f t="shared" si="61"/>
        <v>1500000</v>
      </c>
      <c r="M214" s="100">
        <f t="shared" si="62"/>
        <v>0</v>
      </c>
      <c r="N214" s="100">
        <f t="shared" si="64"/>
        <v>0</v>
      </c>
      <c r="O214" s="100">
        <f t="shared" si="65"/>
        <v>0</v>
      </c>
      <c r="P214" s="100">
        <f t="shared" si="63"/>
        <v>1625000</v>
      </c>
      <c r="Q214" s="100">
        <f t="shared" si="66"/>
        <v>1625000</v>
      </c>
      <c r="R214" s="100">
        <f t="shared" si="67"/>
        <v>1950000</v>
      </c>
      <c r="S214" s="100">
        <f t="shared" si="68"/>
        <v>1625000</v>
      </c>
      <c r="T214" s="100">
        <f t="shared" si="69"/>
        <v>1950000</v>
      </c>
    </row>
    <row r="215" spans="1:20" ht="27.75" customHeight="1" x14ac:dyDescent="0.2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1"/>
        <v>103424.24</v>
      </c>
      <c r="L215" s="97">
        <f t="shared" si="61"/>
        <v>124109.09</v>
      </c>
      <c r="M215" s="97">
        <f t="shared" si="62"/>
        <v>16927.9375</v>
      </c>
      <c r="N215" s="97">
        <f t="shared" si="64"/>
        <v>160307.56812500002</v>
      </c>
      <c r="O215" s="97">
        <f t="shared" si="65"/>
        <v>192369.08175000001</v>
      </c>
      <c r="P215" s="97">
        <f t="shared" si="63"/>
        <v>0</v>
      </c>
      <c r="Q215" s="97">
        <f t="shared" si="66"/>
        <v>0</v>
      </c>
      <c r="R215" s="97">
        <f t="shared" si="67"/>
        <v>0</v>
      </c>
      <c r="S215" s="97">
        <f t="shared" si="68"/>
        <v>160307.56812500002</v>
      </c>
      <c r="T215" s="97">
        <f t="shared" si="69"/>
        <v>192369.08175000001</v>
      </c>
    </row>
    <row r="216" spans="1:20" ht="27.75" customHeight="1" x14ac:dyDescent="0.2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1"/>
        <v>2730000</v>
      </c>
      <c r="L216" s="100">
        <f t="shared" si="61"/>
        <v>3276000</v>
      </c>
      <c r="M216" s="100">
        <f t="shared" si="62"/>
        <v>0</v>
      </c>
      <c r="N216" s="100">
        <f t="shared" si="64"/>
        <v>0</v>
      </c>
      <c r="O216" s="100">
        <f t="shared" si="65"/>
        <v>0</v>
      </c>
      <c r="P216" s="100">
        <f t="shared" si="63"/>
        <v>3549000</v>
      </c>
      <c r="Q216" s="100">
        <f t="shared" si="66"/>
        <v>3549000</v>
      </c>
      <c r="R216" s="100">
        <f t="shared" si="67"/>
        <v>4258800</v>
      </c>
      <c r="S216" s="100">
        <f t="shared" si="68"/>
        <v>3549000</v>
      </c>
      <c r="T216" s="100">
        <f t="shared" si="69"/>
        <v>4258800</v>
      </c>
    </row>
    <row r="217" spans="1:20" ht="27.75" customHeight="1" x14ac:dyDescent="0.2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1"/>
        <v>5020.03</v>
      </c>
      <c r="L217" s="97">
        <f t="shared" si="61"/>
        <v>6024.04</v>
      </c>
      <c r="M217" s="97">
        <f t="shared" si="62"/>
        <v>3890.5248000000001</v>
      </c>
      <c r="N217" s="97">
        <f t="shared" si="64"/>
        <v>7781.0496000000003</v>
      </c>
      <c r="O217" s="97">
        <f t="shared" si="65"/>
        <v>9337.2595199999996</v>
      </c>
      <c r="P217" s="97">
        <f t="shared" si="63"/>
        <v>0</v>
      </c>
      <c r="Q217" s="97">
        <f t="shared" si="66"/>
        <v>0</v>
      </c>
      <c r="R217" s="97">
        <f t="shared" si="67"/>
        <v>0</v>
      </c>
      <c r="S217" s="97">
        <f t="shared" si="68"/>
        <v>7781.0496000000003</v>
      </c>
      <c r="T217" s="97">
        <f t="shared" si="69"/>
        <v>9337.2595199999996</v>
      </c>
    </row>
    <row r="218" spans="1:20" ht="27.75" customHeight="1" x14ac:dyDescent="0.2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2"/>
        <v>0</v>
      </c>
      <c r="N218" s="105">
        <f t="shared" si="64"/>
        <v>0</v>
      </c>
      <c r="O218" s="105">
        <f t="shared" si="65"/>
        <v>0</v>
      </c>
      <c r="P218" s="105">
        <f t="shared" si="63"/>
        <v>42081</v>
      </c>
      <c r="Q218" s="105">
        <f t="shared" si="66"/>
        <v>84162</v>
      </c>
      <c r="R218" s="105">
        <f t="shared" si="67"/>
        <v>100994.4</v>
      </c>
      <c r="S218" s="105">
        <f t="shared" si="68"/>
        <v>84162</v>
      </c>
      <c r="T218" s="105">
        <f t="shared" si="69"/>
        <v>100994.4</v>
      </c>
    </row>
    <row r="219" spans="1:20" ht="27.75" customHeight="1" x14ac:dyDescent="0.2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2"/>
        <v>19344</v>
      </c>
      <c r="N219" s="97">
        <f t="shared" si="64"/>
        <v>19344</v>
      </c>
      <c r="O219" s="97">
        <f t="shared" si="65"/>
        <v>23212.799999999999</v>
      </c>
      <c r="P219" s="97">
        <f t="shared" si="63"/>
        <v>0</v>
      </c>
      <c r="Q219" s="97">
        <f t="shared" si="66"/>
        <v>0</v>
      </c>
      <c r="R219" s="97">
        <f t="shared" si="67"/>
        <v>0</v>
      </c>
      <c r="S219" s="97">
        <f t="shared" si="68"/>
        <v>19344</v>
      </c>
      <c r="T219" s="97">
        <f t="shared" si="69"/>
        <v>23212.799999999999</v>
      </c>
    </row>
    <row r="220" spans="1:20" ht="27.75" customHeight="1" x14ac:dyDescent="0.2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2"/>
        <v>0</v>
      </c>
      <c r="N220" s="100">
        <f t="shared" si="64"/>
        <v>0</v>
      </c>
      <c r="O220" s="100">
        <f t="shared" si="65"/>
        <v>0</v>
      </c>
      <c r="P220" s="100">
        <f t="shared" si="63"/>
        <v>145600</v>
      </c>
      <c r="Q220" s="100">
        <f t="shared" si="66"/>
        <v>145600</v>
      </c>
      <c r="R220" s="100">
        <f t="shared" si="67"/>
        <v>174720</v>
      </c>
      <c r="S220" s="100">
        <f t="shared" si="68"/>
        <v>145600</v>
      </c>
      <c r="T220" s="100">
        <f t="shared" si="69"/>
        <v>174720</v>
      </c>
    </row>
    <row r="221" spans="1:20" ht="27.75" customHeight="1" x14ac:dyDescent="0.2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2"/>
        <v>0</v>
      </c>
      <c r="N221" s="100">
        <f t="shared" si="64"/>
        <v>0</v>
      </c>
      <c r="O221" s="100">
        <f t="shared" si="65"/>
        <v>0</v>
      </c>
      <c r="P221" s="100">
        <f t="shared" si="63"/>
        <v>4810</v>
      </c>
      <c r="Q221" s="100">
        <f t="shared" si="66"/>
        <v>4810</v>
      </c>
      <c r="R221" s="100">
        <f t="shared" si="67"/>
        <v>5772</v>
      </c>
      <c r="S221" s="100">
        <f t="shared" si="68"/>
        <v>4810</v>
      </c>
      <c r="T221" s="100">
        <f t="shared" si="69"/>
        <v>5772</v>
      </c>
    </row>
    <row r="222" spans="1:20" ht="27.75" customHeight="1" x14ac:dyDescent="0.2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2"/>
        <v>0</v>
      </c>
      <c r="N222" s="100">
        <f t="shared" si="64"/>
        <v>0</v>
      </c>
      <c r="O222" s="100">
        <f t="shared" si="65"/>
        <v>0</v>
      </c>
      <c r="P222" s="100">
        <f t="shared" si="63"/>
        <v>4810</v>
      </c>
      <c r="Q222" s="100">
        <f t="shared" si="66"/>
        <v>4810</v>
      </c>
      <c r="R222" s="100">
        <f t="shared" si="67"/>
        <v>5772</v>
      </c>
      <c r="S222" s="100">
        <f t="shared" si="68"/>
        <v>4810</v>
      </c>
      <c r="T222" s="100">
        <f t="shared" si="69"/>
        <v>5772</v>
      </c>
    </row>
    <row r="223" spans="1:20" ht="27.75" customHeight="1" x14ac:dyDescent="0.2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2"/>
        <v>0</v>
      </c>
      <c r="N223" s="100">
        <f t="shared" si="64"/>
        <v>0</v>
      </c>
      <c r="O223" s="100">
        <f t="shared" si="65"/>
        <v>0</v>
      </c>
      <c r="P223" s="100">
        <f t="shared" si="63"/>
        <v>306.34500000000003</v>
      </c>
      <c r="Q223" s="100">
        <f t="shared" si="66"/>
        <v>1225.3800000000001</v>
      </c>
      <c r="R223" s="100">
        <f t="shared" si="67"/>
        <v>1470.4560000000001</v>
      </c>
      <c r="S223" s="100">
        <f t="shared" si="68"/>
        <v>1225.3800000000001</v>
      </c>
      <c r="T223" s="100">
        <f t="shared" si="69"/>
        <v>1470.4560000000001</v>
      </c>
    </row>
    <row r="224" spans="1:20" ht="27.75" customHeight="1" x14ac:dyDescent="0.2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2"/>
        <v>0</v>
      </c>
      <c r="N224" s="100">
        <f t="shared" si="64"/>
        <v>0</v>
      </c>
      <c r="O224" s="100">
        <f t="shared" si="65"/>
        <v>0</v>
      </c>
      <c r="P224" s="100">
        <f t="shared" si="63"/>
        <v>477.65250000000003</v>
      </c>
      <c r="Q224" s="100">
        <f t="shared" si="66"/>
        <v>363.01590000000004</v>
      </c>
      <c r="R224" s="100">
        <f t="shared" si="67"/>
        <v>435.61908000000005</v>
      </c>
      <c r="S224" s="100">
        <f t="shared" si="68"/>
        <v>363.01590000000004</v>
      </c>
      <c r="T224" s="100">
        <f t="shared" si="69"/>
        <v>435.61908000000005</v>
      </c>
    </row>
    <row r="225" spans="1:25" ht="27.75" customHeight="1" x14ac:dyDescent="0.2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2"/>
        <v>0</v>
      </c>
      <c r="N225" s="100">
        <f t="shared" si="64"/>
        <v>0</v>
      </c>
      <c r="O225" s="100">
        <f t="shared" si="65"/>
        <v>0</v>
      </c>
      <c r="P225" s="100">
        <f t="shared" si="63"/>
        <v>436.63749999999999</v>
      </c>
      <c r="Q225" s="100">
        <f t="shared" si="66"/>
        <v>331.84449999999998</v>
      </c>
      <c r="R225" s="100">
        <f t="shared" si="67"/>
        <v>398.21339999999998</v>
      </c>
      <c r="S225" s="100">
        <f t="shared" si="68"/>
        <v>331.84449999999998</v>
      </c>
      <c r="T225" s="100">
        <f t="shared" si="69"/>
        <v>398.21339999999998</v>
      </c>
    </row>
    <row r="226" spans="1:25" ht="27.75" customHeight="1" x14ac:dyDescent="0.2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2"/>
        <v>2052.2000000000003</v>
      </c>
      <c r="N226" s="97">
        <f t="shared" si="64"/>
        <v>12313.2</v>
      </c>
      <c r="O226" s="97">
        <f t="shared" si="65"/>
        <v>14775.84</v>
      </c>
      <c r="P226" s="97">
        <f t="shared" si="63"/>
        <v>0</v>
      </c>
      <c r="Q226" s="97">
        <f t="shared" si="66"/>
        <v>0</v>
      </c>
      <c r="R226" s="97">
        <f t="shared" si="67"/>
        <v>0</v>
      </c>
      <c r="S226" s="97">
        <f t="shared" si="68"/>
        <v>12313.2</v>
      </c>
      <c r="T226" s="97">
        <f t="shared" si="69"/>
        <v>14775.84</v>
      </c>
    </row>
    <row r="227" spans="1:25" ht="27.75" customHeight="1" x14ac:dyDescent="0.2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2"/>
        <v>0</v>
      </c>
      <c r="N227" s="100">
        <f t="shared" si="64"/>
        <v>0</v>
      </c>
      <c r="O227" s="100">
        <f t="shared" si="65"/>
        <v>0</v>
      </c>
      <c r="P227" s="100">
        <f t="shared" si="63"/>
        <v>10465</v>
      </c>
      <c r="Q227" s="100">
        <f t="shared" si="66"/>
        <v>125580</v>
      </c>
      <c r="R227" s="100">
        <f t="shared" si="67"/>
        <v>150696</v>
      </c>
      <c r="S227" s="100">
        <f t="shared" si="68"/>
        <v>125580</v>
      </c>
      <c r="T227" s="100">
        <f t="shared" si="69"/>
        <v>150696</v>
      </c>
    </row>
    <row r="228" spans="1:25" ht="27.75" customHeight="1" x14ac:dyDescent="0.2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2"/>
        <v>0</v>
      </c>
      <c r="N228" s="100">
        <f t="shared" si="64"/>
        <v>0</v>
      </c>
      <c r="O228" s="100">
        <f t="shared" si="65"/>
        <v>0</v>
      </c>
      <c r="P228" s="100">
        <f t="shared" si="63"/>
        <v>305.5</v>
      </c>
      <c r="Q228" s="100">
        <f t="shared" si="66"/>
        <v>10998</v>
      </c>
      <c r="R228" s="100">
        <f t="shared" si="67"/>
        <v>13197.6</v>
      </c>
      <c r="S228" s="100">
        <f t="shared" si="68"/>
        <v>10998</v>
      </c>
      <c r="T228" s="100">
        <f t="shared" si="69"/>
        <v>13197.6</v>
      </c>
    </row>
    <row r="229" spans="1:25" ht="27.75" customHeight="1" x14ac:dyDescent="0.2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2"/>
        <v>3745.5750000000003</v>
      </c>
      <c r="N229" s="97">
        <f t="shared" si="64"/>
        <v>45396.368999999999</v>
      </c>
      <c r="O229" s="97">
        <f t="shared" si="65"/>
        <v>54475.642799999994</v>
      </c>
      <c r="P229" s="97">
        <f t="shared" si="63"/>
        <v>0</v>
      </c>
      <c r="Q229" s="97">
        <f t="shared" si="66"/>
        <v>0</v>
      </c>
      <c r="R229" s="97">
        <f t="shared" si="67"/>
        <v>0</v>
      </c>
      <c r="S229" s="97">
        <f t="shared" si="68"/>
        <v>45396.368999999999</v>
      </c>
      <c r="T229" s="97">
        <f t="shared" si="69"/>
        <v>54475.642799999994</v>
      </c>
    </row>
    <row r="230" spans="1:25" ht="27.75" customHeight="1" x14ac:dyDescent="0.2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2"/>
        <v>0</v>
      </c>
      <c r="N230" s="100">
        <f t="shared" si="64"/>
        <v>0</v>
      </c>
      <c r="O230" s="100">
        <f t="shared" si="65"/>
        <v>0</v>
      </c>
      <c r="P230" s="100">
        <f t="shared" si="63"/>
        <v>6240</v>
      </c>
      <c r="Q230" s="100">
        <f t="shared" si="66"/>
        <v>95292.287999999986</v>
      </c>
      <c r="R230" s="100">
        <f t="shared" si="67"/>
        <v>114350.74559999998</v>
      </c>
      <c r="S230" s="100">
        <f t="shared" si="68"/>
        <v>95292.287999999986</v>
      </c>
      <c r="T230" s="100">
        <f t="shared" si="69"/>
        <v>114350.74559999998</v>
      </c>
    </row>
    <row r="231" spans="1:25" ht="27.75" customHeight="1" x14ac:dyDescent="0.2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2"/>
        <v>3258.6502500000001</v>
      </c>
      <c r="N231" s="97">
        <f t="shared" si="64"/>
        <v>3942.9668025000001</v>
      </c>
      <c r="O231" s="97">
        <f t="shared" si="65"/>
        <v>4731.5601630000001</v>
      </c>
      <c r="P231" s="97">
        <f t="shared" si="63"/>
        <v>0</v>
      </c>
      <c r="Q231" s="97">
        <f t="shared" si="66"/>
        <v>0</v>
      </c>
      <c r="R231" s="97">
        <f t="shared" si="67"/>
        <v>0</v>
      </c>
      <c r="S231" s="97">
        <f t="shared" si="68"/>
        <v>3942.9668025000001</v>
      </c>
      <c r="T231" s="97">
        <f t="shared" si="69"/>
        <v>4731.5601630000001</v>
      </c>
    </row>
    <row r="232" spans="1:25" ht="27.75" customHeight="1" x14ac:dyDescent="0.2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2"/>
        <v>0</v>
      </c>
      <c r="N232" s="100">
        <f t="shared" si="64"/>
        <v>0</v>
      </c>
      <c r="O232" s="100">
        <f t="shared" si="65"/>
        <v>0</v>
      </c>
      <c r="P232" s="100">
        <f t="shared" si="63"/>
        <v>6240</v>
      </c>
      <c r="Q232" s="100">
        <f t="shared" si="66"/>
        <v>9513.503999999999</v>
      </c>
      <c r="R232" s="100">
        <f t="shared" si="67"/>
        <v>11416.204799999998</v>
      </c>
      <c r="S232" s="100">
        <f t="shared" si="68"/>
        <v>9513.503999999999</v>
      </c>
      <c r="T232" s="100">
        <f t="shared" si="69"/>
        <v>11416.204799999998</v>
      </c>
    </row>
    <row r="233" spans="1:25" ht="27.75" customHeight="1" x14ac:dyDescent="0.2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2"/>
        <v>1831.51875</v>
      </c>
      <c r="N233" s="97">
        <f t="shared" si="64"/>
        <v>41062.650375000005</v>
      </c>
      <c r="O233" s="97">
        <f t="shared" si="65"/>
        <v>49275.180450000007</v>
      </c>
      <c r="P233" s="97">
        <f t="shared" si="63"/>
        <v>0</v>
      </c>
      <c r="Q233" s="97">
        <f t="shared" si="66"/>
        <v>0</v>
      </c>
      <c r="R233" s="97">
        <f t="shared" si="67"/>
        <v>0</v>
      </c>
      <c r="S233" s="97">
        <f t="shared" si="68"/>
        <v>41062.650375000005</v>
      </c>
      <c r="T233" s="97">
        <f t="shared" si="69"/>
        <v>49275.180450000007</v>
      </c>
    </row>
    <row r="234" spans="1:25" ht="27.75" customHeight="1" x14ac:dyDescent="0.2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2"/>
        <v>1085</v>
      </c>
      <c r="N234" s="97">
        <f t="shared" si="64"/>
        <v>45000.375</v>
      </c>
      <c r="O234" s="97">
        <f t="shared" si="65"/>
        <v>54000.45</v>
      </c>
      <c r="P234" s="97">
        <f t="shared" si="63"/>
        <v>0</v>
      </c>
      <c r="Q234" s="97">
        <f t="shared" si="66"/>
        <v>0</v>
      </c>
      <c r="R234" s="97">
        <f t="shared" si="67"/>
        <v>0</v>
      </c>
      <c r="S234" s="97">
        <f t="shared" si="68"/>
        <v>45000.375</v>
      </c>
      <c r="T234" s="97">
        <f t="shared" si="69"/>
        <v>54000.45</v>
      </c>
    </row>
    <row r="235" spans="1:25" ht="30" x14ac:dyDescent="0.2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2"/>
        <v>1767</v>
      </c>
      <c r="N235" s="97">
        <f t="shared" si="64"/>
        <v>17437.462800000001</v>
      </c>
      <c r="O235" s="97">
        <f t="shared" si="65"/>
        <v>20924.95536</v>
      </c>
      <c r="P235" s="97">
        <f t="shared" si="63"/>
        <v>0</v>
      </c>
      <c r="Q235" s="97">
        <f t="shared" si="66"/>
        <v>0</v>
      </c>
      <c r="R235" s="97">
        <f t="shared" si="67"/>
        <v>0</v>
      </c>
      <c r="S235" s="97">
        <f t="shared" si="68"/>
        <v>17437.462800000001</v>
      </c>
      <c r="T235" s="97">
        <f t="shared" si="69"/>
        <v>20924.95536</v>
      </c>
    </row>
    <row r="236" spans="1:25" ht="27.75" customHeight="1" x14ac:dyDescent="0.2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2"/>
        <v>1767</v>
      </c>
      <c r="N236" s="97">
        <f t="shared" si="64"/>
        <v>8905.68</v>
      </c>
      <c r="O236" s="97">
        <f t="shared" si="65"/>
        <v>10686.816000000001</v>
      </c>
      <c r="P236" s="97">
        <f t="shared" si="63"/>
        <v>0</v>
      </c>
      <c r="Q236" s="97">
        <f t="shared" si="66"/>
        <v>0</v>
      </c>
      <c r="R236" s="97">
        <f t="shared" si="67"/>
        <v>0</v>
      </c>
      <c r="S236" s="97">
        <f t="shared" si="68"/>
        <v>8905.68</v>
      </c>
      <c r="T236" s="97">
        <f t="shared" si="69"/>
        <v>10686.816000000001</v>
      </c>
    </row>
    <row r="237" spans="1:25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5" s="263" customFormat="1" ht="27.75" customHeight="1" x14ac:dyDescent="0.25">
      <c r="A238" s="258">
        <v>11</v>
      </c>
      <c r="B238" s="260" t="s">
        <v>288</v>
      </c>
      <c r="C238" s="261"/>
      <c r="D238" s="261"/>
      <c r="E238" s="261"/>
      <c r="F238" s="261"/>
      <c r="G238" s="261"/>
      <c r="H238" s="261"/>
      <c r="I238" s="261"/>
      <c r="J238" s="261"/>
      <c r="K238" s="261"/>
      <c r="L238" s="262"/>
      <c r="M238" s="262"/>
      <c r="N238" s="262"/>
      <c r="O238" s="262"/>
      <c r="P238" s="262"/>
      <c r="Q238" s="262"/>
      <c r="R238" s="262"/>
      <c r="S238" s="262"/>
      <c r="T238" s="262"/>
      <c r="U238" s="295"/>
      <c r="W238" s="298"/>
      <c r="X238" s="298"/>
      <c r="Y238" s="298"/>
    </row>
    <row r="239" spans="1:25" s="263" customFormat="1" ht="27.75" customHeight="1" x14ac:dyDescent="0.25">
      <c r="A239" s="264" t="s">
        <v>34</v>
      </c>
      <c r="B239" s="265" t="s">
        <v>250</v>
      </c>
      <c r="C239" s="264" t="s">
        <v>15</v>
      </c>
      <c r="D239" s="277">
        <v>11.71</v>
      </c>
      <c r="E239" s="267">
        <v>8737</v>
      </c>
      <c r="F239" s="268">
        <f>ROUND(E239*D239,2)</f>
        <v>102310.27</v>
      </c>
      <c r="G239" s="268">
        <f>ROUND(F239*1.2,2)</f>
        <v>122772.32</v>
      </c>
      <c r="H239" s="269"/>
      <c r="I239" s="268"/>
      <c r="J239" s="268"/>
      <c r="K239" s="268">
        <f t="shared" ref="K239:L248" si="73">F239+I239</f>
        <v>102310.27</v>
      </c>
      <c r="L239" s="268">
        <f t="shared" si="73"/>
        <v>122772.32</v>
      </c>
      <c r="M239" s="268">
        <f t="shared" ref="M239:M267" si="74">E239*$M$4</f>
        <v>13542.35</v>
      </c>
      <c r="N239" s="268">
        <f t="shared" si="64"/>
        <v>158580.91850000003</v>
      </c>
      <c r="O239" s="268">
        <f t="shared" si="65"/>
        <v>190297.10220000002</v>
      </c>
      <c r="P239" s="268">
        <f t="shared" ref="P239:P267" si="75">H239*$P$4</f>
        <v>0</v>
      </c>
      <c r="Q239" s="268">
        <f t="shared" si="66"/>
        <v>0</v>
      </c>
      <c r="R239" s="268">
        <f t="shared" si="67"/>
        <v>0</v>
      </c>
      <c r="S239" s="268">
        <f t="shared" si="68"/>
        <v>158580.91850000003</v>
      </c>
      <c r="T239" s="268">
        <f t="shared" si="69"/>
        <v>190297.10220000002</v>
      </c>
      <c r="U239" s="295"/>
      <c r="W239" s="298"/>
      <c r="X239" s="298"/>
      <c r="Y239" s="298"/>
    </row>
    <row r="240" spans="1:25" s="263" customFormat="1" ht="27.75" customHeight="1" x14ac:dyDescent="0.25">
      <c r="A240" s="264" t="s">
        <v>113</v>
      </c>
      <c r="B240" s="265" t="s">
        <v>258</v>
      </c>
      <c r="C240" s="264" t="s">
        <v>7</v>
      </c>
      <c r="D240" s="277">
        <v>23.56</v>
      </c>
      <c r="E240" s="271">
        <v>1630</v>
      </c>
      <c r="F240" s="268">
        <f>ROUND(E240*D240,2)</f>
        <v>38402.800000000003</v>
      </c>
      <c r="G240" s="268">
        <f>ROUND(F240*1.2,2)</f>
        <v>46083.360000000001</v>
      </c>
      <c r="H240" s="269"/>
      <c r="I240" s="268"/>
      <c r="J240" s="268"/>
      <c r="K240" s="268">
        <f t="shared" si="73"/>
        <v>38402.800000000003</v>
      </c>
      <c r="L240" s="268">
        <f t="shared" si="73"/>
        <v>46083.360000000001</v>
      </c>
      <c r="M240" s="268">
        <f t="shared" si="74"/>
        <v>2526.5</v>
      </c>
      <c r="N240" s="268">
        <f t="shared" si="64"/>
        <v>59524.34</v>
      </c>
      <c r="O240" s="268">
        <f t="shared" si="65"/>
        <v>71429.207999999999</v>
      </c>
      <c r="P240" s="268">
        <f t="shared" si="75"/>
        <v>0</v>
      </c>
      <c r="Q240" s="268">
        <f t="shared" si="66"/>
        <v>0</v>
      </c>
      <c r="R240" s="268">
        <f t="shared" si="67"/>
        <v>0</v>
      </c>
      <c r="S240" s="268">
        <f t="shared" si="68"/>
        <v>59524.34</v>
      </c>
      <c r="T240" s="268">
        <f t="shared" si="69"/>
        <v>71429.207999999999</v>
      </c>
      <c r="U240" s="295"/>
      <c r="W240" s="298"/>
      <c r="X240" s="298"/>
      <c r="Y240" s="298"/>
    </row>
    <row r="241" spans="1:25" s="263" customFormat="1" ht="27.75" customHeight="1" x14ac:dyDescent="0.25">
      <c r="A241" s="264" t="s">
        <v>117</v>
      </c>
      <c r="B241" s="278" t="s">
        <v>245</v>
      </c>
      <c r="C241" s="264" t="s">
        <v>8</v>
      </c>
      <c r="D241" s="279">
        <v>115.17</v>
      </c>
      <c r="E241" s="271">
        <v>101.5</v>
      </c>
      <c r="F241" s="268">
        <f>ROUND(E241*D241,2)</f>
        <v>11689.76</v>
      </c>
      <c r="G241" s="268">
        <f>ROUND(F241*1.2,2)</f>
        <v>14027.71</v>
      </c>
      <c r="H241" s="269"/>
      <c r="I241" s="268"/>
      <c r="J241" s="268"/>
      <c r="K241" s="268">
        <f t="shared" si="73"/>
        <v>11689.76</v>
      </c>
      <c r="L241" s="268">
        <f t="shared" si="73"/>
        <v>14027.71</v>
      </c>
      <c r="M241" s="268">
        <f t="shared" si="74"/>
        <v>157.32500000000002</v>
      </c>
      <c r="N241" s="268">
        <f t="shared" si="64"/>
        <v>18119.120250000004</v>
      </c>
      <c r="O241" s="268">
        <f t="shared" si="65"/>
        <v>21742.944300000003</v>
      </c>
      <c r="P241" s="268">
        <f t="shared" si="75"/>
        <v>0</v>
      </c>
      <c r="Q241" s="268">
        <f t="shared" si="66"/>
        <v>0</v>
      </c>
      <c r="R241" s="268">
        <f t="shared" si="67"/>
        <v>0</v>
      </c>
      <c r="S241" s="268">
        <f t="shared" si="68"/>
        <v>18119.120250000004</v>
      </c>
      <c r="T241" s="268">
        <f t="shared" si="69"/>
        <v>21742.944300000003</v>
      </c>
      <c r="U241" s="295"/>
      <c r="W241" s="298"/>
      <c r="X241" s="298"/>
      <c r="Y241" s="298"/>
    </row>
    <row r="242" spans="1:25" s="263" customFormat="1" ht="27.75" customHeight="1" x14ac:dyDescent="0.25">
      <c r="A242" s="264" t="s">
        <v>118</v>
      </c>
      <c r="B242" s="265" t="s">
        <v>249</v>
      </c>
      <c r="C242" s="264" t="s">
        <v>7</v>
      </c>
      <c r="D242" s="277">
        <v>11.52</v>
      </c>
      <c r="E242" s="271">
        <v>2573.7399999999998</v>
      </c>
      <c r="F242" s="268">
        <f>ROUND(E242*D242,2)</f>
        <v>29649.48</v>
      </c>
      <c r="G242" s="268">
        <f>ROUND(F242*1.2,2)</f>
        <v>35579.379999999997</v>
      </c>
      <c r="H242" s="269"/>
      <c r="I242" s="268"/>
      <c r="J242" s="268"/>
      <c r="K242" s="268">
        <f t="shared" si="73"/>
        <v>29649.48</v>
      </c>
      <c r="L242" s="268">
        <f t="shared" si="73"/>
        <v>35579.379999999997</v>
      </c>
      <c r="M242" s="268">
        <f t="shared" si="74"/>
        <v>3989.2969999999996</v>
      </c>
      <c r="N242" s="268">
        <f t="shared" si="64"/>
        <v>45956.70143999999</v>
      </c>
      <c r="O242" s="268">
        <f t="shared" si="65"/>
        <v>55148.041727999989</v>
      </c>
      <c r="P242" s="268">
        <f t="shared" si="75"/>
        <v>0</v>
      </c>
      <c r="Q242" s="268">
        <f t="shared" si="66"/>
        <v>0</v>
      </c>
      <c r="R242" s="268">
        <f t="shared" si="67"/>
        <v>0</v>
      </c>
      <c r="S242" s="268">
        <f t="shared" si="68"/>
        <v>45956.70143999999</v>
      </c>
      <c r="T242" s="268">
        <f t="shared" si="69"/>
        <v>55148.041727999989</v>
      </c>
      <c r="U242" s="295"/>
      <c r="W242" s="298"/>
      <c r="X242" s="298"/>
      <c r="Y242" s="298"/>
    </row>
    <row r="243" spans="1:25" s="263" customFormat="1" ht="27.75" customHeight="1" x14ac:dyDescent="0.25">
      <c r="A243" s="264" t="s">
        <v>215</v>
      </c>
      <c r="B243" s="265" t="s">
        <v>247</v>
      </c>
      <c r="C243" s="264" t="s">
        <v>7</v>
      </c>
      <c r="D243" s="277">
        <f>D242*1.26</f>
        <v>14.5152</v>
      </c>
      <c r="E243" s="271"/>
      <c r="F243" s="268"/>
      <c r="G243" s="268"/>
      <c r="H243" s="268">
        <v>4800</v>
      </c>
      <c r="I243" s="271">
        <f>ROUND(H243*D243,2)</f>
        <v>69672.960000000006</v>
      </c>
      <c r="J243" s="271">
        <f>ROUND(I243*1.2,2)</f>
        <v>83607.55</v>
      </c>
      <c r="K243" s="268">
        <f t="shared" si="73"/>
        <v>69672.960000000006</v>
      </c>
      <c r="L243" s="268">
        <f t="shared" si="73"/>
        <v>83607.55</v>
      </c>
      <c r="M243" s="268">
        <f t="shared" si="74"/>
        <v>0</v>
      </c>
      <c r="N243" s="268">
        <f t="shared" si="64"/>
        <v>0</v>
      </c>
      <c r="O243" s="268">
        <f t="shared" si="65"/>
        <v>0</v>
      </c>
      <c r="P243" s="268">
        <f t="shared" si="75"/>
        <v>6240</v>
      </c>
      <c r="Q243" s="268">
        <f t="shared" si="66"/>
        <v>90574.847999999998</v>
      </c>
      <c r="R243" s="268">
        <f t="shared" si="67"/>
        <v>108689.81759999999</v>
      </c>
      <c r="S243" s="268">
        <f t="shared" si="68"/>
        <v>90574.847999999998</v>
      </c>
      <c r="T243" s="268">
        <f t="shared" si="69"/>
        <v>108689.81759999999</v>
      </c>
      <c r="U243" s="295"/>
      <c r="W243" s="298"/>
      <c r="X243" s="298"/>
      <c r="Y243" s="298"/>
    </row>
    <row r="244" spans="1:25" s="263" customFormat="1" ht="27.75" customHeight="1" x14ac:dyDescent="0.25">
      <c r="A244" s="264" t="s">
        <v>328</v>
      </c>
      <c r="B244" s="265" t="s">
        <v>278</v>
      </c>
      <c r="C244" s="264" t="s">
        <v>10</v>
      </c>
      <c r="D244" s="277">
        <v>47</v>
      </c>
      <c r="E244" s="271">
        <v>2952.96</v>
      </c>
      <c r="F244" s="268">
        <f>ROUND(E244*D244,2)</f>
        <v>138789.12</v>
      </c>
      <c r="G244" s="268">
        <f>ROUND(F244*1.2,2)</f>
        <v>166546.94</v>
      </c>
      <c r="H244" s="269"/>
      <c r="I244" s="268"/>
      <c r="J244" s="268"/>
      <c r="K244" s="268">
        <f t="shared" si="73"/>
        <v>138789.12</v>
      </c>
      <c r="L244" s="268">
        <f t="shared" si="73"/>
        <v>166546.94</v>
      </c>
      <c r="M244" s="268">
        <f t="shared" si="74"/>
        <v>4577.0879999999997</v>
      </c>
      <c r="N244" s="268">
        <f t="shared" si="64"/>
        <v>215123.136</v>
      </c>
      <c r="O244" s="268">
        <f t="shared" si="65"/>
        <v>258147.76319999999</v>
      </c>
      <c r="P244" s="268">
        <f t="shared" si="75"/>
        <v>0</v>
      </c>
      <c r="Q244" s="268">
        <f t="shared" si="66"/>
        <v>0</v>
      </c>
      <c r="R244" s="268">
        <f t="shared" si="67"/>
        <v>0</v>
      </c>
      <c r="S244" s="268">
        <f t="shared" si="68"/>
        <v>215123.136</v>
      </c>
      <c r="T244" s="268">
        <f t="shared" si="69"/>
        <v>258147.76319999999</v>
      </c>
      <c r="U244" s="295"/>
      <c r="W244" s="298"/>
      <c r="X244" s="298"/>
      <c r="Y244" s="298"/>
    </row>
    <row r="245" spans="1:25" s="263" customFormat="1" ht="27.75" customHeight="1" x14ac:dyDescent="0.25">
      <c r="A245" s="264" t="s">
        <v>329</v>
      </c>
      <c r="B245" s="265" t="s">
        <v>279</v>
      </c>
      <c r="C245" s="264" t="s">
        <v>268</v>
      </c>
      <c r="D245" s="277">
        <v>1</v>
      </c>
      <c r="E245" s="271"/>
      <c r="F245" s="268"/>
      <c r="G245" s="268"/>
      <c r="H245" s="268">
        <v>1250000</v>
      </c>
      <c r="I245" s="271">
        <f>ROUND(H245*D245,2)</f>
        <v>1250000</v>
      </c>
      <c r="J245" s="271">
        <f>ROUND(I245*1.2,2)</f>
        <v>1500000</v>
      </c>
      <c r="K245" s="268">
        <f t="shared" si="73"/>
        <v>1250000</v>
      </c>
      <c r="L245" s="268">
        <f t="shared" si="73"/>
        <v>1500000</v>
      </c>
      <c r="M245" s="268">
        <f t="shared" si="74"/>
        <v>0</v>
      </c>
      <c r="N245" s="268">
        <f t="shared" si="64"/>
        <v>0</v>
      </c>
      <c r="O245" s="268">
        <f t="shared" si="65"/>
        <v>0</v>
      </c>
      <c r="P245" s="268">
        <f t="shared" si="75"/>
        <v>1625000</v>
      </c>
      <c r="Q245" s="268">
        <f t="shared" si="66"/>
        <v>1625000</v>
      </c>
      <c r="R245" s="268">
        <f t="shared" si="67"/>
        <v>1950000</v>
      </c>
      <c r="S245" s="268">
        <f t="shared" si="68"/>
        <v>1625000</v>
      </c>
      <c r="T245" s="268">
        <f t="shared" si="69"/>
        <v>1950000</v>
      </c>
      <c r="U245" s="295"/>
      <c r="W245" s="298"/>
      <c r="X245" s="298"/>
      <c r="Y245" s="298"/>
    </row>
    <row r="246" spans="1:25" s="263" customFormat="1" ht="27.75" customHeight="1" x14ac:dyDescent="0.25">
      <c r="A246" s="280" t="s">
        <v>330</v>
      </c>
      <c r="B246" s="281" t="s">
        <v>264</v>
      </c>
      <c r="C246" s="280" t="s">
        <v>15</v>
      </c>
      <c r="D246" s="282">
        <v>9.4700000000000006</v>
      </c>
      <c r="E246" s="283">
        <v>10921.25</v>
      </c>
      <c r="F246" s="284">
        <f>ROUND(E246*D246,2)</f>
        <v>103424.24</v>
      </c>
      <c r="G246" s="284">
        <f>ROUND(F246*1.2,2)</f>
        <v>124109.09</v>
      </c>
      <c r="H246" s="269"/>
      <c r="I246" s="268"/>
      <c r="J246" s="268"/>
      <c r="K246" s="268">
        <f t="shared" si="73"/>
        <v>103424.24</v>
      </c>
      <c r="L246" s="268">
        <f t="shared" si="73"/>
        <v>124109.09</v>
      </c>
      <c r="M246" s="268">
        <f t="shared" si="74"/>
        <v>16927.9375</v>
      </c>
      <c r="N246" s="268">
        <f t="shared" si="64"/>
        <v>160307.56812500002</v>
      </c>
      <c r="O246" s="268">
        <f t="shared" si="65"/>
        <v>192369.08175000001</v>
      </c>
      <c r="P246" s="268">
        <f t="shared" si="75"/>
        <v>0</v>
      </c>
      <c r="Q246" s="268">
        <f t="shared" si="66"/>
        <v>0</v>
      </c>
      <c r="R246" s="268">
        <f t="shared" si="67"/>
        <v>0</v>
      </c>
      <c r="S246" s="268">
        <f t="shared" si="68"/>
        <v>160307.56812500002</v>
      </c>
      <c r="T246" s="268">
        <f t="shared" si="69"/>
        <v>192369.08175000001</v>
      </c>
      <c r="U246" s="295"/>
      <c r="W246" s="298"/>
      <c r="X246" s="298"/>
      <c r="Y246" s="298"/>
    </row>
    <row r="247" spans="1:25" s="263" customFormat="1" ht="27.75" customHeight="1" x14ac:dyDescent="0.25">
      <c r="A247" s="264" t="s">
        <v>331</v>
      </c>
      <c r="B247" s="278" t="s">
        <v>280</v>
      </c>
      <c r="C247" s="264" t="s">
        <v>268</v>
      </c>
      <c r="D247" s="279">
        <v>1</v>
      </c>
      <c r="E247" s="271"/>
      <c r="F247" s="268"/>
      <c r="G247" s="268"/>
      <c r="H247" s="268">
        <v>2730000</v>
      </c>
      <c r="I247" s="271">
        <f>ROUND(H247*D247,2)</f>
        <v>2730000</v>
      </c>
      <c r="J247" s="271">
        <f>ROUND(I247*1.2,2)</f>
        <v>3276000</v>
      </c>
      <c r="K247" s="268">
        <f t="shared" si="73"/>
        <v>2730000</v>
      </c>
      <c r="L247" s="268">
        <f t="shared" si="73"/>
        <v>3276000</v>
      </c>
      <c r="M247" s="268">
        <f t="shared" si="74"/>
        <v>0</v>
      </c>
      <c r="N247" s="268">
        <f t="shared" si="64"/>
        <v>0</v>
      </c>
      <c r="O247" s="268">
        <f t="shared" si="65"/>
        <v>0</v>
      </c>
      <c r="P247" s="268">
        <f t="shared" si="75"/>
        <v>3549000</v>
      </c>
      <c r="Q247" s="268">
        <f t="shared" si="66"/>
        <v>3549000</v>
      </c>
      <c r="R247" s="268">
        <f t="shared" si="67"/>
        <v>4258800</v>
      </c>
      <c r="S247" s="268">
        <f t="shared" si="68"/>
        <v>3549000</v>
      </c>
      <c r="T247" s="268">
        <f t="shared" si="69"/>
        <v>4258800</v>
      </c>
      <c r="U247" s="295"/>
      <c r="W247" s="298"/>
      <c r="X247" s="298"/>
      <c r="Y247" s="298"/>
    </row>
    <row r="248" spans="1:25" s="263" customFormat="1" ht="27.75" customHeight="1" x14ac:dyDescent="0.25">
      <c r="A248" s="264" t="s">
        <v>332</v>
      </c>
      <c r="B248" s="285" t="s">
        <v>281</v>
      </c>
      <c r="C248" s="264" t="s">
        <v>10</v>
      </c>
      <c r="D248" s="286">
        <v>2</v>
      </c>
      <c r="E248" s="287">
        <v>2510.0160000000001</v>
      </c>
      <c r="F248" s="268">
        <f>ROUND(E248*D248,2)</f>
        <v>5020.03</v>
      </c>
      <c r="G248" s="268">
        <f>ROUND(F248*1.2,2)</f>
        <v>6024.04</v>
      </c>
      <c r="H248" s="269"/>
      <c r="I248" s="268"/>
      <c r="J248" s="268"/>
      <c r="K248" s="268">
        <f t="shared" si="73"/>
        <v>5020.03</v>
      </c>
      <c r="L248" s="268">
        <f t="shared" si="73"/>
        <v>6024.04</v>
      </c>
      <c r="M248" s="268">
        <f t="shared" si="74"/>
        <v>3890.5248000000001</v>
      </c>
      <c r="N248" s="268">
        <f t="shared" si="64"/>
        <v>7781.0496000000003</v>
      </c>
      <c r="O248" s="268">
        <f t="shared" si="65"/>
        <v>9337.2595199999996</v>
      </c>
      <c r="P248" s="268">
        <f t="shared" si="75"/>
        <v>0</v>
      </c>
      <c r="Q248" s="268">
        <f t="shared" si="66"/>
        <v>0</v>
      </c>
      <c r="R248" s="268">
        <f t="shared" si="67"/>
        <v>0</v>
      </c>
      <c r="S248" s="268">
        <f t="shared" si="68"/>
        <v>7781.0496000000003</v>
      </c>
      <c r="T248" s="268">
        <f t="shared" si="69"/>
        <v>9337.2595199999996</v>
      </c>
      <c r="U248" s="295"/>
      <c r="W248" s="298"/>
      <c r="X248" s="298"/>
      <c r="Y248" s="298"/>
    </row>
    <row r="249" spans="1:25" s="263" customFormat="1" ht="27.75" customHeight="1" x14ac:dyDescent="0.25">
      <c r="A249" s="264" t="s">
        <v>333</v>
      </c>
      <c r="B249" s="285" t="s">
        <v>282</v>
      </c>
      <c r="C249" s="264" t="s">
        <v>10</v>
      </c>
      <c r="D249" s="288">
        <v>2</v>
      </c>
      <c r="E249" s="287"/>
      <c r="F249" s="287"/>
      <c r="G249" s="287"/>
      <c r="H249" s="268">
        <v>32370</v>
      </c>
      <c r="I249" s="287">
        <f>ROUND(H249*D249,2)</f>
        <v>64740</v>
      </c>
      <c r="J249" s="287">
        <f>ROUND(I249*1.2,2)</f>
        <v>77688</v>
      </c>
      <c r="K249" s="287">
        <f>F249+I249</f>
        <v>64740</v>
      </c>
      <c r="L249" s="289">
        <f>G249+J249</f>
        <v>77688</v>
      </c>
      <c r="M249" s="289">
        <f t="shared" si="74"/>
        <v>0</v>
      </c>
      <c r="N249" s="289">
        <f t="shared" si="64"/>
        <v>0</v>
      </c>
      <c r="O249" s="289">
        <f t="shared" si="65"/>
        <v>0</v>
      </c>
      <c r="P249" s="289">
        <f t="shared" si="75"/>
        <v>42081</v>
      </c>
      <c r="Q249" s="289">
        <f t="shared" si="66"/>
        <v>84162</v>
      </c>
      <c r="R249" s="289">
        <f t="shared" si="67"/>
        <v>100994.4</v>
      </c>
      <c r="S249" s="289">
        <f t="shared" si="68"/>
        <v>84162</v>
      </c>
      <c r="T249" s="289">
        <f t="shared" si="69"/>
        <v>100994.4</v>
      </c>
      <c r="U249" s="295"/>
      <c r="W249" s="298"/>
      <c r="X249" s="298"/>
      <c r="Y249" s="298"/>
    </row>
    <row r="250" spans="1:25" s="263" customFormat="1" ht="27.75" customHeight="1" x14ac:dyDescent="0.25">
      <c r="A250" s="264" t="s">
        <v>334</v>
      </c>
      <c r="B250" s="278" t="s">
        <v>125</v>
      </c>
      <c r="C250" s="264" t="s">
        <v>10</v>
      </c>
      <c r="D250" s="279">
        <v>1</v>
      </c>
      <c r="E250" s="271">
        <v>12480</v>
      </c>
      <c r="F250" s="268">
        <f>ROUND(E250*D250,2)</f>
        <v>12480</v>
      </c>
      <c r="G250" s="268">
        <f>ROUND(F250*1.2,2)</f>
        <v>14976</v>
      </c>
      <c r="H250" s="269"/>
      <c r="I250" s="268"/>
      <c r="J250" s="268"/>
      <c r="K250" s="268">
        <f t="shared" ref="K250:L267" si="76">F250+I250</f>
        <v>12480</v>
      </c>
      <c r="L250" s="268">
        <f t="shared" si="76"/>
        <v>14976</v>
      </c>
      <c r="M250" s="268">
        <f t="shared" si="74"/>
        <v>19344</v>
      </c>
      <c r="N250" s="268">
        <f t="shared" si="64"/>
        <v>19344</v>
      </c>
      <c r="O250" s="268">
        <f t="shared" si="65"/>
        <v>23212.799999999999</v>
      </c>
      <c r="P250" s="268">
        <f t="shared" si="75"/>
        <v>0</v>
      </c>
      <c r="Q250" s="268">
        <f t="shared" si="66"/>
        <v>0</v>
      </c>
      <c r="R250" s="268">
        <f t="shared" si="67"/>
        <v>0</v>
      </c>
      <c r="S250" s="268">
        <f t="shared" si="68"/>
        <v>19344</v>
      </c>
      <c r="T250" s="268">
        <f t="shared" si="69"/>
        <v>23212.799999999999</v>
      </c>
      <c r="U250" s="295"/>
      <c r="W250" s="298"/>
      <c r="X250" s="298"/>
      <c r="Y250" s="298"/>
    </row>
    <row r="251" spans="1:25" s="263" customFormat="1" ht="27.75" customHeight="1" x14ac:dyDescent="0.25">
      <c r="A251" s="264" t="s">
        <v>335</v>
      </c>
      <c r="B251" s="278" t="s">
        <v>126</v>
      </c>
      <c r="C251" s="264" t="s">
        <v>10</v>
      </c>
      <c r="D251" s="279">
        <v>1</v>
      </c>
      <c r="E251" s="271"/>
      <c r="F251" s="271"/>
      <c r="G251" s="271"/>
      <c r="H251" s="268">
        <v>112000</v>
      </c>
      <c r="I251" s="271">
        <f t="shared" ref="I251:I256" si="77">ROUND(H251*D251,2)</f>
        <v>112000</v>
      </c>
      <c r="J251" s="271">
        <f t="shared" ref="J251:J256" si="78">ROUND(I251*1.2,2)</f>
        <v>134400</v>
      </c>
      <c r="K251" s="268">
        <f t="shared" si="76"/>
        <v>112000</v>
      </c>
      <c r="L251" s="268">
        <f t="shared" si="76"/>
        <v>134400</v>
      </c>
      <c r="M251" s="268">
        <f t="shared" si="74"/>
        <v>0</v>
      </c>
      <c r="N251" s="268">
        <f t="shared" si="64"/>
        <v>0</v>
      </c>
      <c r="O251" s="268">
        <f t="shared" si="65"/>
        <v>0</v>
      </c>
      <c r="P251" s="268">
        <f t="shared" si="75"/>
        <v>145600</v>
      </c>
      <c r="Q251" s="268">
        <f t="shared" si="66"/>
        <v>145600</v>
      </c>
      <c r="R251" s="268">
        <f t="shared" si="67"/>
        <v>174720</v>
      </c>
      <c r="S251" s="268">
        <f t="shared" si="68"/>
        <v>145600</v>
      </c>
      <c r="T251" s="268">
        <f t="shared" si="69"/>
        <v>174720</v>
      </c>
      <c r="U251" s="295"/>
      <c r="W251" s="298"/>
      <c r="X251" s="298"/>
      <c r="Y251" s="298"/>
    </row>
    <row r="252" spans="1:25" s="263" customFormat="1" ht="27.75" customHeight="1" x14ac:dyDescent="0.25">
      <c r="A252" s="264" t="s">
        <v>336</v>
      </c>
      <c r="B252" s="278" t="s">
        <v>233</v>
      </c>
      <c r="C252" s="264" t="s">
        <v>149</v>
      </c>
      <c r="D252" s="279">
        <v>1</v>
      </c>
      <c r="E252" s="271"/>
      <c r="F252" s="271"/>
      <c r="G252" s="271"/>
      <c r="H252" s="268">
        <v>3700</v>
      </c>
      <c r="I252" s="271">
        <f t="shared" si="77"/>
        <v>3700</v>
      </c>
      <c r="J252" s="271">
        <f t="shared" si="78"/>
        <v>4440</v>
      </c>
      <c r="K252" s="268">
        <f t="shared" si="76"/>
        <v>3700</v>
      </c>
      <c r="L252" s="268">
        <f t="shared" si="76"/>
        <v>4440</v>
      </c>
      <c r="M252" s="268">
        <f t="shared" si="74"/>
        <v>0</v>
      </c>
      <c r="N252" s="268">
        <f t="shared" si="64"/>
        <v>0</v>
      </c>
      <c r="O252" s="268">
        <f t="shared" si="65"/>
        <v>0</v>
      </c>
      <c r="P252" s="268">
        <f t="shared" si="75"/>
        <v>4810</v>
      </c>
      <c r="Q252" s="268">
        <f t="shared" si="66"/>
        <v>4810</v>
      </c>
      <c r="R252" s="268">
        <f t="shared" si="67"/>
        <v>5772</v>
      </c>
      <c r="S252" s="268">
        <f t="shared" si="68"/>
        <v>4810</v>
      </c>
      <c r="T252" s="268">
        <f t="shared" si="69"/>
        <v>5772</v>
      </c>
      <c r="U252" s="295"/>
      <c r="W252" s="298"/>
      <c r="X252" s="298"/>
      <c r="Y252" s="298"/>
    </row>
    <row r="253" spans="1:25" s="263" customFormat="1" ht="27.75" customHeight="1" x14ac:dyDescent="0.25">
      <c r="A253" s="264" t="s">
        <v>337</v>
      </c>
      <c r="B253" s="278" t="s">
        <v>235</v>
      </c>
      <c r="C253" s="264" t="s">
        <v>10</v>
      </c>
      <c r="D253" s="279">
        <v>1</v>
      </c>
      <c r="E253" s="271"/>
      <c r="F253" s="271"/>
      <c r="G253" s="271"/>
      <c r="H253" s="268">
        <v>3700</v>
      </c>
      <c r="I253" s="271">
        <f t="shared" si="77"/>
        <v>3700</v>
      </c>
      <c r="J253" s="271">
        <f t="shared" si="78"/>
        <v>4440</v>
      </c>
      <c r="K253" s="268">
        <f t="shared" si="76"/>
        <v>3700</v>
      </c>
      <c r="L253" s="268">
        <f t="shared" si="76"/>
        <v>4440</v>
      </c>
      <c r="M253" s="268">
        <f t="shared" si="74"/>
        <v>0</v>
      </c>
      <c r="N253" s="268">
        <f t="shared" si="64"/>
        <v>0</v>
      </c>
      <c r="O253" s="268">
        <f t="shared" si="65"/>
        <v>0</v>
      </c>
      <c r="P253" s="268">
        <f t="shared" si="75"/>
        <v>4810</v>
      </c>
      <c r="Q253" s="268">
        <f t="shared" si="66"/>
        <v>4810</v>
      </c>
      <c r="R253" s="268">
        <f t="shared" si="67"/>
        <v>5772</v>
      </c>
      <c r="S253" s="268">
        <f t="shared" si="68"/>
        <v>4810</v>
      </c>
      <c r="T253" s="268">
        <f t="shared" si="69"/>
        <v>5772</v>
      </c>
      <c r="U253" s="295"/>
      <c r="W253" s="298"/>
      <c r="X253" s="298"/>
      <c r="Y253" s="298"/>
    </row>
    <row r="254" spans="1:25" s="263" customFormat="1" ht="27.75" customHeight="1" x14ac:dyDescent="0.25">
      <c r="A254" s="264" t="s">
        <v>338</v>
      </c>
      <c r="B254" s="278" t="s">
        <v>241</v>
      </c>
      <c r="C254" s="264" t="s">
        <v>238</v>
      </c>
      <c r="D254" s="279">
        <v>4</v>
      </c>
      <c r="E254" s="271"/>
      <c r="F254" s="271"/>
      <c r="G254" s="271"/>
      <c r="H254" s="271">
        <v>235.65</v>
      </c>
      <c r="I254" s="271">
        <f t="shared" si="77"/>
        <v>942.6</v>
      </c>
      <c r="J254" s="271">
        <f t="shared" si="78"/>
        <v>1131.1199999999999</v>
      </c>
      <c r="K254" s="268">
        <f t="shared" si="76"/>
        <v>942.6</v>
      </c>
      <c r="L254" s="268">
        <f t="shared" si="76"/>
        <v>1131.1199999999999</v>
      </c>
      <c r="M254" s="268">
        <f t="shared" si="74"/>
        <v>0</v>
      </c>
      <c r="N254" s="268">
        <f t="shared" si="64"/>
        <v>0</v>
      </c>
      <c r="O254" s="268">
        <f t="shared" si="65"/>
        <v>0</v>
      </c>
      <c r="P254" s="268">
        <f t="shared" si="75"/>
        <v>306.34500000000003</v>
      </c>
      <c r="Q254" s="268">
        <f t="shared" si="66"/>
        <v>1225.3800000000001</v>
      </c>
      <c r="R254" s="268">
        <f t="shared" si="67"/>
        <v>1470.4560000000001</v>
      </c>
      <c r="S254" s="268">
        <f t="shared" si="68"/>
        <v>1225.3800000000001</v>
      </c>
      <c r="T254" s="268">
        <f t="shared" si="69"/>
        <v>1470.4560000000001</v>
      </c>
      <c r="U254" s="295"/>
      <c r="W254" s="298"/>
      <c r="X254" s="298"/>
      <c r="Y254" s="298"/>
    </row>
    <row r="255" spans="1:25" s="263" customFormat="1" ht="27.75" customHeight="1" x14ac:dyDescent="0.25">
      <c r="A255" s="264" t="s">
        <v>339</v>
      </c>
      <c r="B255" s="278" t="s">
        <v>239</v>
      </c>
      <c r="C255" s="264" t="s">
        <v>234</v>
      </c>
      <c r="D255" s="279">
        <v>0.76</v>
      </c>
      <c r="E255" s="271"/>
      <c r="F255" s="271"/>
      <c r="G255" s="271"/>
      <c r="H255" s="271">
        <v>367.42500000000001</v>
      </c>
      <c r="I255" s="271">
        <f t="shared" si="77"/>
        <v>279.24</v>
      </c>
      <c r="J255" s="271">
        <f t="shared" si="78"/>
        <v>335.09</v>
      </c>
      <c r="K255" s="268">
        <f t="shared" si="76"/>
        <v>279.24</v>
      </c>
      <c r="L255" s="268">
        <f t="shared" si="76"/>
        <v>335.09</v>
      </c>
      <c r="M255" s="268">
        <f t="shared" si="74"/>
        <v>0</v>
      </c>
      <c r="N255" s="268">
        <f t="shared" si="64"/>
        <v>0</v>
      </c>
      <c r="O255" s="268">
        <f t="shared" si="65"/>
        <v>0</v>
      </c>
      <c r="P255" s="268">
        <f t="shared" si="75"/>
        <v>477.65250000000003</v>
      </c>
      <c r="Q255" s="268">
        <f t="shared" si="66"/>
        <v>363.01590000000004</v>
      </c>
      <c r="R255" s="268">
        <f t="shared" si="67"/>
        <v>435.61908000000005</v>
      </c>
      <c r="S255" s="268">
        <f t="shared" si="68"/>
        <v>363.01590000000004</v>
      </c>
      <c r="T255" s="268">
        <f t="shared" si="69"/>
        <v>435.61908000000005</v>
      </c>
      <c r="U255" s="295"/>
      <c r="W255" s="298"/>
      <c r="X255" s="298"/>
      <c r="Y255" s="298"/>
    </row>
    <row r="256" spans="1:25" s="263" customFormat="1" ht="27.75" customHeight="1" x14ac:dyDescent="0.25">
      <c r="A256" s="264" t="s">
        <v>340</v>
      </c>
      <c r="B256" s="278" t="s">
        <v>240</v>
      </c>
      <c r="C256" s="264" t="s">
        <v>234</v>
      </c>
      <c r="D256" s="279">
        <v>0.76</v>
      </c>
      <c r="E256" s="271"/>
      <c r="F256" s="271"/>
      <c r="G256" s="271"/>
      <c r="H256" s="271">
        <v>335.875</v>
      </c>
      <c r="I256" s="271">
        <f t="shared" si="77"/>
        <v>255.27</v>
      </c>
      <c r="J256" s="271">
        <f t="shared" si="78"/>
        <v>306.32</v>
      </c>
      <c r="K256" s="268">
        <f t="shared" si="76"/>
        <v>255.27</v>
      </c>
      <c r="L256" s="268">
        <f t="shared" si="76"/>
        <v>306.32</v>
      </c>
      <c r="M256" s="268">
        <f t="shared" si="74"/>
        <v>0</v>
      </c>
      <c r="N256" s="268">
        <f t="shared" si="64"/>
        <v>0</v>
      </c>
      <c r="O256" s="268">
        <f t="shared" si="65"/>
        <v>0</v>
      </c>
      <c r="P256" s="268">
        <f t="shared" si="75"/>
        <v>436.63749999999999</v>
      </c>
      <c r="Q256" s="268">
        <f t="shared" si="66"/>
        <v>331.84449999999998</v>
      </c>
      <c r="R256" s="268">
        <f t="shared" si="67"/>
        <v>398.21339999999998</v>
      </c>
      <c r="S256" s="268">
        <f t="shared" si="68"/>
        <v>331.84449999999998</v>
      </c>
      <c r="T256" s="268">
        <f t="shared" si="69"/>
        <v>398.21339999999998</v>
      </c>
      <c r="U256" s="295"/>
      <c r="W256" s="298"/>
      <c r="X256" s="298"/>
      <c r="Y256" s="298"/>
    </row>
    <row r="257" spans="1:25" s="263" customFormat="1" ht="27.75" customHeight="1" x14ac:dyDescent="0.25">
      <c r="A257" s="264" t="s">
        <v>341</v>
      </c>
      <c r="B257" s="278" t="s">
        <v>237</v>
      </c>
      <c r="C257" s="264" t="s">
        <v>24</v>
      </c>
      <c r="D257" s="279">
        <v>6</v>
      </c>
      <c r="E257" s="271">
        <v>1324</v>
      </c>
      <c r="F257" s="268">
        <f>ROUND(E257*D257,2)</f>
        <v>7944</v>
      </c>
      <c r="G257" s="268">
        <f>ROUND(F257*1.2,2)</f>
        <v>9532.7999999999993</v>
      </c>
      <c r="H257" s="269"/>
      <c r="I257" s="268"/>
      <c r="J257" s="268"/>
      <c r="K257" s="268">
        <f t="shared" si="76"/>
        <v>7944</v>
      </c>
      <c r="L257" s="268">
        <f t="shared" si="76"/>
        <v>9532.7999999999993</v>
      </c>
      <c r="M257" s="268">
        <f t="shared" si="74"/>
        <v>2052.2000000000003</v>
      </c>
      <c r="N257" s="268">
        <f t="shared" si="64"/>
        <v>12313.2</v>
      </c>
      <c r="O257" s="268">
        <f t="shared" si="65"/>
        <v>14775.84</v>
      </c>
      <c r="P257" s="268">
        <f t="shared" si="75"/>
        <v>0</v>
      </c>
      <c r="Q257" s="268">
        <f t="shared" si="66"/>
        <v>0</v>
      </c>
      <c r="R257" s="268">
        <f t="shared" si="67"/>
        <v>0</v>
      </c>
      <c r="S257" s="268">
        <f t="shared" si="68"/>
        <v>12313.2</v>
      </c>
      <c r="T257" s="268">
        <f t="shared" si="69"/>
        <v>14775.84</v>
      </c>
      <c r="U257" s="295"/>
      <c r="W257" s="298"/>
      <c r="X257" s="298"/>
      <c r="Y257" s="298"/>
    </row>
    <row r="258" spans="1:25" s="263" customFormat="1" ht="27.75" customHeight="1" x14ac:dyDescent="0.25">
      <c r="A258" s="264" t="s">
        <v>342</v>
      </c>
      <c r="B258" s="265" t="s">
        <v>257</v>
      </c>
      <c r="C258" s="264" t="s">
        <v>149</v>
      </c>
      <c r="D258" s="277">
        <v>12</v>
      </c>
      <c r="E258" s="271"/>
      <c r="F258" s="268"/>
      <c r="G258" s="268"/>
      <c r="H258" s="268">
        <v>8050</v>
      </c>
      <c r="I258" s="271">
        <f>ROUND(H258*D258,2)</f>
        <v>96600</v>
      </c>
      <c r="J258" s="271">
        <f>ROUND(I258*1.2,2)</f>
        <v>115920</v>
      </c>
      <c r="K258" s="268">
        <f t="shared" si="76"/>
        <v>96600</v>
      </c>
      <c r="L258" s="268">
        <f t="shared" si="76"/>
        <v>115920</v>
      </c>
      <c r="M258" s="268">
        <f t="shared" si="74"/>
        <v>0</v>
      </c>
      <c r="N258" s="268">
        <f t="shared" si="64"/>
        <v>0</v>
      </c>
      <c r="O258" s="268">
        <f t="shared" si="65"/>
        <v>0</v>
      </c>
      <c r="P258" s="268">
        <f t="shared" si="75"/>
        <v>10465</v>
      </c>
      <c r="Q258" s="268">
        <f t="shared" si="66"/>
        <v>125580</v>
      </c>
      <c r="R258" s="268">
        <f t="shared" si="67"/>
        <v>150696</v>
      </c>
      <c r="S258" s="268">
        <f t="shared" si="68"/>
        <v>125580</v>
      </c>
      <c r="T258" s="268">
        <f t="shared" si="69"/>
        <v>150696</v>
      </c>
      <c r="U258" s="295"/>
      <c r="W258" s="298"/>
      <c r="X258" s="298"/>
      <c r="Y258" s="298"/>
    </row>
    <row r="259" spans="1:25" s="263" customFormat="1" ht="27.75" customHeight="1" x14ac:dyDescent="0.25">
      <c r="A259" s="264" t="s">
        <v>343</v>
      </c>
      <c r="B259" s="265" t="s">
        <v>236</v>
      </c>
      <c r="C259" s="264" t="s">
        <v>10</v>
      </c>
      <c r="D259" s="277">
        <v>36</v>
      </c>
      <c r="E259" s="271"/>
      <c r="F259" s="268"/>
      <c r="G259" s="268"/>
      <c r="H259" s="268">
        <v>235</v>
      </c>
      <c r="I259" s="271">
        <f>ROUND(H259*D259,2)</f>
        <v>8460</v>
      </c>
      <c r="J259" s="271">
        <f>ROUND(I259*1.2,2)</f>
        <v>10152</v>
      </c>
      <c r="K259" s="268">
        <f t="shared" si="76"/>
        <v>8460</v>
      </c>
      <c r="L259" s="268">
        <f t="shared" si="76"/>
        <v>10152</v>
      </c>
      <c r="M259" s="268">
        <f t="shared" si="74"/>
        <v>0</v>
      </c>
      <c r="N259" s="268">
        <f t="shared" si="64"/>
        <v>0</v>
      </c>
      <c r="O259" s="268">
        <f t="shared" si="65"/>
        <v>0</v>
      </c>
      <c r="P259" s="268">
        <f t="shared" si="75"/>
        <v>305.5</v>
      </c>
      <c r="Q259" s="268">
        <f t="shared" si="66"/>
        <v>10998</v>
      </c>
      <c r="R259" s="268">
        <f t="shared" si="67"/>
        <v>13197.6</v>
      </c>
      <c r="S259" s="268">
        <f t="shared" si="68"/>
        <v>10998</v>
      </c>
      <c r="T259" s="268">
        <f t="shared" si="69"/>
        <v>13197.6</v>
      </c>
      <c r="U259" s="295"/>
      <c r="W259" s="298"/>
      <c r="X259" s="298"/>
      <c r="Y259" s="298"/>
    </row>
    <row r="260" spans="1:25" s="263" customFormat="1" ht="27.75" customHeight="1" x14ac:dyDescent="0.25">
      <c r="A260" s="264" t="s">
        <v>344</v>
      </c>
      <c r="B260" s="265" t="s">
        <v>265</v>
      </c>
      <c r="C260" s="264" t="s">
        <v>7</v>
      </c>
      <c r="D260" s="277">
        <v>12.12</v>
      </c>
      <c r="E260" s="271">
        <v>2416.5</v>
      </c>
      <c r="F260" s="268">
        <f>ROUND(E260*D260,2)</f>
        <v>29287.98</v>
      </c>
      <c r="G260" s="268">
        <f>ROUND(F260*1.2,2)</f>
        <v>35145.58</v>
      </c>
      <c r="H260" s="269"/>
      <c r="I260" s="268"/>
      <c r="J260" s="268"/>
      <c r="K260" s="268">
        <f t="shared" si="76"/>
        <v>29287.98</v>
      </c>
      <c r="L260" s="268">
        <f t="shared" si="76"/>
        <v>35145.58</v>
      </c>
      <c r="M260" s="268">
        <f t="shared" si="74"/>
        <v>3745.5750000000003</v>
      </c>
      <c r="N260" s="268">
        <f t="shared" si="64"/>
        <v>45396.368999999999</v>
      </c>
      <c r="O260" s="268">
        <f t="shared" si="65"/>
        <v>54475.642799999994</v>
      </c>
      <c r="P260" s="268">
        <f t="shared" si="75"/>
        <v>0</v>
      </c>
      <c r="Q260" s="268">
        <f t="shared" si="66"/>
        <v>0</v>
      </c>
      <c r="R260" s="268">
        <f t="shared" si="67"/>
        <v>0</v>
      </c>
      <c r="S260" s="268">
        <f t="shared" si="68"/>
        <v>45396.368999999999</v>
      </c>
      <c r="T260" s="268">
        <f t="shared" si="69"/>
        <v>54475.642799999994</v>
      </c>
      <c r="U260" s="295"/>
      <c r="W260" s="298"/>
      <c r="X260" s="298"/>
      <c r="Y260" s="298"/>
    </row>
    <row r="261" spans="1:25" s="263" customFormat="1" ht="27.75" customHeight="1" x14ac:dyDescent="0.25">
      <c r="A261" s="264" t="s">
        <v>345</v>
      </c>
      <c r="B261" s="278" t="s">
        <v>263</v>
      </c>
      <c r="C261" s="264" t="s">
        <v>7</v>
      </c>
      <c r="D261" s="279">
        <f>D260*1.26</f>
        <v>15.271199999999999</v>
      </c>
      <c r="E261" s="271"/>
      <c r="F261" s="271"/>
      <c r="G261" s="271"/>
      <c r="H261" s="268">
        <v>4800</v>
      </c>
      <c r="I261" s="271">
        <f>ROUND(H261*D261,2)</f>
        <v>73301.759999999995</v>
      </c>
      <c r="J261" s="271">
        <f>ROUND(I261*1.2,2)</f>
        <v>87962.11</v>
      </c>
      <c r="K261" s="268">
        <f t="shared" si="76"/>
        <v>73301.759999999995</v>
      </c>
      <c r="L261" s="268">
        <f t="shared" si="76"/>
        <v>87962.11</v>
      </c>
      <c r="M261" s="268">
        <f t="shared" si="74"/>
        <v>0</v>
      </c>
      <c r="N261" s="268">
        <f t="shared" si="64"/>
        <v>0</v>
      </c>
      <c r="O261" s="268">
        <f t="shared" si="65"/>
        <v>0</v>
      </c>
      <c r="P261" s="268">
        <f t="shared" si="75"/>
        <v>6240</v>
      </c>
      <c r="Q261" s="268">
        <f t="shared" si="66"/>
        <v>95292.287999999986</v>
      </c>
      <c r="R261" s="268">
        <f t="shared" si="67"/>
        <v>114350.74559999998</v>
      </c>
      <c r="S261" s="268">
        <f t="shared" si="68"/>
        <v>95292.287999999986</v>
      </c>
      <c r="T261" s="268">
        <f t="shared" si="69"/>
        <v>114350.74559999998</v>
      </c>
      <c r="U261" s="295"/>
      <c r="W261" s="298"/>
      <c r="X261" s="298"/>
      <c r="Y261" s="298"/>
    </row>
    <row r="262" spans="1:25" s="263" customFormat="1" ht="27.75" customHeight="1" x14ac:dyDescent="0.25">
      <c r="A262" s="264" t="s">
        <v>346</v>
      </c>
      <c r="B262" s="265" t="s">
        <v>266</v>
      </c>
      <c r="C262" s="264" t="s">
        <v>7</v>
      </c>
      <c r="D262" s="277">
        <v>1.21</v>
      </c>
      <c r="E262" s="271">
        <v>2102.355</v>
      </c>
      <c r="F262" s="268">
        <f>ROUND(E262*D262,2)</f>
        <v>2543.85</v>
      </c>
      <c r="G262" s="268">
        <f>ROUND(F262*1.2,2)</f>
        <v>3052.62</v>
      </c>
      <c r="H262" s="269"/>
      <c r="I262" s="268"/>
      <c r="J262" s="268"/>
      <c r="K262" s="268">
        <f t="shared" si="76"/>
        <v>2543.85</v>
      </c>
      <c r="L262" s="268">
        <f t="shared" si="76"/>
        <v>3052.62</v>
      </c>
      <c r="M262" s="268">
        <f t="shared" si="74"/>
        <v>3258.6502500000001</v>
      </c>
      <c r="N262" s="268">
        <f t="shared" si="64"/>
        <v>3942.9668025000001</v>
      </c>
      <c r="O262" s="268">
        <f t="shared" si="65"/>
        <v>4731.5601630000001</v>
      </c>
      <c r="P262" s="268">
        <f t="shared" si="75"/>
        <v>0</v>
      </c>
      <c r="Q262" s="268">
        <f t="shared" si="66"/>
        <v>0</v>
      </c>
      <c r="R262" s="268">
        <f t="shared" si="67"/>
        <v>0</v>
      </c>
      <c r="S262" s="268">
        <f t="shared" si="68"/>
        <v>3942.9668025000001</v>
      </c>
      <c r="T262" s="268">
        <f t="shared" si="69"/>
        <v>4731.5601630000001</v>
      </c>
      <c r="U262" s="295"/>
      <c r="W262" s="298"/>
      <c r="X262" s="298"/>
      <c r="Y262" s="298"/>
    </row>
    <row r="263" spans="1:25" s="263" customFormat="1" ht="27.75" customHeight="1" x14ac:dyDescent="0.25">
      <c r="A263" s="264" t="s">
        <v>347</v>
      </c>
      <c r="B263" s="265" t="s">
        <v>263</v>
      </c>
      <c r="C263" s="264" t="s">
        <v>7</v>
      </c>
      <c r="D263" s="277">
        <f>D262*1.26</f>
        <v>1.5246</v>
      </c>
      <c r="E263" s="271"/>
      <c r="F263" s="268"/>
      <c r="G263" s="268"/>
      <c r="H263" s="268">
        <v>4800</v>
      </c>
      <c r="I263" s="271">
        <f>ROUND(H263*D263,2)</f>
        <v>7318.08</v>
      </c>
      <c r="J263" s="271">
        <f>ROUND(I263*1.2,2)</f>
        <v>8781.7000000000007</v>
      </c>
      <c r="K263" s="268">
        <f t="shared" si="76"/>
        <v>7318.08</v>
      </c>
      <c r="L263" s="268">
        <f t="shared" si="76"/>
        <v>8781.7000000000007</v>
      </c>
      <c r="M263" s="268">
        <f t="shared" si="74"/>
        <v>0</v>
      </c>
      <c r="N263" s="268">
        <f t="shared" si="64"/>
        <v>0</v>
      </c>
      <c r="O263" s="268">
        <f t="shared" si="65"/>
        <v>0</v>
      </c>
      <c r="P263" s="268">
        <f t="shared" si="75"/>
        <v>6240</v>
      </c>
      <c r="Q263" s="268">
        <f t="shared" si="66"/>
        <v>9513.503999999999</v>
      </c>
      <c r="R263" s="268">
        <f t="shared" si="67"/>
        <v>11416.204799999998</v>
      </c>
      <c r="S263" s="268">
        <f t="shared" si="68"/>
        <v>9513.503999999999</v>
      </c>
      <c r="T263" s="268">
        <f t="shared" si="69"/>
        <v>11416.204799999998</v>
      </c>
      <c r="U263" s="295"/>
      <c r="W263" s="298"/>
      <c r="X263" s="298"/>
      <c r="Y263" s="298"/>
    </row>
    <row r="264" spans="1:25" s="263" customFormat="1" ht="27.75" customHeight="1" x14ac:dyDescent="0.25">
      <c r="A264" s="264" t="s">
        <v>348</v>
      </c>
      <c r="B264" s="265" t="s">
        <v>267</v>
      </c>
      <c r="C264" s="264" t="s">
        <v>9</v>
      </c>
      <c r="D264" s="277">
        <v>22.42</v>
      </c>
      <c r="E264" s="271">
        <v>1181.625</v>
      </c>
      <c r="F264" s="268">
        <f>ROUND(E264*D264,2)</f>
        <v>26492.03</v>
      </c>
      <c r="G264" s="268">
        <f>ROUND(F264*1.2,2)</f>
        <v>31790.44</v>
      </c>
      <c r="H264" s="269"/>
      <c r="I264" s="268"/>
      <c r="J264" s="268"/>
      <c r="K264" s="268">
        <f t="shared" si="76"/>
        <v>26492.03</v>
      </c>
      <c r="L264" s="268">
        <f t="shared" si="76"/>
        <v>31790.44</v>
      </c>
      <c r="M264" s="268">
        <f t="shared" si="74"/>
        <v>1831.51875</v>
      </c>
      <c r="N264" s="268">
        <f t="shared" si="64"/>
        <v>41062.650375000005</v>
      </c>
      <c r="O264" s="268">
        <f t="shared" si="65"/>
        <v>49275.180450000007</v>
      </c>
      <c r="P264" s="268">
        <f t="shared" si="75"/>
        <v>0</v>
      </c>
      <c r="Q264" s="268">
        <f t="shared" si="66"/>
        <v>0</v>
      </c>
      <c r="R264" s="268">
        <f t="shared" si="67"/>
        <v>0</v>
      </c>
      <c r="S264" s="268">
        <f t="shared" si="68"/>
        <v>41062.650375000005</v>
      </c>
      <c r="T264" s="268">
        <f t="shared" si="69"/>
        <v>49275.180450000007</v>
      </c>
      <c r="U264" s="295"/>
      <c r="W264" s="298"/>
      <c r="X264" s="298"/>
      <c r="Y264" s="298"/>
    </row>
    <row r="265" spans="1:25" s="263" customFormat="1" ht="27.75" customHeight="1" x14ac:dyDescent="0.25">
      <c r="A265" s="264" t="s">
        <v>349</v>
      </c>
      <c r="B265" s="265" t="s">
        <v>254</v>
      </c>
      <c r="C265" s="264" t="s">
        <v>15</v>
      </c>
      <c r="D265" s="277">
        <f>23.6*1.75</f>
        <v>41.300000000000004</v>
      </c>
      <c r="E265" s="271">
        <v>700</v>
      </c>
      <c r="F265" s="268">
        <f>ROUND(E265*D265,2)</f>
        <v>28910</v>
      </c>
      <c r="G265" s="268">
        <f>ROUND(F265*1.2,2)</f>
        <v>34692</v>
      </c>
      <c r="H265" s="269"/>
      <c r="I265" s="268"/>
      <c r="J265" s="268"/>
      <c r="K265" s="268">
        <f t="shared" si="76"/>
        <v>28910</v>
      </c>
      <c r="L265" s="268">
        <f t="shared" si="76"/>
        <v>34692</v>
      </c>
      <c r="M265" s="268">
        <f t="shared" si="74"/>
        <v>1085</v>
      </c>
      <c r="N265" s="268">
        <f t="shared" si="64"/>
        <v>44810.500000000007</v>
      </c>
      <c r="O265" s="268">
        <f t="shared" si="65"/>
        <v>53772.600000000006</v>
      </c>
      <c r="P265" s="268">
        <f t="shared" si="75"/>
        <v>0</v>
      </c>
      <c r="Q265" s="268">
        <f t="shared" si="66"/>
        <v>0</v>
      </c>
      <c r="R265" s="268">
        <f t="shared" si="67"/>
        <v>0</v>
      </c>
      <c r="S265" s="268">
        <f t="shared" si="68"/>
        <v>44810.500000000007</v>
      </c>
      <c r="T265" s="268">
        <f t="shared" si="69"/>
        <v>53772.600000000006</v>
      </c>
      <c r="U265" s="295"/>
      <c r="W265" s="298"/>
      <c r="X265" s="298"/>
      <c r="Y265" s="298"/>
    </row>
    <row r="266" spans="1:25" s="263" customFormat="1" ht="30" x14ac:dyDescent="0.25">
      <c r="A266" s="264" t="s">
        <v>350</v>
      </c>
      <c r="B266" s="265" t="s">
        <v>255</v>
      </c>
      <c r="C266" s="264" t="s">
        <v>15</v>
      </c>
      <c r="D266" s="277">
        <f>11.707+0.15+0.0414*6</f>
        <v>12.105400000000001</v>
      </c>
      <c r="E266" s="271">
        <v>1140</v>
      </c>
      <c r="F266" s="268">
        <f>ROUND(E266*D266,2)</f>
        <v>13800.16</v>
      </c>
      <c r="G266" s="268">
        <f>ROUND(F266*1.2,2)</f>
        <v>16560.189999999999</v>
      </c>
      <c r="H266" s="269"/>
      <c r="I266" s="268"/>
      <c r="J266" s="268"/>
      <c r="K266" s="268">
        <f t="shared" si="76"/>
        <v>13800.16</v>
      </c>
      <c r="L266" s="268">
        <f t="shared" si="76"/>
        <v>16560.189999999999</v>
      </c>
      <c r="M266" s="268">
        <f t="shared" si="74"/>
        <v>1767</v>
      </c>
      <c r="N266" s="268">
        <f t="shared" si="64"/>
        <v>21390.241800000003</v>
      </c>
      <c r="O266" s="268">
        <f t="shared" si="65"/>
        <v>25668.290160000004</v>
      </c>
      <c r="P266" s="268">
        <f t="shared" si="75"/>
        <v>0</v>
      </c>
      <c r="Q266" s="268">
        <f t="shared" si="66"/>
        <v>0</v>
      </c>
      <c r="R266" s="268">
        <f t="shared" si="67"/>
        <v>0</v>
      </c>
      <c r="S266" s="268">
        <f t="shared" si="68"/>
        <v>21390.241800000003</v>
      </c>
      <c r="T266" s="268">
        <f t="shared" si="69"/>
        <v>25668.290160000004</v>
      </c>
      <c r="U266" s="295"/>
      <c r="W266" s="298"/>
      <c r="X266" s="298"/>
      <c r="Y266" s="298"/>
    </row>
    <row r="267" spans="1:25" s="263" customFormat="1" ht="27.75" customHeight="1" x14ac:dyDescent="0.25">
      <c r="A267" s="264" t="s">
        <v>351</v>
      </c>
      <c r="B267" s="265" t="s">
        <v>256</v>
      </c>
      <c r="C267" s="264" t="s">
        <v>15</v>
      </c>
      <c r="D267" s="277">
        <f>63*0.08</f>
        <v>5.04</v>
      </c>
      <c r="E267" s="271">
        <v>1140</v>
      </c>
      <c r="F267" s="268">
        <f>ROUND(E267*D267,2)</f>
        <v>5745.6</v>
      </c>
      <c r="G267" s="268">
        <f>ROUND(F267*1.2,2)</f>
        <v>6894.72</v>
      </c>
      <c r="H267" s="269"/>
      <c r="I267" s="268"/>
      <c r="J267" s="268"/>
      <c r="K267" s="268">
        <f t="shared" si="76"/>
        <v>5745.6</v>
      </c>
      <c r="L267" s="268">
        <f t="shared" si="76"/>
        <v>6894.72</v>
      </c>
      <c r="M267" s="268">
        <f t="shared" si="74"/>
        <v>1767</v>
      </c>
      <c r="N267" s="268">
        <f t="shared" si="64"/>
        <v>8905.68</v>
      </c>
      <c r="O267" s="268">
        <f t="shared" si="65"/>
        <v>10686.816000000001</v>
      </c>
      <c r="P267" s="268">
        <f t="shared" si="75"/>
        <v>0</v>
      </c>
      <c r="Q267" s="268">
        <f t="shared" si="66"/>
        <v>0</v>
      </c>
      <c r="R267" s="268">
        <f t="shared" si="67"/>
        <v>0</v>
      </c>
      <c r="S267" s="268">
        <f t="shared" si="68"/>
        <v>8905.68</v>
      </c>
      <c r="T267" s="268">
        <f t="shared" si="69"/>
        <v>10686.816000000001</v>
      </c>
      <c r="U267" s="295"/>
      <c r="W267" s="298"/>
      <c r="X267" s="298"/>
      <c r="Y267" s="298"/>
    </row>
    <row r="268" spans="1:25" s="263" customFormat="1" ht="27.75" customHeight="1" x14ac:dyDescent="0.25">
      <c r="A268" s="272"/>
      <c r="B268" s="273"/>
      <c r="C268" s="272"/>
      <c r="D268" s="290"/>
      <c r="E268" s="275"/>
      <c r="F268" s="276">
        <f>SUM(F239:F267)</f>
        <v>556489.32000000007</v>
      </c>
      <c r="G268" s="276">
        <f>SUM(G239:G267)</f>
        <v>667787.18999999971</v>
      </c>
      <c r="H268" s="276"/>
      <c r="I268" s="276">
        <f>SUM(I239:I267)</f>
        <v>4420969.9099999992</v>
      </c>
      <c r="J268" s="276">
        <f>SUM(J239:J267)</f>
        <v>5305163.8900000006</v>
      </c>
      <c r="K268" s="276">
        <f>SUM(K239:K267)</f>
        <v>4977459.2299999995</v>
      </c>
      <c r="L268" s="276">
        <f>SUM(L239:L267)</f>
        <v>5972951.080000001</v>
      </c>
      <c r="M268" s="276"/>
      <c r="N268" s="276">
        <f>SUM(N239:N267)</f>
        <v>862558.44189249992</v>
      </c>
      <c r="O268" s="276">
        <f>SUM(O239:O267)</f>
        <v>1035070.130271</v>
      </c>
      <c r="P268" s="276"/>
      <c r="Q268" s="276">
        <f>SUM(Q239:Q267)</f>
        <v>5747260.8803999992</v>
      </c>
      <c r="R268" s="276">
        <f>SUM(R239:R267)</f>
        <v>6896713.0564799998</v>
      </c>
      <c r="S268" s="276">
        <f>SUM(S239:S267)</f>
        <v>6609819.3222924992</v>
      </c>
      <c r="T268" s="276">
        <f>SUM(T239:T267)</f>
        <v>7931783.1867509978</v>
      </c>
      <c r="U268" s="295"/>
      <c r="W268" s="298"/>
      <c r="X268" s="298"/>
      <c r="Y268" s="298"/>
    </row>
    <row r="269" spans="1:25" s="263" customFormat="1" ht="27.75" customHeight="1" x14ac:dyDescent="0.25">
      <c r="A269" s="258">
        <v>12</v>
      </c>
      <c r="B269" s="260" t="s">
        <v>289</v>
      </c>
      <c r="C269" s="261"/>
      <c r="D269" s="261"/>
      <c r="E269" s="261"/>
      <c r="F269" s="261"/>
      <c r="G269" s="261"/>
      <c r="H269" s="261"/>
      <c r="I269" s="261"/>
      <c r="J269" s="261"/>
      <c r="K269" s="261"/>
      <c r="L269" s="262"/>
      <c r="M269" s="262"/>
      <c r="N269" s="262"/>
      <c r="O269" s="262"/>
      <c r="P269" s="262"/>
      <c r="Q269" s="262"/>
      <c r="R269" s="262"/>
      <c r="S269" s="262"/>
      <c r="T269" s="262"/>
      <c r="U269" s="295"/>
      <c r="W269" s="298"/>
      <c r="X269" s="298"/>
      <c r="Y269" s="298"/>
    </row>
    <row r="270" spans="1:25" s="263" customFormat="1" ht="27.75" customHeight="1" x14ac:dyDescent="0.25">
      <c r="A270" s="264" t="s">
        <v>35</v>
      </c>
      <c r="B270" s="265" t="s">
        <v>250</v>
      </c>
      <c r="C270" s="264" t="s">
        <v>15</v>
      </c>
      <c r="D270" s="277">
        <v>9.4700000000000006</v>
      </c>
      <c r="E270" s="267">
        <v>8737</v>
      </c>
      <c r="F270" s="268">
        <f>ROUND(E270*D270,2)</f>
        <v>82739.39</v>
      </c>
      <c r="G270" s="268">
        <f>ROUND(F270*1.2,2)</f>
        <v>99287.27</v>
      </c>
      <c r="H270" s="269"/>
      <c r="I270" s="268"/>
      <c r="J270" s="268"/>
      <c r="K270" s="268">
        <f t="shared" ref="K270:L279" si="79">F270+I270</f>
        <v>82739.39</v>
      </c>
      <c r="L270" s="268">
        <f t="shared" si="79"/>
        <v>99287.27</v>
      </c>
      <c r="M270" s="268">
        <f t="shared" ref="M270:M298" si="80">E270*$M$4</f>
        <v>13542.35</v>
      </c>
      <c r="N270" s="268">
        <f t="shared" si="64"/>
        <v>128246.05450000001</v>
      </c>
      <c r="O270" s="268">
        <f t="shared" si="65"/>
        <v>153895.2654</v>
      </c>
      <c r="P270" s="268">
        <f t="shared" ref="P270:P298" si="81">H270*$P$4</f>
        <v>0</v>
      </c>
      <c r="Q270" s="268">
        <f t="shared" si="66"/>
        <v>0</v>
      </c>
      <c r="R270" s="268">
        <f t="shared" si="67"/>
        <v>0</v>
      </c>
      <c r="S270" s="268">
        <f t="shared" si="68"/>
        <v>128246.05450000001</v>
      </c>
      <c r="T270" s="268">
        <f t="shared" si="69"/>
        <v>153895.2654</v>
      </c>
      <c r="U270" s="295"/>
      <c r="W270" s="298"/>
      <c r="X270" s="298"/>
      <c r="Y270" s="298"/>
    </row>
    <row r="271" spans="1:25" s="263" customFormat="1" ht="27.75" customHeight="1" x14ac:dyDescent="0.25">
      <c r="A271" s="264" t="s">
        <v>122</v>
      </c>
      <c r="B271" s="265" t="s">
        <v>258</v>
      </c>
      <c r="C271" s="264" t="s">
        <v>7</v>
      </c>
      <c r="D271" s="277">
        <v>28.36</v>
      </c>
      <c r="E271" s="271">
        <v>1630</v>
      </c>
      <c r="F271" s="268">
        <f>ROUND(E271*D271,2)</f>
        <v>46226.8</v>
      </c>
      <c r="G271" s="268">
        <f>ROUND(F271*1.2,2)</f>
        <v>55472.160000000003</v>
      </c>
      <c r="H271" s="269"/>
      <c r="I271" s="268"/>
      <c r="J271" s="268"/>
      <c r="K271" s="268">
        <f t="shared" si="79"/>
        <v>46226.8</v>
      </c>
      <c r="L271" s="268">
        <f t="shared" si="79"/>
        <v>55472.160000000003</v>
      </c>
      <c r="M271" s="268">
        <f t="shared" si="80"/>
        <v>2526.5</v>
      </c>
      <c r="N271" s="268">
        <f t="shared" si="64"/>
        <v>71651.539999999994</v>
      </c>
      <c r="O271" s="268">
        <f t="shared" si="65"/>
        <v>85981.847999999984</v>
      </c>
      <c r="P271" s="268">
        <f t="shared" si="81"/>
        <v>0</v>
      </c>
      <c r="Q271" s="268">
        <f t="shared" si="66"/>
        <v>0</v>
      </c>
      <c r="R271" s="268">
        <f t="shared" si="67"/>
        <v>0</v>
      </c>
      <c r="S271" s="268">
        <f t="shared" si="68"/>
        <v>71651.539999999994</v>
      </c>
      <c r="T271" s="268">
        <f t="shared" si="69"/>
        <v>85981.847999999984</v>
      </c>
      <c r="U271" s="295"/>
      <c r="W271" s="298"/>
      <c r="X271" s="298"/>
      <c r="Y271" s="298"/>
    </row>
    <row r="272" spans="1:25" s="263" customFormat="1" ht="27.75" customHeight="1" x14ac:dyDescent="0.25">
      <c r="A272" s="264" t="s">
        <v>217</v>
      </c>
      <c r="B272" s="278" t="s">
        <v>245</v>
      </c>
      <c r="C272" s="264" t="s">
        <v>8</v>
      </c>
      <c r="D272" s="279">
        <v>133.59</v>
      </c>
      <c r="E272" s="271">
        <v>101.5</v>
      </c>
      <c r="F272" s="268">
        <f>ROUND(E272*D272,2)</f>
        <v>13559.39</v>
      </c>
      <c r="G272" s="268">
        <f>ROUND(F272*1.2,2)</f>
        <v>16271.27</v>
      </c>
      <c r="H272" s="269"/>
      <c r="I272" s="268"/>
      <c r="J272" s="268"/>
      <c r="K272" s="268">
        <f t="shared" si="79"/>
        <v>13559.39</v>
      </c>
      <c r="L272" s="268">
        <f t="shared" si="79"/>
        <v>16271.27</v>
      </c>
      <c r="M272" s="268">
        <f t="shared" si="80"/>
        <v>157.32500000000002</v>
      </c>
      <c r="N272" s="268">
        <f t="shared" si="64"/>
        <v>21017.046750000001</v>
      </c>
      <c r="O272" s="268">
        <f t="shared" si="65"/>
        <v>25220.456099999999</v>
      </c>
      <c r="P272" s="268">
        <f t="shared" si="81"/>
        <v>0</v>
      </c>
      <c r="Q272" s="268">
        <f t="shared" si="66"/>
        <v>0</v>
      </c>
      <c r="R272" s="268">
        <f t="shared" si="67"/>
        <v>0</v>
      </c>
      <c r="S272" s="268">
        <f t="shared" si="68"/>
        <v>21017.046750000001</v>
      </c>
      <c r="T272" s="268">
        <f t="shared" si="69"/>
        <v>25220.456099999999</v>
      </c>
      <c r="U272" s="295"/>
      <c r="W272" s="298"/>
      <c r="X272" s="298"/>
      <c r="Y272" s="298"/>
    </row>
    <row r="273" spans="1:25" s="263" customFormat="1" ht="27.75" customHeight="1" x14ac:dyDescent="0.25">
      <c r="A273" s="264" t="s">
        <v>301</v>
      </c>
      <c r="B273" s="265" t="s">
        <v>249</v>
      </c>
      <c r="C273" s="264" t="s">
        <v>7</v>
      </c>
      <c r="D273" s="277">
        <v>13.36</v>
      </c>
      <c r="E273" s="271">
        <v>2573.7399999999998</v>
      </c>
      <c r="F273" s="268">
        <f>ROUND(E273*D273,2)</f>
        <v>34385.17</v>
      </c>
      <c r="G273" s="268">
        <f>ROUND(F273*1.2,2)</f>
        <v>41262.199999999997</v>
      </c>
      <c r="H273" s="269"/>
      <c r="I273" s="268"/>
      <c r="J273" s="268"/>
      <c r="K273" s="268">
        <f t="shared" si="79"/>
        <v>34385.17</v>
      </c>
      <c r="L273" s="268">
        <f t="shared" si="79"/>
        <v>41262.199999999997</v>
      </c>
      <c r="M273" s="268">
        <f t="shared" si="80"/>
        <v>3989.2969999999996</v>
      </c>
      <c r="N273" s="268">
        <f t="shared" si="64"/>
        <v>53297.007919999989</v>
      </c>
      <c r="O273" s="268">
        <f t="shared" si="65"/>
        <v>63956.409503999981</v>
      </c>
      <c r="P273" s="268">
        <f t="shared" si="81"/>
        <v>0</v>
      </c>
      <c r="Q273" s="268">
        <f t="shared" si="66"/>
        <v>0</v>
      </c>
      <c r="R273" s="268">
        <f t="shared" si="67"/>
        <v>0</v>
      </c>
      <c r="S273" s="268">
        <f t="shared" si="68"/>
        <v>53297.007919999989</v>
      </c>
      <c r="T273" s="268">
        <f t="shared" si="69"/>
        <v>63956.409503999981</v>
      </c>
      <c r="U273" s="295"/>
      <c r="W273" s="298"/>
      <c r="X273" s="298"/>
      <c r="Y273" s="298"/>
    </row>
    <row r="274" spans="1:25" s="263" customFormat="1" ht="27.75" customHeight="1" x14ac:dyDescent="0.25">
      <c r="A274" s="264" t="s">
        <v>302</v>
      </c>
      <c r="B274" s="265" t="s">
        <v>247</v>
      </c>
      <c r="C274" s="264" t="s">
        <v>7</v>
      </c>
      <c r="D274" s="277">
        <f>D273*1.26</f>
        <v>16.833600000000001</v>
      </c>
      <c r="E274" s="271"/>
      <c r="F274" s="268"/>
      <c r="G274" s="268"/>
      <c r="H274" s="268">
        <v>4800</v>
      </c>
      <c r="I274" s="271">
        <f>ROUND(H274*D274,2)</f>
        <v>80801.279999999999</v>
      </c>
      <c r="J274" s="271">
        <f>ROUND(I274*1.2,2)</f>
        <v>96961.54</v>
      </c>
      <c r="K274" s="268">
        <f t="shared" si="79"/>
        <v>80801.279999999999</v>
      </c>
      <c r="L274" s="268">
        <f t="shared" si="79"/>
        <v>96961.54</v>
      </c>
      <c r="M274" s="268">
        <f t="shared" si="80"/>
        <v>0</v>
      </c>
      <c r="N274" s="268">
        <f t="shared" si="64"/>
        <v>0</v>
      </c>
      <c r="O274" s="268">
        <f t="shared" si="65"/>
        <v>0</v>
      </c>
      <c r="P274" s="268">
        <f t="shared" si="81"/>
        <v>6240</v>
      </c>
      <c r="Q274" s="268">
        <f t="shared" si="66"/>
        <v>105041.664</v>
      </c>
      <c r="R274" s="268">
        <f t="shared" si="67"/>
        <v>126049.99679999999</v>
      </c>
      <c r="S274" s="268">
        <f t="shared" si="68"/>
        <v>105041.664</v>
      </c>
      <c r="T274" s="268">
        <f t="shared" si="69"/>
        <v>126049.99679999999</v>
      </c>
      <c r="U274" s="295"/>
      <c r="W274" s="298"/>
      <c r="X274" s="298"/>
      <c r="Y274" s="298"/>
    </row>
    <row r="275" spans="1:25" s="263" customFormat="1" ht="27.75" customHeight="1" x14ac:dyDescent="0.25">
      <c r="A275" s="264" t="s">
        <v>303</v>
      </c>
      <c r="B275" s="265" t="s">
        <v>278</v>
      </c>
      <c r="C275" s="264" t="s">
        <v>10</v>
      </c>
      <c r="D275" s="277">
        <v>47</v>
      </c>
      <c r="E275" s="271">
        <v>2952.96</v>
      </c>
      <c r="F275" s="268">
        <f>ROUND(E275*D275,2)</f>
        <v>138789.12</v>
      </c>
      <c r="G275" s="268">
        <f>ROUND(F275*1.2,2)</f>
        <v>166546.94</v>
      </c>
      <c r="H275" s="269"/>
      <c r="I275" s="268"/>
      <c r="J275" s="268"/>
      <c r="K275" s="268">
        <f t="shared" si="79"/>
        <v>138789.12</v>
      </c>
      <c r="L275" s="268">
        <f t="shared" si="79"/>
        <v>166546.94</v>
      </c>
      <c r="M275" s="268">
        <f t="shared" si="80"/>
        <v>4577.0879999999997</v>
      </c>
      <c r="N275" s="268">
        <f t="shared" si="64"/>
        <v>215123.136</v>
      </c>
      <c r="O275" s="268">
        <f t="shared" si="65"/>
        <v>258147.76319999999</v>
      </c>
      <c r="P275" s="268">
        <f t="shared" si="81"/>
        <v>0</v>
      </c>
      <c r="Q275" s="268">
        <f t="shared" si="66"/>
        <v>0</v>
      </c>
      <c r="R275" s="268">
        <f t="shared" si="67"/>
        <v>0</v>
      </c>
      <c r="S275" s="268">
        <f t="shared" si="68"/>
        <v>215123.136</v>
      </c>
      <c r="T275" s="268">
        <f t="shared" si="69"/>
        <v>258147.76319999999</v>
      </c>
      <c r="U275" s="295"/>
      <c r="W275" s="298"/>
      <c r="X275" s="298"/>
      <c r="Y275" s="298"/>
    </row>
    <row r="276" spans="1:25" s="263" customFormat="1" ht="27.75" customHeight="1" x14ac:dyDescent="0.25">
      <c r="A276" s="264" t="s">
        <v>304</v>
      </c>
      <c r="B276" s="265" t="s">
        <v>279</v>
      </c>
      <c r="C276" s="264" t="s">
        <v>268</v>
      </c>
      <c r="D276" s="277">
        <v>1</v>
      </c>
      <c r="E276" s="271"/>
      <c r="F276" s="268"/>
      <c r="G276" s="268"/>
      <c r="H276" s="268">
        <v>1250000</v>
      </c>
      <c r="I276" s="271">
        <f>ROUND(H276*D276,2)</f>
        <v>1250000</v>
      </c>
      <c r="J276" s="271">
        <f>ROUND(I276*1.2,2)</f>
        <v>1500000</v>
      </c>
      <c r="K276" s="268">
        <f t="shared" si="79"/>
        <v>1250000</v>
      </c>
      <c r="L276" s="268">
        <f t="shared" si="79"/>
        <v>1500000</v>
      </c>
      <c r="M276" s="268">
        <f t="shared" si="80"/>
        <v>0</v>
      </c>
      <c r="N276" s="268">
        <f t="shared" si="64"/>
        <v>0</v>
      </c>
      <c r="O276" s="268">
        <f t="shared" si="65"/>
        <v>0</v>
      </c>
      <c r="P276" s="268">
        <f t="shared" si="81"/>
        <v>1625000</v>
      </c>
      <c r="Q276" s="268">
        <f t="shared" si="66"/>
        <v>1625000</v>
      </c>
      <c r="R276" s="268">
        <f t="shared" si="67"/>
        <v>1950000</v>
      </c>
      <c r="S276" s="268">
        <f t="shared" si="68"/>
        <v>1625000</v>
      </c>
      <c r="T276" s="268">
        <f t="shared" si="69"/>
        <v>1950000</v>
      </c>
      <c r="U276" s="295"/>
      <c r="W276" s="298"/>
      <c r="X276" s="298"/>
      <c r="Y276" s="298"/>
    </row>
    <row r="277" spans="1:25" s="263" customFormat="1" ht="27.75" customHeight="1" x14ac:dyDescent="0.25">
      <c r="A277" s="280" t="s">
        <v>305</v>
      </c>
      <c r="B277" s="281" t="s">
        <v>264</v>
      </c>
      <c r="C277" s="280" t="s">
        <v>15</v>
      </c>
      <c r="D277" s="282">
        <v>9.4700000000000006</v>
      </c>
      <c r="E277" s="283">
        <v>10921.25</v>
      </c>
      <c r="F277" s="284">
        <f>ROUND(E277*D277,2)</f>
        <v>103424.24</v>
      </c>
      <c r="G277" s="284">
        <f>ROUND(F277*1.2,2)</f>
        <v>124109.09</v>
      </c>
      <c r="H277" s="269"/>
      <c r="I277" s="268"/>
      <c r="J277" s="268"/>
      <c r="K277" s="268">
        <f t="shared" si="79"/>
        <v>103424.24</v>
      </c>
      <c r="L277" s="268">
        <f t="shared" si="79"/>
        <v>124109.09</v>
      </c>
      <c r="M277" s="268">
        <f t="shared" si="80"/>
        <v>16927.9375</v>
      </c>
      <c r="N277" s="268">
        <f t="shared" si="64"/>
        <v>160307.56812500002</v>
      </c>
      <c r="O277" s="268">
        <f t="shared" si="65"/>
        <v>192369.08175000001</v>
      </c>
      <c r="P277" s="268">
        <f t="shared" si="81"/>
        <v>0</v>
      </c>
      <c r="Q277" s="268">
        <f t="shared" si="66"/>
        <v>0</v>
      </c>
      <c r="R277" s="268">
        <f t="shared" si="67"/>
        <v>0</v>
      </c>
      <c r="S277" s="268">
        <f t="shared" si="68"/>
        <v>160307.56812500002</v>
      </c>
      <c r="T277" s="268">
        <f t="shared" si="69"/>
        <v>192369.08175000001</v>
      </c>
      <c r="U277" s="295"/>
      <c r="W277" s="298"/>
      <c r="X277" s="298"/>
      <c r="Y277" s="298"/>
    </row>
    <row r="278" spans="1:25" s="263" customFormat="1" ht="27.75" customHeight="1" x14ac:dyDescent="0.25">
      <c r="A278" s="264" t="s">
        <v>306</v>
      </c>
      <c r="B278" s="278" t="s">
        <v>280</v>
      </c>
      <c r="C278" s="264" t="s">
        <v>268</v>
      </c>
      <c r="D278" s="279">
        <v>1</v>
      </c>
      <c r="E278" s="271"/>
      <c r="F278" s="268"/>
      <c r="G278" s="268"/>
      <c r="H278" s="268">
        <v>2730000</v>
      </c>
      <c r="I278" s="271">
        <f>ROUND(H278*D278,2)</f>
        <v>2730000</v>
      </c>
      <c r="J278" s="271">
        <f>ROUND(I278*1.2,2)</f>
        <v>3276000</v>
      </c>
      <c r="K278" s="268">
        <f t="shared" si="79"/>
        <v>2730000</v>
      </c>
      <c r="L278" s="268">
        <f t="shared" si="79"/>
        <v>3276000</v>
      </c>
      <c r="M278" s="268">
        <f t="shared" si="80"/>
        <v>0</v>
      </c>
      <c r="N278" s="268">
        <f t="shared" ref="N278:N343" si="82">M278*D278</f>
        <v>0</v>
      </c>
      <c r="O278" s="268">
        <f t="shared" ref="O278:O343" si="83">N278*1.2</f>
        <v>0</v>
      </c>
      <c r="P278" s="268">
        <f t="shared" si="81"/>
        <v>3549000</v>
      </c>
      <c r="Q278" s="268">
        <f t="shared" ref="Q278:Q343" si="84">P278*D278</f>
        <v>3549000</v>
      </c>
      <c r="R278" s="268">
        <f t="shared" ref="R278:R343" si="85">Q278*1.2</f>
        <v>4258800</v>
      </c>
      <c r="S278" s="268">
        <f t="shared" ref="S278:S343" si="86">N278+Q278</f>
        <v>3549000</v>
      </c>
      <c r="T278" s="268">
        <f t="shared" ref="T278:T343" si="87">S278*1.2</f>
        <v>4258800</v>
      </c>
      <c r="U278" s="295"/>
      <c r="W278" s="298"/>
      <c r="X278" s="298"/>
      <c r="Y278" s="298"/>
    </row>
    <row r="279" spans="1:25" s="263" customFormat="1" ht="27.75" customHeight="1" x14ac:dyDescent="0.25">
      <c r="A279" s="264" t="s">
        <v>307</v>
      </c>
      <c r="B279" s="285" t="s">
        <v>281</v>
      </c>
      <c r="C279" s="264" t="s">
        <v>10</v>
      </c>
      <c r="D279" s="286">
        <v>2</v>
      </c>
      <c r="E279" s="287">
        <v>2510.0160000000001</v>
      </c>
      <c r="F279" s="268">
        <f>ROUND(E279*D279,2)</f>
        <v>5020.03</v>
      </c>
      <c r="G279" s="268">
        <f>ROUND(F279*1.2,2)</f>
        <v>6024.04</v>
      </c>
      <c r="H279" s="269"/>
      <c r="I279" s="268"/>
      <c r="J279" s="268"/>
      <c r="K279" s="268">
        <f t="shared" si="79"/>
        <v>5020.03</v>
      </c>
      <c r="L279" s="268">
        <f t="shared" si="79"/>
        <v>6024.04</v>
      </c>
      <c r="M279" s="268">
        <f t="shared" si="80"/>
        <v>3890.5248000000001</v>
      </c>
      <c r="N279" s="268">
        <f t="shared" si="82"/>
        <v>7781.0496000000003</v>
      </c>
      <c r="O279" s="268">
        <f t="shared" si="83"/>
        <v>9337.2595199999996</v>
      </c>
      <c r="P279" s="268">
        <f t="shared" si="81"/>
        <v>0</v>
      </c>
      <c r="Q279" s="268">
        <f t="shared" si="84"/>
        <v>0</v>
      </c>
      <c r="R279" s="268">
        <f t="shared" si="85"/>
        <v>0</v>
      </c>
      <c r="S279" s="268">
        <f t="shared" si="86"/>
        <v>7781.0496000000003</v>
      </c>
      <c r="T279" s="268">
        <f t="shared" si="87"/>
        <v>9337.2595199999996</v>
      </c>
      <c r="U279" s="295"/>
      <c r="W279" s="298"/>
      <c r="X279" s="298"/>
      <c r="Y279" s="298"/>
    </row>
    <row r="280" spans="1:25" s="263" customFormat="1" ht="27.75" customHeight="1" x14ac:dyDescent="0.25">
      <c r="A280" s="264" t="s">
        <v>308</v>
      </c>
      <c r="B280" s="285" t="s">
        <v>282</v>
      </c>
      <c r="C280" s="264" t="s">
        <v>10</v>
      </c>
      <c r="D280" s="288">
        <v>2</v>
      </c>
      <c r="E280" s="287"/>
      <c r="F280" s="287"/>
      <c r="G280" s="287"/>
      <c r="H280" s="268">
        <v>32370</v>
      </c>
      <c r="I280" s="287">
        <f>ROUND(H280*D280,2)</f>
        <v>64740</v>
      </c>
      <c r="J280" s="287">
        <f>ROUND(I280*1.2,2)</f>
        <v>77688</v>
      </c>
      <c r="K280" s="287">
        <f>F280+I280</f>
        <v>64740</v>
      </c>
      <c r="L280" s="289">
        <f>G280+J280</f>
        <v>77688</v>
      </c>
      <c r="M280" s="289">
        <f t="shared" si="80"/>
        <v>0</v>
      </c>
      <c r="N280" s="289">
        <f t="shared" si="82"/>
        <v>0</v>
      </c>
      <c r="O280" s="289">
        <f t="shared" si="83"/>
        <v>0</v>
      </c>
      <c r="P280" s="289">
        <f t="shared" si="81"/>
        <v>42081</v>
      </c>
      <c r="Q280" s="289">
        <f t="shared" si="84"/>
        <v>84162</v>
      </c>
      <c r="R280" s="289">
        <f t="shared" si="85"/>
        <v>100994.4</v>
      </c>
      <c r="S280" s="289">
        <f t="shared" si="86"/>
        <v>84162</v>
      </c>
      <c r="T280" s="289">
        <f t="shared" si="87"/>
        <v>100994.4</v>
      </c>
      <c r="U280" s="295"/>
      <c r="W280" s="298"/>
      <c r="X280" s="298"/>
      <c r="Y280" s="298"/>
    </row>
    <row r="281" spans="1:25" s="263" customFormat="1" ht="27.75" customHeight="1" x14ac:dyDescent="0.25">
      <c r="A281" s="264" t="s">
        <v>309</v>
      </c>
      <c r="B281" s="278" t="s">
        <v>125</v>
      </c>
      <c r="C281" s="264" t="s">
        <v>10</v>
      </c>
      <c r="D281" s="279">
        <v>1</v>
      </c>
      <c r="E281" s="271">
        <v>12480</v>
      </c>
      <c r="F281" s="268">
        <f>ROUND(E281*D281,2)</f>
        <v>12480</v>
      </c>
      <c r="G281" s="268">
        <f>ROUND(F281*1.2,2)</f>
        <v>14976</v>
      </c>
      <c r="H281" s="269"/>
      <c r="I281" s="268"/>
      <c r="J281" s="268"/>
      <c r="K281" s="268">
        <f t="shared" ref="K281:L298" si="88">F281+I281</f>
        <v>12480</v>
      </c>
      <c r="L281" s="268">
        <f t="shared" si="88"/>
        <v>14976</v>
      </c>
      <c r="M281" s="268">
        <f t="shared" si="80"/>
        <v>19344</v>
      </c>
      <c r="N281" s="268">
        <f t="shared" si="82"/>
        <v>19344</v>
      </c>
      <c r="O281" s="268">
        <f t="shared" si="83"/>
        <v>23212.799999999999</v>
      </c>
      <c r="P281" s="268">
        <f t="shared" si="81"/>
        <v>0</v>
      </c>
      <c r="Q281" s="268">
        <f t="shared" si="84"/>
        <v>0</v>
      </c>
      <c r="R281" s="268">
        <f t="shared" si="85"/>
        <v>0</v>
      </c>
      <c r="S281" s="268">
        <f t="shared" si="86"/>
        <v>19344</v>
      </c>
      <c r="T281" s="268">
        <f t="shared" si="87"/>
        <v>23212.799999999999</v>
      </c>
      <c r="U281" s="295"/>
      <c r="W281" s="298"/>
      <c r="X281" s="298"/>
      <c r="Y281" s="298"/>
    </row>
    <row r="282" spans="1:25" s="263" customFormat="1" ht="27.75" customHeight="1" x14ac:dyDescent="0.25">
      <c r="A282" s="264" t="s">
        <v>310</v>
      </c>
      <c r="B282" s="278" t="s">
        <v>126</v>
      </c>
      <c r="C282" s="264" t="s">
        <v>10</v>
      </c>
      <c r="D282" s="279">
        <v>1</v>
      </c>
      <c r="E282" s="271"/>
      <c r="F282" s="271"/>
      <c r="G282" s="271"/>
      <c r="H282" s="268">
        <v>112000</v>
      </c>
      <c r="I282" s="271">
        <f t="shared" ref="I282:I287" si="89">ROUND(H282*D282,2)</f>
        <v>112000</v>
      </c>
      <c r="J282" s="271">
        <f t="shared" ref="J282:J287" si="90">ROUND(I282*1.2,2)</f>
        <v>134400</v>
      </c>
      <c r="K282" s="268">
        <f t="shared" si="88"/>
        <v>112000</v>
      </c>
      <c r="L282" s="268">
        <f t="shared" si="88"/>
        <v>134400</v>
      </c>
      <c r="M282" s="268">
        <f t="shared" si="80"/>
        <v>0</v>
      </c>
      <c r="N282" s="268">
        <f t="shared" si="82"/>
        <v>0</v>
      </c>
      <c r="O282" s="268">
        <f t="shared" si="83"/>
        <v>0</v>
      </c>
      <c r="P282" s="268">
        <f t="shared" si="81"/>
        <v>145600</v>
      </c>
      <c r="Q282" s="268">
        <f t="shared" si="84"/>
        <v>145600</v>
      </c>
      <c r="R282" s="268">
        <f t="shared" si="85"/>
        <v>174720</v>
      </c>
      <c r="S282" s="268">
        <f t="shared" si="86"/>
        <v>145600</v>
      </c>
      <c r="T282" s="268">
        <f t="shared" si="87"/>
        <v>174720</v>
      </c>
      <c r="U282" s="295"/>
      <c r="W282" s="298"/>
      <c r="X282" s="298"/>
      <c r="Y282" s="298"/>
    </row>
    <row r="283" spans="1:25" s="263" customFormat="1" ht="27.75" customHeight="1" x14ac:dyDescent="0.25">
      <c r="A283" s="264" t="s">
        <v>311</v>
      </c>
      <c r="B283" s="278" t="s">
        <v>233</v>
      </c>
      <c r="C283" s="264" t="s">
        <v>149</v>
      </c>
      <c r="D283" s="279">
        <v>1</v>
      </c>
      <c r="E283" s="271"/>
      <c r="F283" s="271"/>
      <c r="G283" s="271"/>
      <c r="H283" s="268">
        <v>3700</v>
      </c>
      <c r="I283" s="271">
        <f t="shared" si="89"/>
        <v>3700</v>
      </c>
      <c r="J283" s="271">
        <f t="shared" si="90"/>
        <v>4440</v>
      </c>
      <c r="K283" s="268">
        <f t="shared" si="88"/>
        <v>3700</v>
      </c>
      <c r="L283" s="268">
        <f t="shared" si="88"/>
        <v>4440</v>
      </c>
      <c r="M283" s="268">
        <f t="shared" si="80"/>
        <v>0</v>
      </c>
      <c r="N283" s="268">
        <f t="shared" si="82"/>
        <v>0</v>
      </c>
      <c r="O283" s="268">
        <f t="shared" si="83"/>
        <v>0</v>
      </c>
      <c r="P283" s="268">
        <f t="shared" si="81"/>
        <v>4810</v>
      </c>
      <c r="Q283" s="268">
        <f t="shared" si="84"/>
        <v>4810</v>
      </c>
      <c r="R283" s="268">
        <f t="shared" si="85"/>
        <v>5772</v>
      </c>
      <c r="S283" s="268">
        <f t="shared" si="86"/>
        <v>4810</v>
      </c>
      <c r="T283" s="268">
        <f t="shared" si="87"/>
        <v>5772</v>
      </c>
      <c r="U283" s="295"/>
      <c r="W283" s="298"/>
      <c r="X283" s="298"/>
      <c r="Y283" s="298"/>
    </row>
    <row r="284" spans="1:25" s="263" customFormat="1" ht="27.75" customHeight="1" x14ac:dyDescent="0.25">
      <c r="A284" s="264" t="s">
        <v>312</v>
      </c>
      <c r="B284" s="278" t="s">
        <v>235</v>
      </c>
      <c r="C284" s="264" t="s">
        <v>10</v>
      </c>
      <c r="D284" s="279">
        <v>1</v>
      </c>
      <c r="E284" s="271"/>
      <c r="F284" s="271"/>
      <c r="G284" s="271"/>
      <c r="H284" s="268">
        <v>3700</v>
      </c>
      <c r="I284" s="271">
        <f t="shared" si="89"/>
        <v>3700</v>
      </c>
      <c r="J284" s="271">
        <f t="shared" si="90"/>
        <v>4440</v>
      </c>
      <c r="K284" s="268">
        <f t="shared" si="88"/>
        <v>3700</v>
      </c>
      <c r="L284" s="268">
        <f t="shared" si="88"/>
        <v>4440</v>
      </c>
      <c r="M284" s="268">
        <f t="shared" si="80"/>
        <v>0</v>
      </c>
      <c r="N284" s="268">
        <f t="shared" si="82"/>
        <v>0</v>
      </c>
      <c r="O284" s="268">
        <f t="shared" si="83"/>
        <v>0</v>
      </c>
      <c r="P284" s="268">
        <f t="shared" si="81"/>
        <v>4810</v>
      </c>
      <c r="Q284" s="268">
        <f t="shared" si="84"/>
        <v>4810</v>
      </c>
      <c r="R284" s="268">
        <f t="shared" si="85"/>
        <v>5772</v>
      </c>
      <c r="S284" s="268">
        <f t="shared" si="86"/>
        <v>4810</v>
      </c>
      <c r="T284" s="268">
        <f t="shared" si="87"/>
        <v>5772</v>
      </c>
      <c r="U284" s="295"/>
      <c r="W284" s="298"/>
      <c r="X284" s="298"/>
      <c r="Y284" s="298"/>
    </row>
    <row r="285" spans="1:25" s="263" customFormat="1" ht="27.75" customHeight="1" x14ac:dyDescent="0.25">
      <c r="A285" s="264" t="s">
        <v>313</v>
      </c>
      <c r="B285" s="278" t="s">
        <v>241</v>
      </c>
      <c r="C285" s="264" t="s">
        <v>238</v>
      </c>
      <c r="D285" s="279">
        <v>4</v>
      </c>
      <c r="E285" s="271"/>
      <c r="F285" s="271"/>
      <c r="G285" s="271"/>
      <c r="H285" s="271">
        <v>235.65</v>
      </c>
      <c r="I285" s="271">
        <f t="shared" si="89"/>
        <v>942.6</v>
      </c>
      <c r="J285" s="271">
        <f t="shared" si="90"/>
        <v>1131.1199999999999</v>
      </c>
      <c r="K285" s="268">
        <f t="shared" si="88"/>
        <v>942.6</v>
      </c>
      <c r="L285" s="268">
        <f t="shared" si="88"/>
        <v>1131.1199999999999</v>
      </c>
      <c r="M285" s="268">
        <f t="shared" si="80"/>
        <v>0</v>
      </c>
      <c r="N285" s="268">
        <f t="shared" si="82"/>
        <v>0</v>
      </c>
      <c r="O285" s="268">
        <f t="shared" si="83"/>
        <v>0</v>
      </c>
      <c r="P285" s="268">
        <f t="shared" si="81"/>
        <v>306.34500000000003</v>
      </c>
      <c r="Q285" s="268">
        <f t="shared" si="84"/>
        <v>1225.3800000000001</v>
      </c>
      <c r="R285" s="268">
        <f t="shared" si="85"/>
        <v>1470.4560000000001</v>
      </c>
      <c r="S285" s="268">
        <f t="shared" si="86"/>
        <v>1225.3800000000001</v>
      </c>
      <c r="T285" s="268">
        <f t="shared" si="87"/>
        <v>1470.4560000000001</v>
      </c>
      <c r="U285" s="295"/>
      <c r="W285" s="298"/>
      <c r="X285" s="298"/>
      <c r="Y285" s="298"/>
    </row>
    <row r="286" spans="1:25" s="263" customFormat="1" ht="27.75" customHeight="1" x14ac:dyDescent="0.25">
      <c r="A286" s="264" t="s">
        <v>314</v>
      </c>
      <c r="B286" s="278" t="s">
        <v>239</v>
      </c>
      <c r="C286" s="264" t="s">
        <v>234</v>
      </c>
      <c r="D286" s="279">
        <v>0.76</v>
      </c>
      <c r="E286" s="271"/>
      <c r="F286" s="271"/>
      <c r="G286" s="271"/>
      <c r="H286" s="271">
        <v>367.42500000000001</v>
      </c>
      <c r="I286" s="271">
        <f t="shared" si="89"/>
        <v>279.24</v>
      </c>
      <c r="J286" s="271">
        <f t="shared" si="90"/>
        <v>335.09</v>
      </c>
      <c r="K286" s="268">
        <f t="shared" si="88"/>
        <v>279.24</v>
      </c>
      <c r="L286" s="268">
        <f t="shared" si="88"/>
        <v>335.09</v>
      </c>
      <c r="M286" s="268">
        <f t="shared" si="80"/>
        <v>0</v>
      </c>
      <c r="N286" s="268">
        <f t="shared" si="82"/>
        <v>0</v>
      </c>
      <c r="O286" s="268">
        <f t="shared" si="83"/>
        <v>0</v>
      </c>
      <c r="P286" s="268">
        <f t="shared" si="81"/>
        <v>477.65250000000003</v>
      </c>
      <c r="Q286" s="268">
        <f t="shared" si="84"/>
        <v>363.01590000000004</v>
      </c>
      <c r="R286" s="268">
        <f t="shared" si="85"/>
        <v>435.61908000000005</v>
      </c>
      <c r="S286" s="268">
        <f t="shared" si="86"/>
        <v>363.01590000000004</v>
      </c>
      <c r="T286" s="268">
        <f t="shared" si="87"/>
        <v>435.61908000000005</v>
      </c>
      <c r="U286" s="295"/>
      <c r="W286" s="298"/>
      <c r="X286" s="298"/>
      <c r="Y286" s="298"/>
    </row>
    <row r="287" spans="1:25" s="263" customFormat="1" ht="27.75" customHeight="1" x14ac:dyDescent="0.25">
      <c r="A287" s="264" t="s">
        <v>315</v>
      </c>
      <c r="B287" s="278" t="s">
        <v>240</v>
      </c>
      <c r="C287" s="264" t="s">
        <v>234</v>
      </c>
      <c r="D287" s="279">
        <v>0.76</v>
      </c>
      <c r="E287" s="271"/>
      <c r="F287" s="271"/>
      <c r="G287" s="271"/>
      <c r="H287" s="271">
        <v>335.875</v>
      </c>
      <c r="I287" s="271">
        <f t="shared" si="89"/>
        <v>255.27</v>
      </c>
      <c r="J287" s="271">
        <f t="shared" si="90"/>
        <v>306.32</v>
      </c>
      <c r="K287" s="268">
        <f t="shared" si="88"/>
        <v>255.27</v>
      </c>
      <c r="L287" s="268">
        <f t="shared" si="88"/>
        <v>306.32</v>
      </c>
      <c r="M287" s="268">
        <f t="shared" si="80"/>
        <v>0</v>
      </c>
      <c r="N287" s="268">
        <f t="shared" si="82"/>
        <v>0</v>
      </c>
      <c r="O287" s="268">
        <f t="shared" si="83"/>
        <v>0</v>
      </c>
      <c r="P287" s="268">
        <f t="shared" si="81"/>
        <v>436.63749999999999</v>
      </c>
      <c r="Q287" s="268">
        <f t="shared" si="84"/>
        <v>331.84449999999998</v>
      </c>
      <c r="R287" s="268">
        <f t="shared" si="85"/>
        <v>398.21339999999998</v>
      </c>
      <c r="S287" s="268">
        <f t="shared" si="86"/>
        <v>331.84449999999998</v>
      </c>
      <c r="T287" s="268">
        <f t="shared" si="87"/>
        <v>398.21339999999998</v>
      </c>
      <c r="U287" s="295"/>
      <c r="W287" s="298"/>
      <c r="X287" s="298"/>
      <c r="Y287" s="298"/>
    </row>
    <row r="288" spans="1:25" s="263" customFormat="1" ht="27.75" customHeight="1" x14ac:dyDescent="0.25">
      <c r="A288" s="264" t="s">
        <v>316</v>
      </c>
      <c r="B288" s="278" t="s">
        <v>237</v>
      </c>
      <c r="C288" s="264" t="s">
        <v>24</v>
      </c>
      <c r="D288" s="279">
        <v>6</v>
      </c>
      <c r="E288" s="271">
        <v>1324</v>
      </c>
      <c r="F288" s="268">
        <f>ROUND(E288*D288,2)</f>
        <v>7944</v>
      </c>
      <c r="G288" s="268">
        <f>ROUND(F288*1.2,2)</f>
        <v>9532.7999999999993</v>
      </c>
      <c r="H288" s="269"/>
      <c r="I288" s="268"/>
      <c r="J288" s="268"/>
      <c r="K288" s="268">
        <f t="shared" si="88"/>
        <v>7944</v>
      </c>
      <c r="L288" s="268">
        <f t="shared" si="88"/>
        <v>9532.7999999999993</v>
      </c>
      <c r="M288" s="268">
        <f t="shared" si="80"/>
        <v>2052.2000000000003</v>
      </c>
      <c r="N288" s="268">
        <f t="shared" si="82"/>
        <v>12313.2</v>
      </c>
      <c r="O288" s="268">
        <f t="shared" si="83"/>
        <v>14775.84</v>
      </c>
      <c r="P288" s="268">
        <f t="shared" si="81"/>
        <v>0</v>
      </c>
      <c r="Q288" s="268">
        <f t="shared" si="84"/>
        <v>0</v>
      </c>
      <c r="R288" s="268">
        <f t="shared" si="85"/>
        <v>0</v>
      </c>
      <c r="S288" s="268">
        <f t="shared" si="86"/>
        <v>12313.2</v>
      </c>
      <c r="T288" s="268">
        <f t="shared" si="87"/>
        <v>14775.84</v>
      </c>
      <c r="U288" s="295"/>
      <c r="W288" s="298"/>
      <c r="X288" s="298"/>
      <c r="Y288" s="298"/>
    </row>
    <row r="289" spans="1:25" s="263" customFormat="1" ht="27.75" customHeight="1" x14ac:dyDescent="0.25">
      <c r="A289" s="264" t="s">
        <v>317</v>
      </c>
      <c r="B289" s="265" t="s">
        <v>257</v>
      </c>
      <c r="C289" s="264" t="s">
        <v>149</v>
      </c>
      <c r="D289" s="277">
        <v>12</v>
      </c>
      <c r="E289" s="271"/>
      <c r="F289" s="268"/>
      <c r="G289" s="268"/>
      <c r="H289" s="268">
        <v>8050</v>
      </c>
      <c r="I289" s="271">
        <f>ROUND(H289*D289,2)</f>
        <v>96600</v>
      </c>
      <c r="J289" s="271">
        <f>ROUND(I289*1.2,2)</f>
        <v>115920</v>
      </c>
      <c r="K289" s="268">
        <f t="shared" si="88"/>
        <v>96600</v>
      </c>
      <c r="L289" s="268">
        <f t="shared" si="88"/>
        <v>115920</v>
      </c>
      <c r="M289" s="268">
        <f t="shared" si="80"/>
        <v>0</v>
      </c>
      <c r="N289" s="268">
        <f t="shared" si="82"/>
        <v>0</v>
      </c>
      <c r="O289" s="268">
        <f t="shared" si="83"/>
        <v>0</v>
      </c>
      <c r="P289" s="268">
        <f t="shared" si="81"/>
        <v>10465</v>
      </c>
      <c r="Q289" s="268">
        <f t="shared" si="84"/>
        <v>125580</v>
      </c>
      <c r="R289" s="268">
        <f t="shared" si="85"/>
        <v>150696</v>
      </c>
      <c r="S289" s="268">
        <f t="shared" si="86"/>
        <v>125580</v>
      </c>
      <c r="T289" s="268">
        <f t="shared" si="87"/>
        <v>150696</v>
      </c>
      <c r="U289" s="295"/>
      <c r="W289" s="298"/>
      <c r="X289" s="298"/>
      <c r="Y289" s="298"/>
    </row>
    <row r="290" spans="1:25" s="263" customFormat="1" ht="27.75" customHeight="1" x14ac:dyDescent="0.25">
      <c r="A290" s="264" t="s">
        <v>318</v>
      </c>
      <c r="B290" s="265" t="s">
        <v>236</v>
      </c>
      <c r="C290" s="264" t="s">
        <v>10</v>
      </c>
      <c r="D290" s="277">
        <v>36</v>
      </c>
      <c r="E290" s="271"/>
      <c r="F290" s="268"/>
      <c r="G290" s="268"/>
      <c r="H290" s="268">
        <v>235</v>
      </c>
      <c r="I290" s="271">
        <f>ROUND(H290*D290,2)</f>
        <v>8460</v>
      </c>
      <c r="J290" s="271">
        <f>ROUND(I290*1.2,2)</f>
        <v>10152</v>
      </c>
      <c r="K290" s="268">
        <f t="shared" si="88"/>
        <v>8460</v>
      </c>
      <c r="L290" s="268">
        <f t="shared" si="88"/>
        <v>10152</v>
      </c>
      <c r="M290" s="268">
        <f t="shared" si="80"/>
        <v>0</v>
      </c>
      <c r="N290" s="268">
        <f t="shared" si="82"/>
        <v>0</v>
      </c>
      <c r="O290" s="268">
        <f t="shared" si="83"/>
        <v>0</v>
      </c>
      <c r="P290" s="268">
        <f t="shared" si="81"/>
        <v>305.5</v>
      </c>
      <c r="Q290" s="268">
        <f t="shared" si="84"/>
        <v>10998</v>
      </c>
      <c r="R290" s="268">
        <f t="shared" si="85"/>
        <v>13197.6</v>
      </c>
      <c r="S290" s="268">
        <f t="shared" si="86"/>
        <v>10998</v>
      </c>
      <c r="T290" s="268">
        <f t="shared" si="87"/>
        <v>13197.6</v>
      </c>
      <c r="U290" s="295"/>
      <c r="W290" s="298"/>
      <c r="X290" s="298"/>
      <c r="Y290" s="298"/>
    </row>
    <row r="291" spans="1:25" s="263" customFormat="1" ht="27.75" customHeight="1" x14ac:dyDescent="0.25">
      <c r="A291" s="264" t="s">
        <v>319</v>
      </c>
      <c r="B291" s="265" t="s">
        <v>265</v>
      </c>
      <c r="C291" s="264" t="s">
        <v>7</v>
      </c>
      <c r="D291" s="277">
        <v>12.12</v>
      </c>
      <c r="E291" s="271">
        <v>2416.5</v>
      </c>
      <c r="F291" s="268">
        <f>ROUND(E291*D291,2)</f>
        <v>29287.98</v>
      </c>
      <c r="G291" s="268">
        <f>ROUND(F291*1.2,2)</f>
        <v>35145.58</v>
      </c>
      <c r="H291" s="269"/>
      <c r="I291" s="268"/>
      <c r="J291" s="268"/>
      <c r="K291" s="268">
        <f t="shared" si="88"/>
        <v>29287.98</v>
      </c>
      <c r="L291" s="268">
        <f t="shared" si="88"/>
        <v>35145.58</v>
      </c>
      <c r="M291" s="268">
        <f t="shared" si="80"/>
        <v>3745.5750000000003</v>
      </c>
      <c r="N291" s="268">
        <f t="shared" si="82"/>
        <v>45396.368999999999</v>
      </c>
      <c r="O291" s="268">
        <f t="shared" si="83"/>
        <v>54475.642799999994</v>
      </c>
      <c r="P291" s="268">
        <f t="shared" si="81"/>
        <v>0</v>
      </c>
      <c r="Q291" s="268">
        <f t="shared" si="84"/>
        <v>0</v>
      </c>
      <c r="R291" s="268">
        <f t="shared" si="85"/>
        <v>0</v>
      </c>
      <c r="S291" s="268">
        <f t="shared" si="86"/>
        <v>45396.368999999999</v>
      </c>
      <c r="T291" s="268">
        <f t="shared" si="87"/>
        <v>54475.642799999994</v>
      </c>
      <c r="U291" s="295"/>
      <c r="W291" s="298"/>
      <c r="X291" s="298"/>
      <c r="Y291" s="298"/>
    </row>
    <row r="292" spans="1:25" s="263" customFormat="1" ht="27.75" customHeight="1" x14ac:dyDescent="0.25">
      <c r="A292" s="264" t="s">
        <v>320</v>
      </c>
      <c r="B292" s="278" t="s">
        <v>263</v>
      </c>
      <c r="C292" s="264" t="s">
        <v>7</v>
      </c>
      <c r="D292" s="279">
        <f>D291*1.26</f>
        <v>15.271199999999999</v>
      </c>
      <c r="E292" s="271"/>
      <c r="F292" s="271"/>
      <c r="G292" s="271"/>
      <c r="H292" s="268">
        <v>4800</v>
      </c>
      <c r="I292" s="271">
        <f>ROUND(H292*D292,2)</f>
        <v>73301.759999999995</v>
      </c>
      <c r="J292" s="271">
        <f>ROUND(I292*1.2,2)</f>
        <v>87962.11</v>
      </c>
      <c r="K292" s="268">
        <f t="shared" si="88"/>
        <v>73301.759999999995</v>
      </c>
      <c r="L292" s="268">
        <f t="shared" si="88"/>
        <v>87962.11</v>
      </c>
      <c r="M292" s="268">
        <f t="shared" si="80"/>
        <v>0</v>
      </c>
      <c r="N292" s="268">
        <f t="shared" si="82"/>
        <v>0</v>
      </c>
      <c r="O292" s="268">
        <f t="shared" si="83"/>
        <v>0</v>
      </c>
      <c r="P292" s="268">
        <f t="shared" si="81"/>
        <v>6240</v>
      </c>
      <c r="Q292" s="268">
        <f t="shared" si="84"/>
        <v>95292.287999999986</v>
      </c>
      <c r="R292" s="268">
        <f t="shared" si="85"/>
        <v>114350.74559999998</v>
      </c>
      <c r="S292" s="268">
        <f t="shared" si="86"/>
        <v>95292.287999999986</v>
      </c>
      <c r="T292" s="268">
        <f t="shared" si="87"/>
        <v>114350.74559999998</v>
      </c>
      <c r="U292" s="295"/>
      <c r="W292" s="298"/>
      <c r="X292" s="298"/>
      <c r="Y292" s="298"/>
    </row>
    <row r="293" spans="1:25" s="263" customFormat="1" ht="27.75" customHeight="1" x14ac:dyDescent="0.25">
      <c r="A293" s="264" t="s">
        <v>321</v>
      </c>
      <c r="B293" s="265" t="s">
        <v>266</v>
      </c>
      <c r="C293" s="264" t="s">
        <v>7</v>
      </c>
      <c r="D293" s="277">
        <v>1.21</v>
      </c>
      <c r="E293" s="271">
        <v>2102.355</v>
      </c>
      <c r="F293" s="268">
        <f>ROUND(E293*D293,2)</f>
        <v>2543.85</v>
      </c>
      <c r="G293" s="268">
        <f>ROUND(F293*1.2,2)</f>
        <v>3052.62</v>
      </c>
      <c r="H293" s="269"/>
      <c r="I293" s="268"/>
      <c r="J293" s="268"/>
      <c r="K293" s="268">
        <f t="shared" si="88"/>
        <v>2543.85</v>
      </c>
      <c r="L293" s="268">
        <f t="shared" si="88"/>
        <v>3052.62</v>
      </c>
      <c r="M293" s="268">
        <f t="shared" si="80"/>
        <v>3258.6502500000001</v>
      </c>
      <c r="N293" s="268">
        <f t="shared" si="82"/>
        <v>3942.9668025000001</v>
      </c>
      <c r="O293" s="268">
        <f t="shared" si="83"/>
        <v>4731.5601630000001</v>
      </c>
      <c r="P293" s="268">
        <f t="shared" si="81"/>
        <v>0</v>
      </c>
      <c r="Q293" s="268">
        <f t="shared" si="84"/>
        <v>0</v>
      </c>
      <c r="R293" s="268">
        <f t="shared" si="85"/>
        <v>0</v>
      </c>
      <c r="S293" s="268">
        <f t="shared" si="86"/>
        <v>3942.9668025000001</v>
      </c>
      <c r="T293" s="268">
        <f t="shared" si="87"/>
        <v>4731.5601630000001</v>
      </c>
      <c r="U293" s="295"/>
      <c r="W293" s="298"/>
      <c r="X293" s="298"/>
      <c r="Y293" s="298"/>
    </row>
    <row r="294" spans="1:25" s="263" customFormat="1" ht="27.75" customHeight="1" x14ac:dyDescent="0.25">
      <c r="A294" s="264" t="s">
        <v>322</v>
      </c>
      <c r="B294" s="265" t="s">
        <v>263</v>
      </c>
      <c r="C294" s="264" t="s">
        <v>7</v>
      </c>
      <c r="D294" s="277">
        <f>D293*1.26</f>
        <v>1.5246</v>
      </c>
      <c r="E294" s="271"/>
      <c r="F294" s="268"/>
      <c r="G294" s="268"/>
      <c r="H294" s="268">
        <v>4800</v>
      </c>
      <c r="I294" s="271">
        <f>ROUND(H294*D294,2)</f>
        <v>7318.08</v>
      </c>
      <c r="J294" s="271">
        <f>ROUND(I294*1.2,2)</f>
        <v>8781.7000000000007</v>
      </c>
      <c r="K294" s="268">
        <f t="shared" si="88"/>
        <v>7318.08</v>
      </c>
      <c r="L294" s="268">
        <f t="shared" si="88"/>
        <v>8781.7000000000007</v>
      </c>
      <c r="M294" s="268">
        <f t="shared" si="80"/>
        <v>0</v>
      </c>
      <c r="N294" s="268">
        <f t="shared" si="82"/>
        <v>0</v>
      </c>
      <c r="O294" s="268">
        <f t="shared" si="83"/>
        <v>0</v>
      </c>
      <c r="P294" s="268">
        <f t="shared" si="81"/>
        <v>6240</v>
      </c>
      <c r="Q294" s="268">
        <f t="shared" si="84"/>
        <v>9513.503999999999</v>
      </c>
      <c r="R294" s="268">
        <f t="shared" si="85"/>
        <v>11416.204799999998</v>
      </c>
      <c r="S294" s="268">
        <f t="shared" si="86"/>
        <v>9513.503999999999</v>
      </c>
      <c r="T294" s="268">
        <f t="shared" si="87"/>
        <v>11416.204799999998</v>
      </c>
      <c r="U294" s="295"/>
      <c r="W294" s="298"/>
      <c r="X294" s="298"/>
      <c r="Y294" s="298"/>
    </row>
    <row r="295" spans="1:25" s="263" customFormat="1" ht="27.75" customHeight="1" x14ac:dyDescent="0.25">
      <c r="A295" s="264" t="s">
        <v>323</v>
      </c>
      <c r="B295" s="265" t="s">
        <v>267</v>
      </c>
      <c r="C295" s="264" t="s">
        <v>9</v>
      </c>
      <c r="D295" s="277">
        <v>22.42</v>
      </c>
      <c r="E295" s="271">
        <v>1181.625</v>
      </c>
      <c r="F295" s="268">
        <f>ROUND(E295*D295,2)</f>
        <v>26492.03</v>
      </c>
      <c r="G295" s="268">
        <f>ROUND(F295*1.2,2)</f>
        <v>31790.44</v>
      </c>
      <c r="H295" s="269"/>
      <c r="I295" s="268"/>
      <c r="J295" s="268"/>
      <c r="K295" s="268">
        <f t="shared" si="88"/>
        <v>26492.03</v>
      </c>
      <c r="L295" s="268">
        <f t="shared" si="88"/>
        <v>31790.44</v>
      </c>
      <c r="M295" s="268">
        <f t="shared" si="80"/>
        <v>1831.51875</v>
      </c>
      <c r="N295" s="268">
        <f t="shared" si="82"/>
        <v>41062.650375000005</v>
      </c>
      <c r="O295" s="268">
        <f t="shared" si="83"/>
        <v>49275.180450000007</v>
      </c>
      <c r="P295" s="268">
        <f t="shared" si="81"/>
        <v>0</v>
      </c>
      <c r="Q295" s="268">
        <f t="shared" si="84"/>
        <v>0</v>
      </c>
      <c r="R295" s="268">
        <f t="shared" si="85"/>
        <v>0</v>
      </c>
      <c r="S295" s="268">
        <f t="shared" si="86"/>
        <v>41062.650375000005</v>
      </c>
      <c r="T295" s="268">
        <f t="shared" si="87"/>
        <v>49275.180450000007</v>
      </c>
      <c r="U295" s="295"/>
      <c r="W295" s="298"/>
      <c r="X295" s="298"/>
      <c r="Y295" s="298"/>
    </row>
    <row r="296" spans="1:25" s="263" customFormat="1" ht="27.75" customHeight="1" x14ac:dyDescent="0.25">
      <c r="A296" s="264" t="s">
        <v>324</v>
      </c>
      <c r="B296" s="265" t="s">
        <v>254</v>
      </c>
      <c r="C296" s="264" t="s">
        <v>15</v>
      </c>
      <c r="D296" s="277">
        <f>28.36*1.75</f>
        <v>49.629999999999995</v>
      </c>
      <c r="E296" s="271">
        <v>700</v>
      </c>
      <c r="F296" s="268">
        <f>ROUND(E296*D296,2)</f>
        <v>34741</v>
      </c>
      <c r="G296" s="268">
        <f>ROUND(F296*1.2,2)</f>
        <v>41689.199999999997</v>
      </c>
      <c r="H296" s="269"/>
      <c r="I296" s="268"/>
      <c r="J296" s="268"/>
      <c r="K296" s="268">
        <f t="shared" si="88"/>
        <v>34741</v>
      </c>
      <c r="L296" s="268">
        <f t="shared" si="88"/>
        <v>41689.199999999997</v>
      </c>
      <c r="M296" s="268">
        <f t="shared" si="80"/>
        <v>1085</v>
      </c>
      <c r="N296" s="268">
        <f t="shared" si="82"/>
        <v>53848.549999999996</v>
      </c>
      <c r="O296" s="268">
        <f t="shared" si="83"/>
        <v>64618.259999999995</v>
      </c>
      <c r="P296" s="268">
        <f t="shared" si="81"/>
        <v>0</v>
      </c>
      <c r="Q296" s="268">
        <f t="shared" si="84"/>
        <v>0</v>
      </c>
      <c r="R296" s="268">
        <f t="shared" si="85"/>
        <v>0</v>
      </c>
      <c r="S296" s="268">
        <f t="shared" si="86"/>
        <v>53848.549999999996</v>
      </c>
      <c r="T296" s="268">
        <f t="shared" si="87"/>
        <v>64618.259999999995</v>
      </c>
      <c r="U296" s="295"/>
      <c r="W296" s="298"/>
      <c r="X296" s="298"/>
      <c r="Y296" s="298"/>
    </row>
    <row r="297" spans="1:25" s="263" customFormat="1" ht="30" x14ac:dyDescent="0.25">
      <c r="A297" s="264" t="s">
        <v>325</v>
      </c>
      <c r="B297" s="265" t="s">
        <v>255</v>
      </c>
      <c r="C297" s="264" t="s">
        <v>15</v>
      </c>
      <c r="D297" s="277">
        <f>9.47+0.15+0.0414*6</f>
        <v>9.8684000000000012</v>
      </c>
      <c r="E297" s="271">
        <v>1140</v>
      </c>
      <c r="F297" s="268">
        <f>ROUND(E297*D297,2)</f>
        <v>11249.98</v>
      </c>
      <c r="G297" s="268">
        <f>ROUND(F297*1.2,2)</f>
        <v>13499.98</v>
      </c>
      <c r="H297" s="269"/>
      <c r="I297" s="268"/>
      <c r="J297" s="268"/>
      <c r="K297" s="268">
        <f t="shared" si="88"/>
        <v>11249.98</v>
      </c>
      <c r="L297" s="268">
        <f t="shared" si="88"/>
        <v>13499.98</v>
      </c>
      <c r="M297" s="268">
        <f t="shared" si="80"/>
        <v>1767</v>
      </c>
      <c r="N297" s="268">
        <f t="shared" si="82"/>
        <v>17437.462800000001</v>
      </c>
      <c r="O297" s="268">
        <f t="shared" si="83"/>
        <v>20924.95536</v>
      </c>
      <c r="P297" s="268">
        <f t="shared" si="81"/>
        <v>0</v>
      </c>
      <c r="Q297" s="268">
        <f t="shared" si="84"/>
        <v>0</v>
      </c>
      <c r="R297" s="268">
        <f t="shared" si="85"/>
        <v>0</v>
      </c>
      <c r="S297" s="268">
        <f t="shared" si="86"/>
        <v>17437.462800000001</v>
      </c>
      <c r="T297" s="268">
        <f t="shared" si="87"/>
        <v>20924.95536</v>
      </c>
      <c r="U297" s="295"/>
      <c r="W297" s="298"/>
      <c r="X297" s="298"/>
      <c r="Y297" s="298"/>
    </row>
    <row r="298" spans="1:25" s="263" customFormat="1" ht="27.75" customHeight="1" x14ac:dyDescent="0.25">
      <c r="A298" s="264" t="s">
        <v>326</v>
      </c>
      <c r="B298" s="265" t="s">
        <v>256</v>
      </c>
      <c r="C298" s="264" t="s">
        <v>15</v>
      </c>
      <c r="D298" s="277">
        <f>63*0.08</f>
        <v>5.04</v>
      </c>
      <c r="E298" s="271">
        <v>1140</v>
      </c>
      <c r="F298" s="268">
        <f>ROUND(E298*D298,2)</f>
        <v>5745.6</v>
      </c>
      <c r="G298" s="268">
        <f>ROUND(F298*1.2,2)</f>
        <v>6894.72</v>
      </c>
      <c r="H298" s="269"/>
      <c r="I298" s="268"/>
      <c r="J298" s="268"/>
      <c r="K298" s="268">
        <f t="shared" si="88"/>
        <v>5745.6</v>
      </c>
      <c r="L298" s="268">
        <f t="shared" si="88"/>
        <v>6894.72</v>
      </c>
      <c r="M298" s="268">
        <f t="shared" si="80"/>
        <v>1767</v>
      </c>
      <c r="N298" s="268">
        <f t="shared" si="82"/>
        <v>8905.68</v>
      </c>
      <c r="O298" s="268">
        <f t="shared" si="83"/>
        <v>10686.816000000001</v>
      </c>
      <c r="P298" s="268">
        <f t="shared" si="81"/>
        <v>0</v>
      </c>
      <c r="Q298" s="268">
        <f t="shared" si="84"/>
        <v>0</v>
      </c>
      <c r="R298" s="268">
        <f t="shared" si="85"/>
        <v>0</v>
      </c>
      <c r="S298" s="268">
        <f t="shared" si="86"/>
        <v>8905.68</v>
      </c>
      <c r="T298" s="268">
        <f t="shared" si="87"/>
        <v>10686.816000000001</v>
      </c>
      <c r="U298" s="295"/>
      <c r="W298" s="298"/>
      <c r="X298" s="298"/>
      <c r="Y298" s="298"/>
    </row>
    <row r="299" spans="1:25" s="263" customFormat="1" ht="27.75" customHeight="1" x14ac:dyDescent="0.25">
      <c r="A299" s="291"/>
      <c r="B299" s="292" t="s">
        <v>11</v>
      </c>
      <c r="C299" s="293"/>
      <c r="D299" s="293"/>
      <c r="E299" s="293"/>
      <c r="F299" s="276">
        <f>SUM(F270:F298)</f>
        <v>554628.57999999996</v>
      </c>
      <c r="G299" s="276">
        <f>SUM(G270:G298)</f>
        <v>665554.30999999971</v>
      </c>
      <c r="H299" s="276"/>
      <c r="I299" s="276">
        <f>SUM(I270:I298)</f>
        <v>4432098.2299999995</v>
      </c>
      <c r="J299" s="276">
        <f>SUM(J270:J298)</f>
        <v>5318517.8800000008</v>
      </c>
      <c r="K299" s="276">
        <f>SUM(K270:K298)</f>
        <v>4986726.8099999996</v>
      </c>
      <c r="L299" s="276">
        <f>SUM(L270:L298)</f>
        <v>5984072.1900000013</v>
      </c>
      <c r="M299" s="276"/>
      <c r="N299" s="276">
        <f>SUM(N270:N298)</f>
        <v>859674.28187249997</v>
      </c>
      <c r="O299" s="276">
        <f>SUM(O270:O298)</f>
        <v>1031609.1382470001</v>
      </c>
      <c r="P299" s="276"/>
      <c r="Q299" s="276">
        <f>SUM(Q270:Q298)</f>
        <v>5761727.6963999989</v>
      </c>
      <c r="R299" s="276">
        <f>SUM(R270:R298)</f>
        <v>6914073.2356799999</v>
      </c>
      <c r="S299" s="276">
        <f>SUM(S270:S298)</f>
        <v>6621401.9782724986</v>
      </c>
      <c r="T299" s="276">
        <f>SUM(T270:T298)</f>
        <v>7945682.3739269981</v>
      </c>
      <c r="U299" s="295"/>
      <c r="W299" s="298"/>
      <c r="X299" s="298"/>
      <c r="Y299" s="298"/>
    </row>
    <row r="300" spans="1:25" x14ac:dyDescent="0.25">
      <c r="N300" s="144" t="s">
        <v>296</v>
      </c>
      <c r="O300" s="144">
        <f>(O299-G299)/O299</f>
        <v>0.35483868325268281</v>
      </c>
      <c r="Q300" s="144" t="s">
        <v>298</v>
      </c>
      <c r="R300" s="144">
        <f>(R299-J299)/R299</f>
        <v>0.23076922984358236</v>
      </c>
      <c r="S300" s="90" t="s">
        <v>294</v>
      </c>
      <c r="T300" s="144">
        <f>(T299-L299)/T299</f>
        <v>0.24687749794326466</v>
      </c>
    </row>
    <row r="301" spans="1:25" x14ac:dyDescent="0.25">
      <c r="N301" s="142" t="s">
        <v>297</v>
      </c>
      <c r="O301" s="142">
        <f>O299-G299</f>
        <v>366054.82824700035</v>
      </c>
      <c r="Q301" s="142" t="s">
        <v>299</v>
      </c>
      <c r="R301" s="142">
        <f>R299-J299</f>
        <v>1595555.3556799991</v>
      </c>
      <c r="S301" s="90" t="s">
        <v>293</v>
      </c>
      <c r="T301" s="142">
        <f>T299-L299</f>
        <v>1961610.1839269968</v>
      </c>
    </row>
    <row r="302" spans="1:25" x14ac:dyDescent="0.25">
      <c r="O302" s="143"/>
      <c r="R302" s="143"/>
      <c r="S302" s="90" t="s">
        <v>290</v>
      </c>
      <c r="T302" s="143">
        <f>T301/120*20</f>
        <v>326935.03065449948</v>
      </c>
    </row>
    <row r="303" spans="1:25" x14ac:dyDescent="0.25">
      <c r="O303" s="143"/>
      <c r="R303" s="143"/>
      <c r="S303" s="90" t="s">
        <v>295</v>
      </c>
      <c r="T303" s="143">
        <f>(T299*0.5*5%)/12*5</f>
        <v>82767.524728406221</v>
      </c>
    </row>
    <row r="304" spans="1:25" x14ac:dyDescent="0.25">
      <c r="O304" s="142"/>
      <c r="R304" s="142"/>
      <c r="S304" s="90" t="s">
        <v>300</v>
      </c>
      <c r="T304" s="142">
        <v>5000000</v>
      </c>
    </row>
    <row r="305" spans="15:20" x14ac:dyDescent="0.25">
      <c r="O305" s="143"/>
      <c r="R305" s="143"/>
      <c r="S305" s="90" t="s">
        <v>291</v>
      </c>
      <c r="T305" s="143">
        <f>(T301-T302-T303-T304)*25%</f>
        <v>-862023.09286397719</v>
      </c>
    </row>
    <row r="306" spans="15:20" x14ac:dyDescent="0.25">
      <c r="O306" s="143"/>
      <c r="R306" s="143"/>
      <c r="S306" s="90" t="s">
        <v>292</v>
      </c>
      <c r="T306" s="143">
        <f>T301-T302-T305-T303-T304</f>
        <v>-2586069.2785919318</v>
      </c>
    </row>
    <row r="307" spans="15:20" x14ac:dyDescent="0.25">
      <c r="O307" s="144"/>
      <c r="R307" s="144"/>
      <c r="S307" s="90" t="s">
        <v>292</v>
      </c>
      <c r="T307" s="144">
        <f>T306/T299</f>
        <v>-0.3254684943206228</v>
      </c>
    </row>
  </sheetData>
  <autoFilter ref="A10:U307" xr:uid="{5BD0074C-587E-4DE9-BEBA-75582C65E64C}"/>
  <mergeCells count="13">
    <mergeCell ref="M6:T7"/>
    <mergeCell ref="E8:G8"/>
    <mergeCell ref="H8:J8"/>
    <mergeCell ref="K8:L8"/>
    <mergeCell ref="M8:O8"/>
    <mergeCell ref="P8:R8"/>
    <mergeCell ref="S8:T8"/>
    <mergeCell ref="J1:L1"/>
    <mergeCell ref="A6:A9"/>
    <mergeCell ref="B6:B9"/>
    <mergeCell ref="C6:C9"/>
    <mergeCell ref="D6:D9"/>
    <mergeCell ref="E6:L7"/>
  </mergeCells>
  <pageMargins left="0.70866141732283472" right="0.31496062992125984" top="0.55118110236220474" bottom="0.55118110236220474" header="0.11811023622047245" footer="0.11811023622047245"/>
  <pageSetup paperSize="9"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6"/>
  <sheetViews>
    <sheetView view="pageBreakPreview" topLeftCell="A191" zoomScaleNormal="100" zoomScaleSheetLayoutView="100" workbookViewId="0">
      <selection activeCell="L300" sqref="L300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7" width="15.28515625" style="90" bestFit="1" customWidth="1"/>
    <col min="8" max="8" width="14" style="90" bestFit="1" customWidth="1"/>
    <col min="9" max="11" width="15.28515625" style="90" bestFit="1" customWidth="1"/>
    <col min="12" max="12" width="16.42578125" style="90" bestFit="1" customWidth="1"/>
    <col min="13" max="16384" width="8.85546875" style="90"/>
  </cols>
  <sheetData>
    <row r="1" spans="1:12" ht="15" hidden="1" customHeight="1" x14ac:dyDescent="0.25"/>
    <row r="4" spans="1:12" x14ac:dyDescent="0.25">
      <c r="G4" s="93"/>
      <c r="H4" s="140"/>
    </row>
    <row r="6" spans="1:12" ht="40.5" customHeight="1" x14ac:dyDescent="0.25">
      <c r="A6" s="227" t="s">
        <v>0</v>
      </c>
      <c r="B6" s="238" t="s">
        <v>1</v>
      </c>
      <c r="C6" s="227" t="s">
        <v>2</v>
      </c>
      <c r="D6" s="244" t="s">
        <v>3</v>
      </c>
      <c r="E6" s="245" t="s">
        <v>513</v>
      </c>
      <c r="F6" s="246"/>
      <c r="G6" s="246"/>
      <c r="H6" s="246"/>
      <c r="I6" s="246"/>
      <c r="J6" s="246"/>
      <c r="K6" s="246"/>
      <c r="L6" s="238"/>
    </row>
    <row r="7" spans="1:12" ht="14.65" customHeight="1" x14ac:dyDescent="0.25">
      <c r="A7" s="227"/>
      <c r="B7" s="239"/>
      <c r="C7" s="227"/>
      <c r="D7" s="244"/>
      <c r="E7" s="230"/>
      <c r="F7" s="231"/>
      <c r="G7" s="231"/>
      <c r="H7" s="231"/>
      <c r="I7" s="231"/>
      <c r="J7" s="231"/>
      <c r="K7" s="231"/>
      <c r="L7" s="240"/>
    </row>
    <row r="8" spans="1:12" ht="27.75" customHeight="1" x14ac:dyDescent="0.25">
      <c r="A8" s="227"/>
      <c r="B8" s="239"/>
      <c r="C8" s="227"/>
      <c r="D8" s="244"/>
      <c r="E8" s="247" t="s">
        <v>25</v>
      </c>
      <c r="F8" s="248"/>
      <c r="G8" s="249"/>
      <c r="H8" s="247" t="s">
        <v>26</v>
      </c>
      <c r="I8" s="248"/>
      <c r="J8" s="249"/>
      <c r="K8" s="250" t="s">
        <v>36</v>
      </c>
      <c r="L8" s="251"/>
    </row>
    <row r="9" spans="1:12" ht="56.25" customHeight="1" x14ac:dyDescent="0.25">
      <c r="A9" s="227"/>
      <c r="B9" s="240"/>
      <c r="C9" s="227"/>
      <c r="D9" s="244"/>
      <c r="E9" s="133" t="s">
        <v>4</v>
      </c>
      <c r="F9" s="133" t="s">
        <v>5</v>
      </c>
      <c r="G9" s="133" t="s">
        <v>6</v>
      </c>
      <c r="H9" s="133" t="s">
        <v>4</v>
      </c>
      <c r="I9" s="133" t="s">
        <v>5</v>
      </c>
      <c r="J9" s="133" t="s">
        <v>6</v>
      </c>
      <c r="K9" s="133" t="s">
        <v>27</v>
      </c>
      <c r="L9" s="133" t="s">
        <v>18</v>
      </c>
    </row>
    <row r="10" spans="1:12" x14ac:dyDescent="0.25">
      <c r="A10" s="95">
        <v>1</v>
      </c>
      <c r="B10" s="95">
        <v>2</v>
      </c>
      <c r="C10" s="95">
        <v>3</v>
      </c>
      <c r="D10" s="95">
        <v>4</v>
      </c>
      <c r="E10" s="96">
        <v>5</v>
      </c>
      <c r="F10" s="96">
        <v>6</v>
      </c>
      <c r="G10" s="96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</row>
    <row r="11" spans="1:12" ht="20.25" customHeight="1" x14ac:dyDescent="0.25">
      <c r="A11" s="134">
        <v>1</v>
      </c>
      <c r="B11" s="135" t="s">
        <v>271</v>
      </c>
      <c r="C11" s="136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2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97">
        <v>2790</v>
      </c>
      <c r="F12" s="97">
        <f t="shared" ref="F12:F35" si="0">E12*D12</f>
        <v>48964.5</v>
      </c>
      <c r="G12" s="97">
        <f t="shared" ref="G12:G25" si="1">F12*1.2</f>
        <v>58757.4</v>
      </c>
      <c r="H12" s="97">
        <v>0</v>
      </c>
      <c r="I12" s="97">
        <f t="shared" ref="I12:I35" si="2">H12*D12</f>
        <v>0</v>
      </c>
      <c r="J12" s="97">
        <f t="shared" ref="J12:J25" si="3">I12*1.2</f>
        <v>0</v>
      </c>
      <c r="K12" s="97">
        <f t="shared" ref="K12:K25" si="4">F12+I12</f>
        <v>48964.5</v>
      </c>
      <c r="L12" s="97">
        <f t="shared" ref="L12:L25" si="5">K12*1.2</f>
        <v>58757.4</v>
      </c>
    </row>
    <row r="13" spans="1:12" ht="27.75" customHeight="1" x14ac:dyDescent="0.25">
      <c r="A13" s="13" t="s">
        <v>59</v>
      </c>
      <c r="B13" s="107" t="s">
        <v>260</v>
      </c>
      <c r="C13" s="13" t="s">
        <v>272</v>
      </c>
      <c r="D13" s="124">
        <v>0.78</v>
      </c>
      <c r="E13" s="97">
        <v>3068690</v>
      </c>
      <c r="F13" s="97">
        <f t="shared" si="0"/>
        <v>2393578.2000000002</v>
      </c>
      <c r="G13" s="97">
        <f t="shared" si="1"/>
        <v>2872293.8400000003</v>
      </c>
      <c r="H13" s="97">
        <v>0</v>
      </c>
      <c r="I13" s="97">
        <f t="shared" si="2"/>
        <v>0</v>
      </c>
      <c r="J13" s="97">
        <f t="shared" si="3"/>
        <v>0</v>
      </c>
      <c r="K13" s="97">
        <f t="shared" si="4"/>
        <v>2393578.2000000002</v>
      </c>
      <c r="L13" s="97">
        <f t="shared" si="5"/>
        <v>2872293.8400000003</v>
      </c>
    </row>
    <row r="14" spans="1:12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97">
        <v>2526.5</v>
      </c>
      <c r="F14" s="97">
        <f t="shared" si="0"/>
        <v>1153574.635</v>
      </c>
      <c r="G14" s="97">
        <f t="shared" si="1"/>
        <v>1384289.5619999999</v>
      </c>
      <c r="H14" s="97">
        <v>0</v>
      </c>
      <c r="I14" s="97">
        <f t="shared" si="2"/>
        <v>0</v>
      </c>
      <c r="J14" s="97">
        <f t="shared" si="3"/>
        <v>0</v>
      </c>
      <c r="K14" s="97">
        <f t="shared" si="4"/>
        <v>1153574.635</v>
      </c>
      <c r="L14" s="97">
        <f t="shared" si="5"/>
        <v>1384289.5619999999</v>
      </c>
    </row>
    <row r="15" spans="1:12" ht="27.75" customHeight="1" x14ac:dyDescent="0.25">
      <c r="A15" s="13" t="s">
        <v>492</v>
      </c>
      <c r="B15" s="107" t="s">
        <v>245</v>
      </c>
      <c r="C15" s="13" t="s">
        <v>8</v>
      </c>
      <c r="D15" s="124">
        <v>2079.96</v>
      </c>
      <c r="E15" s="97">
        <v>157.32500000000002</v>
      </c>
      <c r="F15" s="97">
        <f t="shared" si="0"/>
        <v>327229.70700000005</v>
      </c>
      <c r="G15" s="97">
        <f t="shared" si="1"/>
        <v>392675.64840000006</v>
      </c>
      <c r="H15" s="97">
        <v>0</v>
      </c>
      <c r="I15" s="97">
        <f t="shared" si="2"/>
        <v>0</v>
      </c>
      <c r="J15" s="97">
        <f t="shared" si="3"/>
        <v>0</v>
      </c>
      <c r="K15" s="97">
        <f t="shared" si="4"/>
        <v>327229.70700000005</v>
      </c>
      <c r="L15" s="97">
        <f t="shared" si="5"/>
        <v>392675.64840000006</v>
      </c>
    </row>
    <row r="16" spans="1:12" ht="27.75" customHeight="1" x14ac:dyDescent="0.25">
      <c r="A16" s="13" t="s">
        <v>493</v>
      </c>
      <c r="B16" s="107" t="s">
        <v>249</v>
      </c>
      <c r="C16" s="13" t="s">
        <v>7</v>
      </c>
      <c r="D16" s="124">
        <v>208</v>
      </c>
      <c r="E16" s="97">
        <v>3989.2969999999996</v>
      </c>
      <c r="F16" s="97">
        <f t="shared" si="0"/>
        <v>829773.77599999995</v>
      </c>
      <c r="G16" s="97">
        <f t="shared" si="1"/>
        <v>995728.53119999985</v>
      </c>
      <c r="H16" s="97">
        <v>0</v>
      </c>
      <c r="I16" s="97">
        <f t="shared" si="2"/>
        <v>0</v>
      </c>
      <c r="J16" s="97">
        <f t="shared" si="3"/>
        <v>0</v>
      </c>
      <c r="K16" s="97">
        <f t="shared" si="4"/>
        <v>829773.77599999995</v>
      </c>
      <c r="L16" s="97">
        <f t="shared" si="5"/>
        <v>995728.53119999985</v>
      </c>
    </row>
    <row r="17" spans="1:12" ht="27.75" customHeight="1" x14ac:dyDescent="0.2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0">
        <v>0</v>
      </c>
      <c r="F17" s="100">
        <f t="shared" si="0"/>
        <v>0</v>
      </c>
      <c r="G17" s="100">
        <f t="shared" si="1"/>
        <v>0</v>
      </c>
      <c r="H17" s="100">
        <v>6240</v>
      </c>
      <c r="I17" s="100">
        <f t="shared" si="2"/>
        <v>1635379.2</v>
      </c>
      <c r="J17" s="100">
        <f t="shared" si="3"/>
        <v>1962455.0399999998</v>
      </c>
      <c r="K17" s="100">
        <f t="shared" si="4"/>
        <v>1635379.2</v>
      </c>
      <c r="L17" s="100">
        <f t="shared" si="5"/>
        <v>1962455.0399999998</v>
      </c>
    </row>
    <row r="18" spans="1:12" ht="27.75" customHeight="1" x14ac:dyDescent="0.25">
      <c r="A18" s="13" t="s">
        <v>495</v>
      </c>
      <c r="B18" s="107" t="s">
        <v>262</v>
      </c>
      <c r="C18" s="13" t="s">
        <v>10</v>
      </c>
      <c r="D18" s="124">
        <v>855</v>
      </c>
      <c r="E18" s="97">
        <v>3348</v>
      </c>
      <c r="F18" s="97">
        <f t="shared" si="0"/>
        <v>2862540</v>
      </c>
      <c r="G18" s="97">
        <f t="shared" si="1"/>
        <v>3435048</v>
      </c>
      <c r="H18" s="97">
        <v>0</v>
      </c>
      <c r="I18" s="97">
        <f t="shared" si="2"/>
        <v>0</v>
      </c>
      <c r="J18" s="97">
        <f t="shared" si="3"/>
        <v>0</v>
      </c>
      <c r="K18" s="97">
        <f t="shared" si="4"/>
        <v>2862540</v>
      </c>
      <c r="L18" s="97">
        <f t="shared" si="5"/>
        <v>3435048</v>
      </c>
    </row>
    <row r="19" spans="1:12" ht="27.75" customHeight="1" x14ac:dyDescent="0.25">
      <c r="A19" s="99" t="s">
        <v>496</v>
      </c>
      <c r="B19" s="87" t="s">
        <v>259</v>
      </c>
      <c r="C19" s="99" t="s">
        <v>10</v>
      </c>
      <c r="D19" s="125">
        <v>855</v>
      </c>
      <c r="E19" s="100">
        <v>0</v>
      </c>
      <c r="F19" s="100">
        <f t="shared" si="0"/>
        <v>0</v>
      </c>
      <c r="G19" s="100">
        <f t="shared" si="1"/>
        <v>0</v>
      </c>
      <c r="H19" s="100">
        <v>15957.5</v>
      </c>
      <c r="I19" s="100">
        <f t="shared" si="2"/>
        <v>13643662.5</v>
      </c>
      <c r="J19" s="100">
        <f t="shared" si="3"/>
        <v>16372395</v>
      </c>
      <c r="K19" s="100">
        <f t="shared" si="4"/>
        <v>13643662.5</v>
      </c>
      <c r="L19" s="100">
        <f t="shared" si="5"/>
        <v>16372395</v>
      </c>
    </row>
    <row r="20" spans="1:12" ht="27.75" customHeight="1" x14ac:dyDescent="0.25">
      <c r="A20" s="13" t="s">
        <v>497</v>
      </c>
      <c r="B20" s="107" t="s">
        <v>261</v>
      </c>
      <c r="C20" s="13" t="s">
        <v>9</v>
      </c>
      <c r="D20" s="127">
        <v>929.3</v>
      </c>
      <c r="E20" s="97">
        <v>2976</v>
      </c>
      <c r="F20" s="97">
        <f t="shared" si="0"/>
        <v>2765596.8</v>
      </c>
      <c r="G20" s="97">
        <f t="shared" si="1"/>
        <v>3318716.1599999997</v>
      </c>
      <c r="H20" s="97">
        <v>0</v>
      </c>
      <c r="I20" s="97">
        <f t="shared" si="2"/>
        <v>0</v>
      </c>
      <c r="J20" s="97">
        <f t="shared" si="3"/>
        <v>0</v>
      </c>
      <c r="K20" s="97">
        <f t="shared" si="4"/>
        <v>2765596.8</v>
      </c>
      <c r="L20" s="97">
        <f t="shared" si="5"/>
        <v>3318716.1599999997</v>
      </c>
    </row>
    <row r="21" spans="1:12" ht="27.75" customHeight="1" x14ac:dyDescent="0.25">
      <c r="A21" s="99" t="s">
        <v>498</v>
      </c>
      <c r="B21" s="87" t="s">
        <v>248</v>
      </c>
      <c r="C21" s="99" t="s">
        <v>10</v>
      </c>
      <c r="D21" s="125">
        <v>75</v>
      </c>
      <c r="E21" s="100">
        <v>0</v>
      </c>
      <c r="F21" s="100">
        <f t="shared" si="0"/>
        <v>0</v>
      </c>
      <c r="G21" s="100">
        <f t="shared" si="1"/>
        <v>0</v>
      </c>
      <c r="H21" s="100">
        <v>187135</v>
      </c>
      <c r="I21" s="100">
        <f t="shared" si="2"/>
        <v>14035125</v>
      </c>
      <c r="J21" s="100">
        <f t="shared" si="3"/>
        <v>16842150</v>
      </c>
      <c r="K21" s="100">
        <f t="shared" si="4"/>
        <v>14035125</v>
      </c>
      <c r="L21" s="100">
        <f t="shared" si="5"/>
        <v>16842150</v>
      </c>
    </row>
    <row r="22" spans="1:12" ht="27.75" customHeight="1" x14ac:dyDescent="0.25">
      <c r="A22" s="123" t="s">
        <v>499</v>
      </c>
      <c r="B22" s="89" t="s">
        <v>270</v>
      </c>
      <c r="C22" s="123" t="s">
        <v>10</v>
      </c>
      <c r="D22" s="124">
        <v>38</v>
      </c>
      <c r="E22" s="97">
        <v>1736</v>
      </c>
      <c r="F22" s="97">
        <f t="shared" si="0"/>
        <v>65968</v>
      </c>
      <c r="G22" s="97">
        <f t="shared" si="1"/>
        <v>79161.599999999991</v>
      </c>
      <c r="H22" s="97">
        <v>0</v>
      </c>
      <c r="I22" s="97">
        <f t="shared" si="2"/>
        <v>0</v>
      </c>
      <c r="J22" s="97">
        <f t="shared" si="3"/>
        <v>0</v>
      </c>
      <c r="K22" s="97">
        <f t="shared" si="4"/>
        <v>65968</v>
      </c>
      <c r="L22" s="97">
        <f t="shared" si="5"/>
        <v>79161.599999999991</v>
      </c>
    </row>
    <row r="23" spans="1:12" ht="27.75" customHeight="1" x14ac:dyDescent="0.25">
      <c r="A23" s="13" t="s">
        <v>500</v>
      </c>
      <c r="B23" s="107" t="s">
        <v>237</v>
      </c>
      <c r="C23" s="13" t="s">
        <v>24</v>
      </c>
      <c r="D23" s="124">
        <v>122</v>
      </c>
      <c r="E23" s="97">
        <v>2052.2000000000003</v>
      </c>
      <c r="F23" s="97">
        <f t="shared" si="0"/>
        <v>250368.40000000002</v>
      </c>
      <c r="G23" s="97">
        <f t="shared" si="1"/>
        <v>300442.08</v>
      </c>
      <c r="H23" s="97">
        <v>0</v>
      </c>
      <c r="I23" s="97">
        <f t="shared" si="2"/>
        <v>0</v>
      </c>
      <c r="J23" s="97">
        <f t="shared" si="3"/>
        <v>0</v>
      </c>
      <c r="K23" s="97">
        <f t="shared" si="4"/>
        <v>250368.40000000002</v>
      </c>
      <c r="L23" s="97">
        <f t="shared" si="5"/>
        <v>300442.08</v>
      </c>
    </row>
    <row r="24" spans="1:12" ht="27.75" customHeight="1" x14ac:dyDescent="0.25">
      <c r="A24" s="86" t="s">
        <v>501</v>
      </c>
      <c r="B24" s="112" t="s">
        <v>257</v>
      </c>
      <c r="C24" s="86" t="s">
        <v>149</v>
      </c>
      <c r="D24" s="125">
        <v>106</v>
      </c>
      <c r="E24" s="100">
        <v>0</v>
      </c>
      <c r="F24" s="100">
        <f t="shared" si="0"/>
        <v>0</v>
      </c>
      <c r="G24" s="100">
        <f t="shared" si="1"/>
        <v>0</v>
      </c>
      <c r="H24" s="100">
        <v>10465</v>
      </c>
      <c r="I24" s="100">
        <f t="shared" si="2"/>
        <v>1109290</v>
      </c>
      <c r="J24" s="100">
        <f t="shared" si="3"/>
        <v>1331148</v>
      </c>
      <c r="K24" s="100">
        <f t="shared" si="4"/>
        <v>1109290</v>
      </c>
      <c r="L24" s="100">
        <f t="shared" si="5"/>
        <v>1331148</v>
      </c>
    </row>
    <row r="25" spans="1:12" ht="27.75" customHeight="1" x14ac:dyDescent="0.25">
      <c r="A25" s="86" t="s">
        <v>502</v>
      </c>
      <c r="B25" s="112" t="s">
        <v>269</v>
      </c>
      <c r="C25" s="86" t="s">
        <v>149</v>
      </c>
      <c r="D25" s="125">
        <v>16</v>
      </c>
      <c r="E25" s="100">
        <v>0</v>
      </c>
      <c r="F25" s="100">
        <f t="shared" si="0"/>
        <v>0</v>
      </c>
      <c r="G25" s="100">
        <f t="shared" si="1"/>
        <v>0</v>
      </c>
      <c r="H25" s="100">
        <v>15730</v>
      </c>
      <c r="I25" s="100">
        <f t="shared" si="2"/>
        <v>251680</v>
      </c>
      <c r="J25" s="100">
        <f t="shared" si="3"/>
        <v>302016</v>
      </c>
      <c r="K25" s="100">
        <f t="shared" si="4"/>
        <v>251680</v>
      </c>
      <c r="L25" s="100">
        <f t="shared" si="5"/>
        <v>302016</v>
      </c>
    </row>
    <row r="26" spans="1:12" ht="27.75" customHeight="1" x14ac:dyDescent="0.2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0">
        <v>0</v>
      </c>
      <c r="F26" s="100">
        <f t="shared" si="0"/>
        <v>0</v>
      </c>
      <c r="G26" s="100">
        <f t="shared" ref="G26:G89" si="6">F26*1.2</f>
        <v>0</v>
      </c>
      <c r="H26" s="100">
        <v>305.5</v>
      </c>
      <c r="I26" s="100">
        <f t="shared" si="2"/>
        <v>218738</v>
      </c>
      <c r="J26" s="100">
        <f t="shared" ref="J26:J89" si="7">I26*1.2</f>
        <v>262485.59999999998</v>
      </c>
      <c r="K26" s="100">
        <f t="shared" ref="K26:K89" si="8">F26+I26</f>
        <v>218738</v>
      </c>
      <c r="L26" s="100">
        <f t="shared" ref="L26:L89" si="9">K26*1.2</f>
        <v>262485.59999999998</v>
      </c>
    </row>
    <row r="27" spans="1:12" ht="27.75" customHeight="1" x14ac:dyDescent="0.25">
      <c r="A27" s="13" t="s">
        <v>504</v>
      </c>
      <c r="B27" s="107" t="s">
        <v>242</v>
      </c>
      <c r="C27" s="13" t="s">
        <v>7</v>
      </c>
      <c r="D27" s="124">
        <v>186.45</v>
      </c>
      <c r="E27" s="97">
        <v>2996.46</v>
      </c>
      <c r="F27" s="97">
        <f t="shared" si="0"/>
        <v>558689.96699999995</v>
      </c>
      <c r="G27" s="97">
        <f t="shared" si="6"/>
        <v>670427.96039999987</v>
      </c>
      <c r="H27" s="97">
        <v>0</v>
      </c>
      <c r="I27" s="97">
        <f t="shared" si="2"/>
        <v>0</v>
      </c>
      <c r="J27" s="97">
        <f t="shared" si="7"/>
        <v>0</v>
      </c>
      <c r="K27" s="97">
        <f t="shared" si="8"/>
        <v>558689.96699999995</v>
      </c>
      <c r="L27" s="97">
        <f t="shared" si="9"/>
        <v>670427.96039999987</v>
      </c>
    </row>
    <row r="28" spans="1:12" ht="27.75" customHeight="1" x14ac:dyDescent="0.2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0">
        <v>0</v>
      </c>
      <c r="F28" s="100">
        <f t="shared" si="0"/>
        <v>0</v>
      </c>
      <c r="G28" s="100">
        <f t="shared" si="6"/>
        <v>0</v>
      </c>
      <c r="H28" s="100">
        <v>6240</v>
      </c>
      <c r="I28" s="100">
        <f t="shared" si="2"/>
        <v>1465944.48</v>
      </c>
      <c r="J28" s="100">
        <f t="shared" si="7"/>
        <v>1759133.3759999999</v>
      </c>
      <c r="K28" s="100">
        <f t="shared" si="8"/>
        <v>1465944.48</v>
      </c>
      <c r="L28" s="100">
        <f t="shared" si="9"/>
        <v>1759133.3759999999</v>
      </c>
    </row>
    <row r="29" spans="1:12" ht="27.75" customHeight="1" x14ac:dyDescent="0.2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97">
        <v>2247.3450000000003</v>
      </c>
      <c r="F29" s="97">
        <f t="shared" si="0"/>
        <v>41901.747525000006</v>
      </c>
      <c r="G29" s="97">
        <f t="shared" si="6"/>
        <v>50282.097030000004</v>
      </c>
      <c r="H29" s="97">
        <v>0</v>
      </c>
      <c r="I29" s="97">
        <f t="shared" si="2"/>
        <v>0</v>
      </c>
      <c r="J29" s="97">
        <f t="shared" si="7"/>
        <v>0</v>
      </c>
      <c r="K29" s="97">
        <f t="shared" si="8"/>
        <v>41901.747525000006</v>
      </c>
      <c r="L29" s="97">
        <f t="shared" si="9"/>
        <v>50282.097030000004</v>
      </c>
    </row>
    <row r="30" spans="1:12" ht="27.75" customHeight="1" x14ac:dyDescent="0.2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0">
        <v>0</v>
      </c>
      <c r="F30" s="100">
        <f t="shared" si="0"/>
        <v>0</v>
      </c>
      <c r="G30" s="100">
        <f t="shared" si="6"/>
        <v>0</v>
      </c>
      <c r="H30" s="100">
        <v>6240</v>
      </c>
      <c r="I30" s="100">
        <f t="shared" si="2"/>
        <v>146594.448</v>
      </c>
      <c r="J30" s="100">
        <f t="shared" si="7"/>
        <v>175913.3376</v>
      </c>
      <c r="K30" s="100">
        <f t="shared" si="8"/>
        <v>146594.448</v>
      </c>
      <c r="L30" s="100">
        <f t="shared" si="9"/>
        <v>175913.3376</v>
      </c>
    </row>
    <row r="31" spans="1:12" ht="27.75" customHeight="1" x14ac:dyDescent="0.2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97">
        <v>1465215</v>
      </c>
      <c r="F31" s="97">
        <f t="shared" si="0"/>
        <v>679859.76</v>
      </c>
      <c r="G31" s="97">
        <f t="shared" si="6"/>
        <v>815831.71199999994</v>
      </c>
      <c r="H31" s="97">
        <v>0</v>
      </c>
      <c r="I31" s="97">
        <f t="shared" si="2"/>
        <v>0</v>
      </c>
      <c r="J31" s="97">
        <f t="shared" si="7"/>
        <v>0</v>
      </c>
      <c r="K31" s="97">
        <f t="shared" si="8"/>
        <v>679859.76</v>
      </c>
      <c r="L31" s="97">
        <f t="shared" si="9"/>
        <v>815831.71199999994</v>
      </c>
    </row>
    <row r="32" spans="1:12" ht="27.75" customHeight="1" x14ac:dyDescent="0.2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97">
        <v>1098919</v>
      </c>
      <c r="F32" s="97">
        <f t="shared" si="0"/>
        <v>509898.41600000003</v>
      </c>
      <c r="G32" s="97">
        <f t="shared" si="6"/>
        <v>611878.09920000006</v>
      </c>
      <c r="H32" s="97">
        <v>0</v>
      </c>
      <c r="I32" s="97">
        <f t="shared" si="2"/>
        <v>0</v>
      </c>
      <c r="J32" s="97">
        <f t="shared" si="7"/>
        <v>0</v>
      </c>
      <c r="K32" s="97">
        <f t="shared" si="8"/>
        <v>509898.41600000003</v>
      </c>
      <c r="L32" s="97">
        <f t="shared" si="9"/>
        <v>611878.09920000006</v>
      </c>
    </row>
    <row r="33" spans="1:12" ht="27.75" customHeight="1" x14ac:dyDescent="0.25">
      <c r="A33" s="13" t="s">
        <v>510</v>
      </c>
      <c r="B33" s="107" t="s">
        <v>251</v>
      </c>
      <c r="C33" s="13" t="s">
        <v>15</v>
      </c>
      <c r="D33" s="124">
        <v>829.75</v>
      </c>
      <c r="E33" s="97">
        <v>1085</v>
      </c>
      <c r="F33" s="97">
        <f t="shared" si="0"/>
        <v>900278.75</v>
      </c>
      <c r="G33" s="97">
        <f t="shared" si="6"/>
        <v>1080334.5</v>
      </c>
      <c r="H33" s="97">
        <v>0</v>
      </c>
      <c r="I33" s="97">
        <f t="shared" si="2"/>
        <v>0</v>
      </c>
      <c r="J33" s="97">
        <f t="shared" si="7"/>
        <v>0</v>
      </c>
      <c r="K33" s="97">
        <f t="shared" si="8"/>
        <v>900278.75</v>
      </c>
      <c r="L33" s="97">
        <f t="shared" si="9"/>
        <v>1080334.5</v>
      </c>
    </row>
    <row r="34" spans="1:12" ht="41.25" customHeight="1" x14ac:dyDescent="0.2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97">
        <v>1767</v>
      </c>
      <c r="F34" s="97">
        <f t="shared" si="0"/>
        <v>152620.03079999998</v>
      </c>
      <c r="G34" s="97">
        <f t="shared" si="6"/>
        <v>183144.03695999997</v>
      </c>
      <c r="H34" s="97">
        <v>0</v>
      </c>
      <c r="I34" s="97">
        <f t="shared" si="2"/>
        <v>0</v>
      </c>
      <c r="J34" s="97">
        <f t="shared" si="7"/>
        <v>0</v>
      </c>
      <c r="K34" s="97">
        <f t="shared" si="8"/>
        <v>152620.03079999998</v>
      </c>
      <c r="L34" s="97">
        <f t="shared" si="9"/>
        <v>183144.03695999997</v>
      </c>
    </row>
    <row r="35" spans="1:12" ht="27.75" customHeight="1" x14ac:dyDescent="0.2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97">
        <v>1767</v>
      </c>
      <c r="F35" s="97">
        <f t="shared" si="0"/>
        <v>236212.56</v>
      </c>
      <c r="G35" s="97">
        <f t="shared" si="6"/>
        <v>283455.07199999999</v>
      </c>
      <c r="H35" s="97">
        <v>0</v>
      </c>
      <c r="I35" s="97">
        <f t="shared" si="2"/>
        <v>0</v>
      </c>
      <c r="J35" s="97">
        <f t="shared" si="7"/>
        <v>0</v>
      </c>
      <c r="K35" s="97">
        <f t="shared" si="8"/>
        <v>236212.56</v>
      </c>
      <c r="L35" s="97">
        <f t="shared" si="9"/>
        <v>283455.07199999999</v>
      </c>
    </row>
    <row r="36" spans="1:12" ht="27.75" customHeight="1" x14ac:dyDescent="0.25">
      <c r="A36" s="134">
        <v>2</v>
      </c>
      <c r="B36" s="135" t="s">
        <v>274</v>
      </c>
      <c r="C36" s="136"/>
      <c r="D36" s="136"/>
      <c r="E36" s="137"/>
      <c r="F36" s="137"/>
      <c r="G36" s="137"/>
      <c r="H36" s="137"/>
      <c r="I36" s="137"/>
      <c r="J36" s="137"/>
      <c r="K36" s="137"/>
      <c r="L36" s="137"/>
    </row>
    <row r="37" spans="1:12" ht="27.75" customHeight="1" x14ac:dyDescent="0.25">
      <c r="A37" s="13" t="s">
        <v>44</v>
      </c>
      <c r="B37" s="107" t="s">
        <v>250</v>
      </c>
      <c r="C37" s="13" t="s">
        <v>15</v>
      </c>
      <c r="D37" s="128">
        <v>8.6199999999999992</v>
      </c>
      <c r="E37" s="97">
        <v>13542.35</v>
      </c>
      <c r="F37" s="97">
        <f>E37*D37</f>
        <v>116735.05699999999</v>
      </c>
      <c r="G37" s="97">
        <f t="shared" si="6"/>
        <v>140082.06839999999</v>
      </c>
      <c r="H37" s="97">
        <v>0</v>
      </c>
      <c r="I37" s="97">
        <f>H37*D37</f>
        <v>0</v>
      </c>
      <c r="J37" s="97">
        <f t="shared" si="7"/>
        <v>0</v>
      </c>
      <c r="K37" s="97">
        <f t="shared" si="8"/>
        <v>116735.05699999999</v>
      </c>
      <c r="L37" s="97">
        <f t="shared" si="9"/>
        <v>140082.06839999999</v>
      </c>
    </row>
    <row r="38" spans="1:12" ht="45" customHeight="1" x14ac:dyDescent="0.25">
      <c r="A38" s="13" t="s">
        <v>45</v>
      </c>
      <c r="B38" s="107" t="s">
        <v>255</v>
      </c>
      <c r="C38" s="13" t="s">
        <v>15</v>
      </c>
      <c r="D38" s="129">
        <v>8.6199999999999992</v>
      </c>
      <c r="E38" s="97">
        <v>1767</v>
      </c>
      <c r="F38" s="97">
        <f>E38*D38</f>
        <v>15231.539999999999</v>
      </c>
      <c r="G38" s="97">
        <f t="shared" si="6"/>
        <v>18277.847999999998</v>
      </c>
      <c r="H38" s="97">
        <v>0</v>
      </c>
      <c r="I38" s="97">
        <f>H38*D38</f>
        <v>0</v>
      </c>
      <c r="J38" s="97">
        <f t="shared" si="7"/>
        <v>0</v>
      </c>
      <c r="K38" s="97">
        <f t="shared" si="8"/>
        <v>15231.539999999999</v>
      </c>
      <c r="L38" s="97">
        <f t="shared" si="9"/>
        <v>18277.847999999998</v>
      </c>
    </row>
    <row r="39" spans="1:12" ht="27.75" customHeight="1" x14ac:dyDescent="0.25">
      <c r="A39" s="13" t="s">
        <v>184</v>
      </c>
      <c r="B39" s="107" t="s">
        <v>256</v>
      </c>
      <c r="C39" s="13" t="s">
        <v>15</v>
      </c>
      <c r="D39" s="129">
        <v>5.04</v>
      </c>
      <c r="E39" s="97">
        <v>1767</v>
      </c>
      <c r="F39" s="97">
        <f>E39*D39</f>
        <v>8905.68</v>
      </c>
      <c r="G39" s="97">
        <f t="shared" si="6"/>
        <v>10686.816000000001</v>
      </c>
      <c r="H39" s="97">
        <v>0</v>
      </c>
      <c r="I39" s="97">
        <f>H39*D39</f>
        <v>0</v>
      </c>
      <c r="J39" s="97">
        <f t="shared" si="7"/>
        <v>0</v>
      </c>
      <c r="K39" s="97">
        <f t="shared" si="8"/>
        <v>8905.68</v>
      </c>
      <c r="L39" s="97">
        <f t="shared" si="9"/>
        <v>10686.816000000001</v>
      </c>
    </row>
    <row r="40" spans="1:12" ht="27.75" customHeight="1" x14ac:dyDescent="0.25">
      <c r="A40" s="134">
        <v>3</v>
      </c>
      <c r="B40" s="135" t="s">
        <v>275</v>
      </c>
      <c r="C40" s="136"/>
      <c r="D40" s="136"/>
      <c r="E40" s="137"/>
      <c r="F40" s="137"/>
      <c r="G40" s="137"/>
      <c r="H40" s="137"/>
      <c r="I40" s="137"/>
      <c r="J40" s="137"/>
      <c r="K40" s="137"/>
      <c r="L40" s="137"/>
    </row>
    <row r="41" spans="1:12" ht="27.75" customHeight="1" x14ac:dyDescent="0.25">
      <c r="A41" s="13" t="s">
        <v>43</v>
      </c>
      <c r="B41" s="107" t="s">
        <v>250</v>
      </c>
      <c r="C41" s="13" t="s">
        <v>15</v>
      </c>
      <c r="D41" s="128">
        <v>8.6199999999999992</v>
      </c>
      <c r="E41" s="97">
        <v>13542.35</v>
      </c>
      <c r="F41" s="97">
        <f>E41*D41</f>
        <v>116735.05699999999</v>
      </c>
      <c r="G41" s="97">
        <f t="shared" si="6"/>
        <v>140082.06839999999</v>
      </c>
      <c r="H41" s="97">
        <v>0</v>
      </c>
      <c r="I41" s="97">
        <f>H41*D41</f>
        <v>0</v>
      </c>
      <c r="J41" s="97">
        <f t="shared" si="7"/>
        <v>0</v>
      </c>
      <c r="K41" s="97">
        <f t="shared" si="8"/>
        <v>116735.05699999999</v>
      </c>
      <c r="L41" s="97">
        <f t="shared" si="9"/>
        <v>140082.06839999999</v>
      </c>
    </row>
    <row r="42" spans="1:12" ht="30" x14ac:dyDescent="0.25">
      <c r="A42" s="13" t="s">
        <v>89</v>
      </c>
      <c r="B42" s="107" t="s">
        <v>255</v>
      </c>
      <c r="C42" s="13" t="s">
        <v>15</v>
      </c>
      <c r="D42" s="129">
        <v>8.6199999999999992</v>
      </c>
      <c r="E42" s="97">
        <v>1767</v>
      </c>
      <c r="F42" s="97">
        <f>E42*D42</f>
        <v>15231.539999999999</v>
      </c>
      <c r="G42" s="97">
        <f t="shared" si="6"/>
        <v>18277.847999999998</v>
      </c>
      <c r="H42" s="97">
        <v>0</v>
      </c>
      <c r="I42" s="97">
        <f>H42*D42</f>
        <v>0</v>
      </c>
      <c r="J42" s="97">
        <f t="shared" si="7"/>
        <v>0</v>
      </c>
      <c r="K42" s="97">
        <f t="shared" si="8"/>
        <v>15231.539999999999</v>
      </c>
      <c r="L42" s="97">
        <f t="shared" si="9"/>
        <v>18277.847999999998</v>
      </c>
    </row>
    <row r="43" spans="1:12" ht="27.75" customHeight="1" x14ac:dyDescent="0.25">
      <c r="A43" s="13" t="s">
        <v>186</v>
      </c>
      <c r="B43" s="107" t="s">
        <v>256</v>
      </c>
      <c r="C43" s="13" t="s">
        <v>15</v>
      </c>
      <c r="D43" s="129">
        <v>5.04</v>
      </c>
      <c r="E43" s="97">
        <v>1767</v>
      </c>
      <c r="F43" s="97">
        <f>E43*D43</f>
        <v>8905.68</v>
      </c>
      <c r="G43" s="97">
        <f t="shared" si="6"/>
        <v>10686.816000000001</v>
      </c>
      <c r="H43" s="97">
        <v>0</v>
      </c>
      <c r="I43" s="97">
        <f>H43*D43</f>
        <v>0</v>
      </c>
      <c r="J43" s="97">
        <f t="shared" si="7"/>
        <v>0</v>
      </c>
      <c r="K43" s="97">
        <f t="shared" si="8"/>
        <v>8905.68</v>
      </c>
      <c r="L43" s="97">
        <f t="shared" si="9"/>
        <v>10686.816000000001</v>
      </c>
    </row>
    <row r="44" spans="1:12" ht="27.75" customHeight="1" x14ac:dyDescent="0.25">
      <c r="A44" s="134">
        <v>4</v>
      </c>
      <c r="B44" s="135" t="s">
        <v>276</v>
      </c>
      <c r="C44" s="136"/>
      <c r="D44" s="136"/>
      <c r="E44" s="137"/>
      <c r="F44" s="137"/>
      <c r="G44" s="137"/>
      <c r="H44" s="137"/>
      <c r="I44" s="137"/>
      <c r="J44" s="137"/>
      <c r="K44" s="137"/>
      <c r="L44" s="137"/>
    </row>
    <row r="45" spans="1:12" ht="27.75" customHeight="1" x14ac:dyDescent="0.25">
      <c r="A45" s="13" t="s">
        <v>42</v>
      </c>
      <c r="B45" s="107" t="s">
        <v>250</v>
      </c>
      <c r="C45" s="13" t="s">
        <v>15</v>
      </c>
      <c r="D45" s="128">
        <v>11.71</v>
      </c>
      <c r="E45" s="97">
        <v>13542.35</v>
      </c>
      <c r="F45" s="97">
        <f>E45*D45</f>
        <v>158580.91850000003</v>
      </c>
      <c r="G45" s="97">
        <f t="shared" si="6"/>
        <v>190297.10220000002</v>
      </c>
      <c r="H45" s="97">
        <v>0</v>
      </c>
      <c r="I45" s="97">
        <f>H45*D45</f>
        <v>0</v>
      </c>
      <c r="J45" s="97">
        <f t="shared" si="7"/>
        <v>0</v>
      </c>
      <c r="K45" s="97">
        <f t="shared" si="8"/>
        <v>158580.91850000003</v>
      </c>
      <c r="L45" s="97">
        <f t="shared" si="9"/>
        <v>190297.10220000002</v>
      </c>
    </row>
    <row r="46" spans="1:12" ht="27.75" customHeight="1" x14ac:dyDescent="0.25">
      <c r="A46" s="13" t="s">
        <v>92</v>
      </c>
      <c r="B46" s="107" t="s">
        <v>255</v>
      </c>
      <c r="C46" s="13" t="s">
        <v>15</v>
      </c>
      <c r="D46" s="129">
        <v>11.71</v>
      </c>
      <c r="E46" s="97">
        <v>1767</v>
      </c>
      <c r="F46" s="97">
        <f>E46*D46</f>
        <v>20691.57</v>
      </c>
      <c r="G46" s="97">
        <f t="shared" si="6"/>
        <v>24829.883999999998</v>
      </c>
      <c r="H46" s="97">
        <v>0</v>
      </c>
      <c r="I46" s="97">
        <f>H46*D46</f>
        <v>0</v>
      </c>
      <c r="J46" s="97">
        <f t="shared" si="7"/>
        <v>0</v>
      </c>
      <c r="K46" s="97">
        <f t="shared" si="8"/>
        <v>20691.57</v>
      </c>
      <c r="L46" s="97">
        <f t="shared" si="9"/>
        <v>24829.883999999998</v>
      </c>
    </row>
    <row r="47" spans="1:12" ht="27.75" customHeight="1" x14ac:dyDescent="0.25">
      <c r="A47" s="13" t="s">
        <v>188</v>
      </c>
      <c r="B47" s="107" t="s">
        <v>256</v>
      </c>
      <c r="C47" s="13" t="s">
        <v>15</v>
      </c>
      <c r="D47" s="129">
        <v>5.04</v>
      </c>
      <c r="E47" s="97">
        <v>1767</v>
      </c>
      <c r="F47" s="97">
        <f>E47*D47</f>
        <v>8905.68</v>
      </c>
      <c r="G47" s="97">
        <f t="shared" si="6"/>
        <v>10686.816000000001</v>
      </c>
      <c r="H47" s="97">
        <v>0</v>
      </c>
      <c r="I47" s="97">
        <f>H47*D47</f>
        <v>0</v>
      </c>
      <c r="J47" s="97">
        <f t="shared" si="7"/>
        <v>0</v>
      </c>
      <c r="K47" s="97">
        <f t="shared" si="8"/>
        <v>8905.68</v>
      </c>
      <c r="L47" s="97">
        <f t="shared" si="9"/>
        <v>10686.816000000001</v>
      </c>
    </row>
    <row r="48" spans="1:12" ht="27.75" customHeight="1" x14ac:dyDescent="0.25">
      <c r="A48" s="134">
        <v>5</v>
      </c>
      <c r="B48" s="135" t="s">
        <v>277</v>
      </c>
      <c r="C48" s="136"/>
      <c r="D48" s="136"/>
      <c r="E48" s="137"/>
      <c r="F48" s="137"/>
      <c r="G48" s="137"/>
      <c r="H48" s="137"/>
      <c r="I48" s="137"/>
      <c r="J48" s="137"/>
      <c r="K48" s="137"/>
      <c r="L48" s="137"/>
    </row>
    <row r="49" spans="1:12" ht="27.75" customHeight="1" x14ac:dyDescent="0.25">
      <c r="A49" s="13" t="s">
        <v>37</v>
      </c>
      <c r="B49" s="107" t="s">
        <v>250</v>
      </c>
      <c r="C49" s="13" t="s">
        <v>15</v>
      </c>
      <c r="D49" s="108">
        <v>9.4700000000000006</v>
      </c>
      <c r="E49" s="97">
        <v>13542.35</v>
      </c>
      <c r="F49" s="97">
        <f t="shared" ref="F49:F77" si="10">E49*D49</f>
        <v>128246.05450000001</v>
      </c>
      <c r="G49" s="97">
        <f t="shared" si="6"/>
        <v>153895.2654</v>
      </c>
      <c r="H49" s="97">
        <v>0</v>
      </c>
      <c r="I49" s="97">
        <f t="shared" ref="I49:I77" si="11">H49*D49</f>
        <v>0</v>
      </c>
      <c r="J49" s="97">
        <f t="shared" si="7"/>
        <v>0</v>
      </c>
      <c r="K49" s="97">
        <f t="shared" si="8"/>
        <v>128246.05450000001</v>
      </c>
      <c r="L49" s="97">
        <f t="shared" si="9"/>
        <v>153895.2654</v>
      </c>
    </row>
    <row r="50" spans="1:12" ht="27.75" customHeight="1" x14ac:dyDescent="0.25">
      <c r="A50" s="13" t="s">
        <v>95</v>
      </c>
      <c r="B50" s="107" t="s">
        <v>258</v>
      </c>
      <c r="C50" s="13" t="s">
        <v>7</v>
      </c>
      <c r="D50" s="108">
        <v>34.03</v>
      </c>
      <c r="E50" s="97">
        <v>2526.5</v>
      </c>
      <c r="F50" s="97">
        <f t="shared" si="10"/>
        <v>85976.794999999998</v>
      </c>
      <c r="G50" s="97">
        <f t="shared" si="6"/>
        <v>103172.15399999999</v>
      </c>
      <c r="H50" s="97">
        <v>0</v>
      </c>
      <c r="I50" s="97">
        <f t="shared" si="11"/>
        <v>0</v>
      </c>
      <c r="J50" s="97">
        <f t="shared" si="7"/>
        <v>0</v>
      </c>
      <c r="K50" s="97">
        <f t="shared" si="8"/>
        <v>85976.794999999998</v>
      </c>
      <c r="L50" s="97">
        <f t="shared" si="9"/>
        <v>103172.15399999999</v>
      </c>
    </row>
    <row r="51" spans="1:12" ht="27.75" customHeight="1" x14ac:dyDescent="0.25">
      <c r="A51" s="13" t="s">
        <v>98</v>
      </c>
      <c r="B51" s="89" t="s">
        <v>245</v>
      </c>
      <c r="C51" s="13" t="s">
        <v>8</v>
      </c>
      <c r="D51" s="115">
        <v>155.38999999999999</v>
      </c>
      <c r="E51" s="97">
        <v>157.32500000000002</v>
      </c>
      <c r="F51" s="97">
        <f t="shared" si="10"/>
        <v>24446.731749999999</v>
      </c>
      <c r="G51" s="97">
        <f t="shared" si="6"/>
        <v>29336.078099999999</v>
      </c>
      <c r="H51" s="97">
        <v>0</v>
      </c>
      <c r="I51" s="97">
        <f t="shared" si="11"/>
        <v>0</v>
      </c>
      <c r="J51" s="97">
        <f t="shared" si="7"/>
        <v>0</v>
      </c>
      <c r="K51" s="97">
        <f t="shared" si="8"/>
        <v>24446.731749999999</v>
      </c>
      <c r="L51" s="97">
        <f t="shared" si="9"/>
        <v>29336.078099999999</v>
      </c>
    </row>
    <row r="52" spans="1:12" ht="27.75" customHeight="1" x14ac:dyDescent="0.25">
      <c r="A52" s="13" t="s">
        <v>99</v>
      </c>
      <c r="B52" s="107" t="s">
        <v>249</v>
      </c>
      <c r="C52" s="13" t="s">
        <v>7</v>
      </c>
      <c r="D52" s="108">
        <v>15.54</v>
      </c>
      <c r="E52" s="97">
        <v>3989.2969999999996</v>
      </c>
      <c r="F52" s="97">
        <f t="shared" si="10"/>
        <v>61993.675379999993</v>
      </c>
      <c r="G52" s="97">
        <f t="shared" si="6"/>
        <v>74392.410455999983</v>
      </c>
      <c r="H52" s="97">
        <v>0</v>
      </c>
      <c r="I52" s="97">
        <f t="shared" si="11"/>
        <v>0</v>
      </c>
      <c r="J52" s="97">
        <f t="shared" si="7"/>
        <v>0</v>
      </c>
      <c r="K52" s="97">
        <f t="shared" si="8"/>
        <v>61993.675379999993</v>
      </c>
      <c r="L52" s="97">
        <f t="shared" si="9"/>
        <v>74392.410455999983</v>
      </c>
    </row>
    <row r="53" spans="1:12" ht="27.75" customHeight="1" x14ac:dyDescent="0.25">
      <c r="A53" s="86" t="s">
        <v>190</v>
      </c>
      <c r="B53" s="112" t="s">
        <v>247</v>
      </c>
      <c r="C53" s="86" t="s">
        <v>7</v>
      </c>
      <c r="D53" s="113">
        <f>D52*1.26</f>
        <v>19.580399999999997</v>
      </c>
      <c r="E53" s="100">
        <v>0</v>
      </c>
      <c r="F53" s="100">
        <f t="shared" si="10"/>
        <v>0</v>
      </c>
      <c r="G53" s="100">
        <f t="shared" si="6"/>
        <v>0</v>
      </c>
      <c r="H53" s="100">
        <v>6240</v>
      </c>
      <c r="I53" s="100">
        <f t="shared" si="11"/>
        <v>122181.69599999998</v>
      </c>
      <c r="J53" s="100">
        <f t="shared" si="7"/>
        <v>146618.03519999998</v>
      </c>
      <c r="K53" s="100">
        <f t="shared" si="8"/>
        <v>122181.69599999998</v>
      </c>
      <c r="L53" s="100">
        <f t="shared" si="9"/>
        <v>146618.03519999998</v>
      </c>
    </row>
    <row r="54" spans="1:12" ht="27.75" customHeight="1" x14ac:dyDescent="0.25">
      <c r="A54" s="13" t="s">
        <v>468</v>
      </c>
      <c r="B54" s="107" t="s">
        <v>278</v>
      </c>
      <c r="C54" s="13" t="s">
        <v>10</v>
      </c>
      <c r="D54" s="108">
        <v>47</v>
      </c>
      <c r="E54" s="97">
        <v>4577.0879999999997</v>
      </c>
      <c r="F54" s="97">
        <f t="shared" si="10"/>
        <v>215123.136</v>
      </c>
      <c r="G54" s="97">
        <f t="shared" si="6"/>
        <v>258147.76319999999</v>
      </c>
      <c r="H54" s="97">
        <v>0</v>
      </c>
      <c r="I54" s="97">
        <f t="shared" si="11"/>
        <v>0</v>
      </c>
      <c r="J54" s="97">
        <f t="shared" si="7"/>
        <v>0</v>
      </c>
      <c r="K54" s="97">
        <f t="shared" si="8"/>
        <v>215123.136</v>
      </c>
      <c r="L54" s="97">
        <f t="shared" si="9"/>
        <v>258147.76319999999</v>
      </c>
    </row>
    <row r="55" spans="1:12" ht="27.75" customHeight="1" x14ac:dyDescent="0.25">
      <c r="A55" s="86" t="s">
        <v>469</v>
      </c>
      <c r="B55" s="112" t="s">
        <v>279</v>
      </c>
      <c r="C55" s="86" t="s">
        <v>268</v>
      </c>
      <c r="D55" s="113">
        <v>1</v>
      </c>
      <c r="E55" s="100">
        <v>0</v>
      </c>
      <c r="F55" s="100">
        <f t="shared" si="10"/>
        <v>0</v>
      </c>
      <c r="G55" s="100">
        <f t="shared" si="6"/>
        <v>0</v>
      </c>
      <c r="H55" s="100">
        <v>1625000</v>
      </c>
      <c r="I55" s="100">
        <f t="shared" si="11"/>
        <v>1625000</v>
      </c>
      <c r="J55" s="100">
        <f t="shared" si="7"/>
        <v>1950000</v>
      </c>
      <c r="K55" s="100">
        <f t="shared" si="8"/>
        <v>1625000</v>
      </c>
      <c r="L55" s="100">
        <f t="shared" si="9"/>
        <v>1950000</v>
      </c>
    </row>
    <row r="56" spans="1:12" ht="27.75" customHeight="1" x14ac:dyDescent="0.25">
      <c r="A56" s="102" t="s">
        <v>470</v>
      </c>
      <c r="B56" s="106" t="s">
        <v>264</v>
      </c>
      <c r="C56" s="102" t="s">
        <v>15</v>
      </c>
      <c r="D56" s="116">
        <v>9.4700000000000006</v>
      </c>
      <c r="E56" s="97">
        <v>16927.9375</v>
      </c>
      <c r="F56" s="97">
        <f t="shared" si="10"/>
        <v>160307.56812500002</v>
      </c>
      <c r="G56" s="97">
        <f t="shared" si="6"/>
        <v>192369.08175000001</v>
      </c>
      <c r="H56" s="97">
        <v>0</v>
      </c>
      <c r="I56" s="97">
        <f t="shared" si="11"/>
        <v>0</v>
      </c>
      <c r="J56" s="97">
        <f t="shared" si="7"/>
        <v>0</v>
      </c>
      <c r="K56" s="97">
        <f t="shared" si="8"/>
        <v>160307.56812500002</v>
      </c>
      <c r="L56" s="97">
        <f t="shared" si="9"/>
        <v>192369.08175000001</v>
      </c>
    </row>
    <row r="57" spans="1:12" ht="27.75" customHeight="1" x14ac:dyDescent="0.25">
      <c r="A57" s="86" t="s">
        <v>471</v>
      </c>
      <c r="B57" s="87" t="s">
        <v>280</v>
      </c>
      <c r="C57" s="86" t="s">
        <v>268</v>
      </c>
      <c r="D57" s="111">
        <v>1</v>
      </c>
      <c r="E57" s="100">
        <v>0</v>
      </c>
      <c r="F57" s="100">
        <f t="shared" si="10"/>
        <v>0</v>
      </c>
      <c r="G57" s="100">
        <f t="shared" si="6"/>
        <v>0</v>
      </c>
      <c r="H57" s="100">
        <v>3549000</v>
      </c>
      <c r="I57" s="100">
        <f t="shared" si="11"/>
        <v>3549000</v>
      </c>
      <c r="J57" s="100">
        <f t="shared" si="7"/>
        <v>4258800</v>
      </c>
      <c r="K57" s="100">
        <f t="shared" si="8"/>
        <v>3549000</v>
      </c>
      <c r="L57" s="100">
        <f t="shared" si="9"/>
        <v>4258800</v>
      </c>
    </row>
    <row r="58" spans="1:12" ht="27.75" customHeight="1" x14ac:dyDescent="0.25">
      <c r="A58" s="13" t="s">
        <v>472</v>
      </c>
      <c r="B58" s="118" t="s">
        <v>281</v>
      </c>
      <c r="C58" s="13" t="s">
        <v>10</v>
      </c>
      <c r="D58" s="119">
        <v>2</v>
      </c>
      <c r="E58" s="97">
        <v>3890.5248000000001</v>
      </c>
      <c r="F58" s="97">
        <f t="shared" si="10"/>
        <v>7781.0496000000003</v>
      </c>
      <c r="G58" s="97">
        <f t="shared" si="6"/>
        <v>9337.2595199999996</v>
      </c>
      <c r="H58" s="97">
        <v>0</v>
      </c>
      <c r="I58" s="97">
        <f t="shared" si="11"/>
        <v>0</v>
      </c>
      <c r="J58" s="97">
        <f t="shared" si="7"/>
        <v>0</v>
      </c>
      <c r="K58" s="97">
        <f t="shared" si="8"/>
        <v>7781.0496000000003</v>
      </c>
      <c r="L58" s="97">
        <f t="shared" si="9"/>
        <v>9337.2595199999996</v>
      </c>
    </row>
    <row r="59" spans="1:12" ht="27.75" customHeight="1" x14ac:dyDescent="0.25">
      <c r="A59" s="86" t="s">
        <v>473</v>
      </c>
      <c r="B59" s="121" t="s">
        <v>282</v>
      </c>
      <c r="C59" s="86" t="s">
        <v>10</v>
      </c>
      <c r="D59" s="122">
        <v>2</v>
      </c>
      <c r="E59" s="105">
        <v>0</v>
      </c>
      <c r="F59" s="105">
        <f t="shared" si="10"/>
        <v>0</v>
      </c>
      <c r="G59" s="105">
        <f t="shared" si="6"/>
        <v>0</v>
      </c>
      <c r="H59" s="105">
        <v>42081</v>
      </c>
      <c r="I59" s="105">
        <f t="shared" si="11"/>
        <v>84162</v>
      </c>
      <c r="J59" s="105">
        <f t="shared" si="7"/>
        <v>100994.4</v>
      </c>
      <c r="K59" s="105">
        <f t="shared" si="8"/>
        <v>84162</v>
      </c>
      <c r="L59" s="105">
        <f t="shared" si="9"/>
        <v>100994.4</v>
      </c>
    </row>
    <row r="60" spans="1:12" ht="27.75" customHeight="1" x14ac:dyDescent="0.25">
      <c r="A60" s="13" t="s">
        <v>474</v>
      </c>
      <c r="B60" s="89" t="s">
        <v>125</v>
      </c>
      <c r="C60" s="13" t="s">
        <v>10</v>
      </c>
      <c r="D60" s="115">
        <v>1</v>
      </c>
      <c r="E60" s="97">
        <v>19344</v>
      </c>
      <c r="F60" s="97">
        <f t="shared" si="10"/>
        <v>19344</v>
      </c>
      <c r="G60" s="97">
        <f t="shared" si="6"/>
        <v>23212.799999999999</v>
      </c>
      <c r="H60" s="97">
        <v>0</v>
      </c>
      <c r="I60" s="97">
        <f t="shared" si="11"/>
        <v>0</v>
      </c>
      <c r="J60" s="97">
        <f t="shared" si="7"/>
        <v>0</v>
      </c>
      <c r="K60" s="97">
        <f t="shared" si="8"/>
        <v>19344</v>
      </c>
      <c r="L60" s="97">
        <f t="shared" si="9"/>
        <v>23212.799999999999</v>
      </c>
    </row>
    <row r="61" spans="1:12" ht="27.75" customHeight="1" x14ac:dyDescent="0.25">
      <c r="A61" s="86" t="s">
        <v>475</v>
      </c>
      <c r="B61" s="87" t="s">
        <v>126</v>
      </c>
      <c r="C61" s="86" t="s">
        <v>10</v>
      </c>
      <c r="D61" s="111">
        <v>1</v>
      </c>
      <c r="E61" s="100">
        <v>0</v>
      </c>
      <c r="F61" s="100">
        <f t="shared" si="10"/>
        <v>0</v>
      </c>
      <c r="G61" s="100">
        <f t="shared" si="6"/>
        <v>0</v>
      </c>
      <c r="H61" s="100">
        <v>145600</v>
      </c>
      <c r="I61" s="100">
        <f t="shared" si="11"/>
        <v>145600</v>
      </c>
      <c r="J61" s="100">
        <f t="shared" si="7"/>
        <v>174720</v>
      </c>
      <c r="K61" s="100">
        <f t="shared" si="8"/>
        <v>145600</v>
      </c>
      <c r="L61" s="100">
        <f t="shared" si="9"/>
        <v>174720</v>
      </c>
    </row>
    <row r="62" spans="1:12" ht="27.75" customHeight="1" x14ac:dyDescent="0.25">
      <c r="A62" s="86" t="s">
        <v>476</v>
      </c>
      <c r="B62" s="87" t="s">
        <v>233</v>
      </c>
      <c r="C62" s="86" t="s">
        <v>149</v>
      </c>
      <c r="D62" s="111">
        <v>1</v>
      </c>
      <c r="E62" s="100">
        <v>0</v>
      </c>
      <c r="F62" s="100">
        <f t="shared" si="10"/>
        <v>0</v>
      </c>
      <c r="G62" s="100">
        <f t="shared" si="6"/>
        <v>0</v>
      </c>
      <c r="H62" s="100">
        <v>4810</v>
      </c>
      <c r="I62" s="100">
        <f t="shared" si="11"/>
        <v>4810</v>
      </c>
      <c r="J62" s="100">
        <f t="shared" si="7"/>
        <v>5772</v>
      </c>
      <c r="K62" s="100">
        <f t="shared" si="8"/>
        <v>4810</v>
      </c>
      <c r="L62" s="100">
        <f t="shared" si="9"/>
        <v>5772</v>
      </c>
    </row>
    <row r="63" spans="1:12" ht="27.75" customHeight="1" x14ac:dyDescent="0.25">
      <c r="A63" s="86" t="s">
        <v>477</v>
      </c>
      <c r="B63" s="87" t="s">
        <v>235</v>
      </c>
      <c r="C63" s="86" t="s">
        <v>10</v>
      </c>
      <c r="D63" s="111">
        <v>1</v>
      </c>
      <c r="E63" s="100">
        <v>0</v>
      </c>
      <c r="F63" s="100">
        <f t="shared" si="10"/>
        <v>0</v>
      </c>
      <c r="G63" s="100">
        <f t="shared" si="6"/>
        <v>0</v>
      </c>
      <c r="H63" s="100">
        <v>4810</v>
      </c>
      <c r="I63" s="100">
        <f t="shared" si="11"/>
        <v>4810</v>
      </c>
      <c r="J63" s="100">
        <f t="shared" si="7"/>
        <v>5772</v>
      </c>
      <c r="K63" s="100">
        <f t="shared" si="8"/>
        <v>4810</v>
      </c>
      <c r="L63" s="100">
        <f t="shared" si="9"/>
        <v>5772</v>
      </c>
    </row>
    <row r="64" spans="1:12" ht="27.75" customHeight="1" x14ac:dyDescent="0.25">
      <c r="A64" s="86" t="s">
        <v>478</v>
      </c>
      <c r="B64" s="87" t="s">
        <v>241</v>
      </c>
      <c r="C64" s="86" t="s">
        <v>238</v>
      </c>
      <c r="D64" s="111">
        <v>4</v>
      </c>
      <c r="E64" s="100">
        <v>0</v>
      </c>
      <c r="F64" s="100">
        <f t="shared" si="10"/>
        <v>0</v>
      </c>
      <c r="G64" s="100">
        <f t="shared" si="6"/>
        <v>0</v>
      </c>
      <c r="H64" s="100">
        <v>306.34500000000003</v>
      </c>
      <c r="I64" s="100">
        <f t="shared" si="11"/>
        <v>1225.3800000000001</v>
      </c>
      <c r="J64" s="100">
        <f t="shared" si="7"/>
        <v>1470.4560000000001</v>
      </c>
      <c r="K64" s="100">
        <f t="shared" si="8"/>
        <v>1225.3800000000001</v>
      </c>
      <c r="L64" s="100">
        <f t="shared" si="9"/>
        <v>1470.4560000000001</v>
      </c>
    </row>
    <row r="65" spans="1:12" ht="27.75" customHeight="1" x14ac:dyDescent="0.25">
      <c r="A65" s="86" t="s">
        <v>479</v>
      </c>
      <c r="B65" s="87" t="s">
        <v>239</v>
      </c>
      <c r="C65" s="86" t="s">
        <v>234</v>
      </c>
      <c r="D65" s="111">
        <v>0.76</v>
      </c>
      <c r="E65" s="100">
        <v>0</v>
      </c>
      <c r="F65" s="100">
        <f t="shared" si="10"/>
        <v>0</v>
      </c>
      <c r="G65" s="100">
        <f t="shared" si="6"/>
        <v>0</v>
      </c>
      <c r="H65" s="100">
        <v>477.65250000000003</v>
      </c>
      <c r="I65" s="100">
        <f t="shared" si="11"/>
        <v>363.01590000000004</v>
      </c>
      <c r="J65" s="100">
        <f t="shared" si="7"/>
        <v>435.61908000000005</v>
      </c>
      <c r="K65" s="100">
        <f t="shared" si="8"/>
        <v>363.01590000000004</v>
      </c>
      <c r="L65" s="100">
        <f t="shared" si="9"/>
        <v>435.61908000000005</v>
      </c>
    </row>
    <row r="66" spans="1:12" ht="27.75" customHeight="1" x14ac:dyDescent="0.25">
      <c r="A66" s="86" t="s">
        <v>480</v>
      </c>
      <c r="B66" s="87" t="s">
        <v>240</v>
      </c>
      <c r="C66" s="86" t="s">
        <v>234</v>
      </c>
      <c r="D66" s="111">
        <v>0.76</v>
      </c>
      <c r="E66" s="100">
        <v>0</v>
      </c>
      <c r="F66" s="100">
        <f t="shared" si="10"/>
        <v>0</v>
      </c>
      <c r="G66" s="100">
        <f t="shared" si="6"/>
        <v>0</v>
      </c>
      <c r="H66" s="100">
        <v>436.63749999999999</v>
      </c>
      <c r="I66" s="100">
        <f t="shared" si="11"/>
        <v>331.84449999999998</v>
      </c>
      <c r="J66" s="100">
        <f t="shared" si="7"/>
        <v>398.21339999999998</v>
      </c>
      <c r="K66" s="100">
        <f t="shared" si="8"/>
        <v>331.84449999999998</v>
      </c>
      <c r="L66" s="100">
        <f t="shared" si="9"/>
        <v>398.21339999999998</v>
      </c>
    </row>
    <row r="67" spans="1:12" ht="27.75" customHeight="1" x14ac:dyDescent="0.25">
      <c r="A67" s="13" t="s">
        <v>481</v>
      </c>
      <c r="B67" s="89" t="s">
        <v>237</v>
      </c>
      <c r="C67" s="13" t="s">
        <v>24</v>
      </c>
      <c r="D67" s="115">
        <v>6</v>
      </c>
      <c r="E67" s="97">
        <v>2052.2000000000003</v>
      </c>
      <c r="F67" s="97">
        <f t="shared" si="10"/>
        <v>12313.2</v>
      </c>
      <c r="G67" s="97">
        <f t="shared" si="6"/>
        <v>14775.84</v>
      </c>
      <c r="H67" s="97">
        <v>0</v>
      </c>
      <c r="I67" s="97">
        <f t="shared" si="11"/>
        <v>0</v>
      </c>
      <c r="J67" s="97">
        <f t="shared" si="7"/>
        <v>0</v>
      </c>
      <c r="K67" s="97">
        <f t="shared" si="8"/>
        <v>12313.2</v>
      </c>
      <c r="L67" s="97">
        <f t="shared" si="9"/>
        <v>14775.84</v>
      </c>
    </row>
    <row r="68" spans="1:12" ht="27.75" customHeight="1" x14ac:dyDescent="0.25">
      <c r="A68" s="86" t="s">
        <v>482</v>
      </c>
      <c r="B68" s="112" t="s">
        <v>257</v>
      </c>
      <c r="C68" s="86" t="s">
        <v>149</v>
      </c>
      <c r="D68" s="113">
        <v>12</v>
      </c>
      <c r="E68" s="100">
        <v>0</v>
      </c>
      <c r="F68" s="100">
        <f t="shared" si="10"/>
        <v>0</v>
      </c>
      <c r="G68" s="100">
        <f t="shared" si="6"/>
        <v>0</v>
      </c>
      <c r="H68" s="100">
        <v>10465</v>
      </c>
      <c r="I68" s="100">
        <f t="shared" si="11"/>
        <v>125580</v>
      </c>
      <c r="J68" s="100">
        <f t="shared" si="7"/>
        <v>150696</v>
      </c>
      <c r="K68" s="100">
        <f t="shared" si="8"/>
        <v>125580</v>
      </c>
      <c r="L68" s="100">
        <f t="shared" si="9"/>
        <v>150696</v>
      </c>
    </row>
    <row r="69" spans="1:12" ht="27.75" customHeight="1" x14ac:dyDescent="0.25">
      <c r="A69" s="86" t="s">
        <v>483</v>
      </c>
      <c r="B69" s="112" t="s">
        <v>236</v>
      </c>
      <c r="C69" s="86" t="s">
        <v>10</v>
      </c>
      <c r="D69" s="113">
        <v>36</v>
      </c>
      <c r="E69" s="100">
        <v>0</v>
      </c>
      <c r="F69" s="100">
        <f t="shared" si="10"/>
        <v>0</v>
      </c>
      <c r="G69" s="100">
        <f t="shared" si="6"/>
        <v>0</v>
      </c>
      <c r="H69" s="100">
        <v>305.5</v>
      </c>
      <c r="I69" s="100">
        <f t="shared" si="11"/>
        <v>10998</v>
      </c>
      <c r="J69" s="100">
        <f t="shared" si="7"/>
        <v>13197.6</v>
      </c>
      <c r="K69" s="100">
        <f t="shared" si="8"/>
        <v>10998</v>
      </c>
      <c r="L69" s="100">
        <f t="shared" si="9"/>
        <v>13197.6</v>
      </c>
    </row>
    <row r="70" spans="1:12" ht="27.75" customHeight="1" x14ac:dyDescent="0.25">
      <c r="A70" s="13" t="s">
        <v>484</v>
      </c>
      <c r="B70" s="107" t="s">
        <v>265</v>
      </c>
      <c r="C70" s="13" t="s">
        <v>7</v>
      </c>
      <c r="D70" s="108">
        <v>12.12</v>
      </c>
      <c r="E70" s="97">
        <v>3745.5750000000003</v>
      </c>
      <c r="F70" s="97">
        <f t="shared" si="10"/>
        <v>45396.368999999999</v>
      </c>
      <c r="G70" s="97">
        <f t="shared" si="6"/>
        <v>54475.642799999994</v>
      </c>
      <c r="H70" s="97">
        <v>0</v>
      </c>
      <c r="I70" s="97">
        <f t="shared" si="11"/>
        <v>0</v>
      </c>
      <c r="J70" s="97">
        <f t="shared" si="7"/>
        <v>0</v>
      </c>
      <c r="K70" s="97">
        <f t="shared" si="8"/>
        <v>45396.368999999999</v>
      </c>
      <c r="L70" s="97">
        <f t="shared" si="9"/>
        <v>54475.642799999994</v>
      </c>
    </row>
    <row r="71" spans="1:12" ht="27.75" customHeight="1" x14ac:dyDescent="0.25">
      <c r="A71" s="86" t="s">
        <v>485</v>
      </c>
      <c r="B71" s="87" t="s">
        <v>263</v>
      </c>
      <c r="C71" s="86" t="s">
        <v>7</v>
      </c>
      <c r="D71" s="111">
        <f>D70*1.26</f>
        <v>15.271199999999999</v>
      </c>
      <c r="E71" s="100">
        <v>0</v>
      </c>
      <c r="F71" s="100">
        <f t="shared" si="10"/>
        <v>0</v>
      </c>
      <c r="G71" s="100">
        <f t="shared" si="6"/>
        <v>0</v>
      </c>
      <c r="H71" s="100">
        <v>6240</v>
      </c>
      <c r="I71" s="100">
        <f t="shared" si="11"/>
        <v>95292.287999999986</v>
      </c>
      <c r="J71" s="100">
        <f t="shared" si="7"/>
        <v>114350.74559999998</v>
      </c>
      <c r="K71" s="100">
        <f t="shared" si="8"/>
        <v>95292.287999999986</v>
      </c>
      <c r="L71" s="100">
        <f t="shared" si="9"/>
        <v>114350.74559999998</v>
      </c>
    </row>
    <row r="72" spans="1:12" ht="27.75" customHeight="1" x14ac:dyDescent="0.25">
      <c r="A72" s="13" t="s">
        <v>486</v>
      </c>
      <c r="B72" s="107" t="s">
        <v>266</v>
      </c>
      <c r="C72" s="13" t="s">
        <v>7</v>
      </c>
      <c r="D72" s="108">
        <v>1.21</v>
      </c>
      <c r="E72" s="97">
        <v>3258.6502500000001</v>
      </c>
      <c r="F72" s="97">
        <f t="shared" si="10"/>
        <v>3942.9668025000001</v>
      </c>
      <c r="G72" s="97">
        <f t="shared" si="6"/>
        <v>4731.5601630000001</v>
      </c>
      <c r="H72" s="97">
        <v>0</v>
      </c>
      <c r="I72" s="97">
        <f t="shared" si="11"/>
        <v>0</v>
      </c>
      <c r="J72" s="97">
        <f t="shared" si="7"/>
        <v>0</v>
      </c>
      <c r="K72" s="97">
        <f t="shared" si="8"/>
        <v>3942.9668025000001</v>
      </c>
      <c r="L72" s="97">
        <f t="shared" si="9"/>
        <v>4731.5601630000001</v>
      </c>
    </row>
    <row r="73" spans="1:12" ht="27.75" customHeight="1" x14ac:dyDescent="0.25">
      <c r="A73" s="86" t="s">
        <v>487</v>
      </c>
      <c r="B73" s="112" t="s">
        <v>263</v>
      </c>
      <c r="C73" s="86" t="s">
        <v>7</v>
      </c>
      <c r="D73" s="113">
        <f>D72*1.26</f>
        <v>1.5246</v>
      </c>
      <c r="E73" s="100">
        <v>0</v>
      </c>
      <c r="F73" s="100">
        <f t="shared" si="10"/>
        <v>0</v>
      </c>
      <c r="G73" s="100">
        <f t="shared" si="6"/>
        <v>0</v>
      </c>
      <c r="H73" s="100">
        <v>6240</v>
      </c>
      <c r="I73" s="100">
        <f t="shared" si="11"/>
        <v>9513.503999999999</v>
      </c>
      <c r="J73" s="100">
        <f t="shared" si="7"/>
        <v>11416.204799999998</v>
      </c>
      <c r="K73" s="100">
        <f t="shared" si="8"/>
        <v>9513.503999999999</v>
      </c>
      <c r="L73" s="100">
        <f t="shared" si="9"/>
        <v>11416.204799999998</v>
      </c>
    </row>
    <row r="74" spans="1:12" ht="27.75" customHeight="1" x14ac:dyDescent="0.25">
      <c r="A74" s="13" t="s">
        <v>488</v>
      </c>
      <c r="B74" s="107" t="s">
        <v>267</v>
      </c>
      <c r="C74" s="13" t="s">
        <v>9</v>
      </c>
      <c r="D74" s="108">
        <v>22.42</v>
      </c>
      <c r="E74" s="97">
        <v>1831.51875</v>
      </c>
      <c r="F74" s="97">
        <f t="shared" si="10"/>
        <v>41062.650375000005</v>
      </c>
      <c r="G74" s="97">
        <f t="shared" si="6"/>
        <v>49275.180450000007</v>
      </c>
      <c r="H74" s="97">
        <v>0</v>
      </c>
      <c r="I74" s="97">
        <f t="shared" si="11"/>
        <v>0</v>
      </c>
      <c r="J74" s="97">
        <f t="shared" si="7"/>
        <v>0</v>
      </c>
      <c r="K74" s="97">
        <f t="shared" si="8"/>
        <v>41062.650375000005</v>
      </c>
      <c r="L74" s="97">
        <f t="shared" si="9"/>
        <v>49275.180450000007</v>
      </c>
    </row>
    <row r="75" spans="1:12" ht="27.75" customHeight="1" x14ac:dyDescent="0.25">
      <c r="A75" s="13" t="s">
        <v>489</v>
      </c>
      <c r="B75" s="107" t="s">
        <v>254</v>
      </c>
      <c r="C75" s="13" t="s">
        <v>15</v>
      </c>
      <c r="D75" s="108">
        <f>34.03*1.75</f>
        <v>59.552500000000002</v>
      </c>
      <c r="E75" s="97">
        <v>1085</v>
      </c>
      <c r="F75" s="97">
        <f t="shared" si="10"/>
        <v>64614.462500000001</v>
      </c>
      <c r="G75" s="97">
        <f t="shared" si="6"/>
        <v>77537.354999999996</v>
      </c>
      <c r="H75" s="97">
        <v>0</v>
      </c>
      <c r="I75" s="97">
        <f t="shared" si="11"/>
        <v>0</v>
      </c>
      <c r="J75" s="97">
        <f t="shared" si="7"/>
        <v>0</v>
      </c>
      <c r="K75" s="97">
        <f t="shared" si="8"/>
        <v>64614.462500000001</v>
      </c>
      <c r="L75" s="97">
        <f t="shared" si="9"/>
        <v>77537.354999999996</v>
      </c>
    </row>
    <row r="76" spans="1:12" ht="45" customHeight="1" x14ac:dyDescent="0.25">
      <c r="A76" s="13" t="s">
        <v>490</v>
      </c>
      <c r="B76" s="107" t="s">
        <v>255</v>
      </c>
      <c r="C76" s="13" t="s">
        <v>15</v>
      </c>
      <c r="D76" s="108">
        <f>9.47+0.15+0.0414*6</f>
        <v>9.8684000000000012</v>
      </c>
      <c r="E76" s="97">
        <v>1767</v>
      </c>
      <c r="F76" s="97">
        <f t="shared" si="10"/>
        <v>17437.462800000001</v>
      </c>
      <c r="G76" s="97">
        <f t="shared" si="6"/>
        <v>20924.95536</v>
      </c>
      <c r="H76" s="97">
        <v>0</v>
      </c>
      <c r="I76" s="97">
        <f t="shared" si="11"/>
        <v>0</v>
      </c>
      <c r="J76" s="97">
        <f t="shared" si="7"/>
        <v>0</v>
      </c>
      <c r="K76" s="97">
        <f t="shared" si="8"/>
        <v>17437.462800000001</v>
      </c>
      <c r="L76" s="97">
        <f t="shared" si="9"/>
        <v>20924.95536</v>
      </c>
    </row>
    <row r="77" spans="1:12" ht="27.75" customHeight="1" x14ac:dyDescent="0.25">
      <c r="A77" s="13" t="s">
        <v>491</v>
      </c>
      <c r="B77" s="107" t="s">
        <v>256</v>
      </c>
      <c r="C77" s="13" t="s">
        <v>15</v>
      </c>
      <c r="D77" s="108">
        <f>63*0.08</f>
        <v>5.04</v>
      </c>
      <c r="E77" s="97">
        <v>1767</v>
      </c>
      <c r="F77" s="97">
        <f t="shared" si="10"/>
        <v>8905.68</v>
      </c>
      <c r="G77" s="97">
        <f t="shared" si="6"/>
        <v>10686.816000000001</v>
      </c>
      <c r="H77" s="97">
        <v>0</v>
      </c>
      <c r="I77" s="97">
        <f t="shared" si="11"/>
        <v>0</v>
      </c>
      <c r="J77" s="97">
        <f t="shared" si="7"/>
        <v>0</v>
      </c>
      <c r="K77" s="97">
        <f t="shared" si="8"/>
        <v>8905.68</v>
      </c>
      <c r="L77" s="97">
        <f t="shared" si="9"/>
        <v>10686.816000000001</v>
      </c>
    </row>
    <row r="78" spans="1:12" ht="27.75" customHeight="1" x14ac:dyDescent="0.25">
      <c r="A78" s="134">
        <v>6</v>
      </c>
      <c r="B78" s="135" t="s">
        <v>283</v>
      </c>
      <c r="C78" s="136"/>
      <c r="D78" s="136"/>
      <c r="E78" s="137"/>
      <c r="F78" s="137"/>
      <c r="G78" s="137"/>
      <c r="H78" s="137"/>
      <c r="I78" s="137"/>
      <c r="J78" s="137"/>
      <c r="K78" s="137"/>
      <c r="L78" s="137"/>
    </row>
    <row r="79" spans="1:12" ht="27.75" customHeight="1" x14ac:dyDescent="0.25">
      <c r="A79" s="13" t="s">
        <v>28</v>
      </c>
      <c r="B79" s="107" t="s">
        <v>250</v>
      </c>
      <c r="C79" s="13" t="s">
        <v>15</v>
      </c>
      <c r="D79" s="108">
        <v>9.4700000000000006</v>
      </c>
      <c r="E79" s="97">
        <v>13542.35</v>
      </c>
      <c r="F79" s="97">
        <f t="shared" ref="F79:F107" si="12">E79*D79</f>
        <v>128246.05450000001</v>
      </c>
      <c r="G79" s="97">
        <f t="shared" si="6"/>
        <v>153895.2654</v>
      </c>
      <c r="H79" s="97">
        <v>0</v>
      </c>
      <c r="I79" s="97">
        <f t="shared" ref="I79:I107" si="13">H79*D79</f>
        <v>0</v>
      </c>
      <c r="J79" s="97">
        <f t="shared" si="7"/>
        <v>0</v>
      </c>
      <c r="K79" s="97">
        <f t="shared" si="8"/>
        <v>128246.05450000001</v>
      </c>
      <c r="L79" s="97">
        <f t="shared" si="9"/>
        <v>153895.2654</v>
      </c>
    </row>
    <row r="80" spans="1:12" ht="27.75" customHeight="1" x14ac:dyDescent="0.25">
      <c r="A80" s="13" t="s">
        <v>62</v>
      </c>
      <c r="B80" s="107" t="s">
        <v>258</v>
      </c>
      <c r="C80" s="13" t="s">
        <v>7</v>
      </c>
      <c r="D80" s="108">
        <v>28.99</v>
      </c>
      <c r="E80" s="97">
        <v>2526.5</v>
      </c>
      <c r="F80" s="97">
        <f t="shared" si="12"/>
        <v>73243.235000000001</v>
      </c>
      <c r="G80" s="97">
        <f t="shared" si="6"/>
        <v>87891.881999999998</v>
      </c>
      <c r="H80" s="97">
        <v>0</v>
      </c>
      <c r="I80" s="97">
        <f t="shared" si="13"/>
        <v>0</v>
      </c>
      <c r="J80" s="97">
        <f t="shared" si="7"/>
        <v>0</v>
      </c>
      <c r="K80" s="97">
        <f t="shared" si="8"/>
        <v>73243.235000000001</v>
      </c>
      <c r="L80" s="97">
        <f t="shared" si="9"/>
        <v>87891.881999999998</v>
      </c>
    </row>
    <row r="81" spans="1:12" ht="27.75" customHeight="1" x14ac:dyDescent="0.25">
      <c r="A81" s="13" t="s">
        <v>73</v>
      </c>
      <c r="B81" s="89" t="s">
        <v>245</v>
      </c>
      <c r="C81" s="13" t="s">
        <v>8</v>
      </c>
      <c r="D81" s="115">
        <v>136.05000000000001</v>
      </c>
      <c r="E81" s="97">
        <v>157.32500000000002</v>
      </c>
      <c r="F81" s="97">
        <f t="shared" si="12"/>
        <v>21404.066250000003</v>
      </c>
      <c r="G81" s="97">
        <f t="shared" si="6"/>
        <v>25684.879500000003</v>
      </c>
      <c r="H81" s="97">
        <v>0</v>
      </c>
      <c r="I81" s="97">
        <f t="shared" si="13"/>
        <v>0</v>
      </c>
      <c r="J81" s="97">
        <f t="shared" si="7"/>
        <v>0</v>
      </c>
      <c r="K81" s="97">
        <f t="shared" si="8"/>
        <v>21404.066250000003</v>
      </c>
      <c r="L81" s="97">
        <f t="shared" si="9"/>
        <v>25684.879500000003</v>
      </c>
    </row>
    <row r="82" spans="1:12" ht="27.75" customHeight="1" x14ac:dyDescent="0.25">
      <c r="A82" s="13" t="s">
        <v>74</v>
      </c>
      <c r="B82" s="107" t="s">
        <v>249</v>
      </c>
      <c r="C82" s="13" t="s">
        <v>7</v>
      </c>
      <c r="D82" s="108">
        <v>13.61</v>
      </c>
      <c r="E82" s="97">
        <v>3989.2969999999996</v>
      </c>
      <c r="F82" s="97">
        <f t="shared" si="12"/>
        <v>54294.332169999994</v>
      </c>
      <c r="G82" s="97">
        <f t="shared" si="6"/>
        <v>65153.19860399999</v>
      </c>
      <c r="H82" s="97">
        <v>0</v>
      </c>
      <c r="I82" s="97">
        <f t="shared" si="13"/>
        <v>0</v>
      </c>
      <c r="J82" s="97">
        <f t="shared" si="7"/>
        <v>0</v>
      </c>
      <c r="K82" s="97">
        <f t="shared" si="8"/>
        <v>54294.332169999994</v>
      </c>
      <c r="L82" s="97">
        <f t="shared" si="9"/>
        <v>65153.19860399999</v>
      </c>
    </row>
    <row r="83" spans="1:12" ht="27.75" customHeight="1" x14ac:dyDescent="0.25">
      <c r="A83" s="86" t="s">
        <v>75</v>
      </c>
      <c r="B83" s="112" t="s">
        <v>247</v>
      </c>
      <c r="C83" s="86" t="s">
        <v>7</v>
      </c>
      <c r="D83" s="113">
        <f>D82*1.26</f>
        <v>17.148599999999998</v>
      </c>
      <c r="E83" s="100">
        <v>0</v>
      </c>
      <c r="F83" s="100">
        <f t="shared" si="12"/>
        <v>0</v>
      </c>
      <c r="G83" s="100">
        <f t="shared" si="6"/>
        <v>0</v>
      </c>
      <c r="H83" s="100">
        <v>6240</v>
      </c>
      <c r="I83" s="100">
        <f t="shared" si="13"/>
        <v>107007.264</v>
      </c>
      <c r="J83" s="100">
        <f t="shared" si="7"/>
        <v>128408.71679999999</v>
      </c>
      <c r="K83" s="100">
        <f t="shared" si="8"/>
        <v>107007.264</v>
      </c>
      <c r="L83" s="100">
        <f t="shared" si="9"/>
        <v>128408.71679999999</v>
      </c>
    </row>
    <row r="84" spans="1:12" ht="27.75" customHeight="1" x14ac:dyDescent="0.25">
      <c r="A84" s="13" t="s">
        <v>76</v>
      </c>
      <c r="B84" s="107" t="s">
        <v>278</v>
      </c>
      <c r="C84" s="13" t="s">
        <v>10</v>
      </c>
      <c r="D84" s="108">
        <v>47</v>
      </c>
      <c r="E84" s="97">
        <v>4577.0879999999997</v>
      </c>
      <c r="F84" s="97">
        <f t="shared" si="12"/>
        <v>215123.136</v>
      </c>
      <c r="G84" s="97">
        <f t="shared" si="6"/>
        <v>258147.76319999999</v>
      </c>
      <c r="H84" s="97">
        <v>0</v>
      </c>
      <c r="I84" s="97">
        <f t="shared" si="13"/>
        <v>0</v>
      </c>
      <c r="J84" s="97">
        <f t="shared" si="7"/>
        <v>0</v>
      </c>
      <c r="K84" s="97">
        <f t="shared" si="8"/>
        <v>215123.136</v>
      </c>
      <c r="L84" s="97">
        <f t="shared" si="9"/>
        <v>258147.76319999999</v>
      </c>
    </row>
    <row r="85" spans="1:12" ht="27.75" customHeight="1" x14ac:dyDescent="0.25">
      <c r="A85" s="86" t="s">
        <v>77</v>
      </c>
      <c r="B85" s="112" t="s">
        <v>279</v>
      </c>
      <c r="C85" s="86" t="s">
        <v>268</v>
      </c>
      <c r="D85" s="113">
        <v>1</v>
      </c>
      <c r="E85" s="100">
        <v>0</v>
      </c>
      <c r="F85" s="100">
        <f t="shared" si="12"/>
        <v>0</v>
      </c>
      <c r="G85" s="100">
        <f t="shared" si="6"/>
        <v>0</v>
      </c>
      <c r="H85" s="100">
        <v>1625000</v>
      </c>
      <c r="I85" s="100">
        <f t="shared" si="13"/>
        <v>1625000</v>
      </c>
      <c r="J85" s="100">
        <f t="shared" si="7"/>
        <v>1950000</v>
      </c>
      <c r="K85" s="100">
        <f t="shared" si="8"/>
        <v>1625000</v>
      </c>
      <c r="L85" s="100">
        <f t="shared" si="9"/>
        <v>1950000</v>
      </c>
    </row>
    <row r="86" spans="1:12" ht="27.75" customHeight="1" x14ac:dyDescent="0.25">
      <c r="A86" s="102" t="s">
        <v>78</v>
      </c>
      <c r="B86" s="106" t="s">
        <v>264</v>
      </c>
      <c r="C86" s="102" t="s">
        <v>15</v>
      </c>
      <c r="D86" s="116">
        <v>9.4700000000000006</v>
      </c>
      <c r="E86" s="97">
        <v>16927.9375</v>
      </c>
      <c r="F86" s="97">
        <f t="shared" si="12"/>
        <v>160307.56812500002</v>
      </c>
      <c r="G86" s="97">
        <f t="shared" si="6"/>
        <v>192369.08175000001</v>
      </c>
      <c r="H86" s="97">
        <v>0</v>
      </c>
      <c r="I86" s="97">
        <f t="shared" si="13"/>
        <v>0</v>
      </c>
      <c r="J86" s="97">
        <f t="shared" si="7"/>
        <v>0</v>
      </c>
      <c r="K86" s="97">
        <f t="shared" si="8"/>
        <v>160307.56812500002</v>
      </c>
      <c r="L86" s="97">
        <f t="shared" si="9"/>
        <v>192369.08175000001</v>
      </c>
    </row>
    <row r="87" spans="1:12" ht="27.75" customHeight="1" x14ac:dyDescent="0.25">
      <c r="A87" s="86" t="s">
        <v>79</v>
      </c>
      <c r="B87" s="87" t="s">
        <v>280</v>
      </c>
      <c r="C87" s="86" t="s">
        <v>268</v>
      </c>
      <c r="D87" s="111">
        <v>1</v>
      </c>
      <c r="E87" s="100">
        <v>0</v>
      </c>
      <c r="F87" s="100">
        <f t="shared" si="12"/>
        <v>0</v>
      </c>
      <c r="G87" s="100">
        <f t="shared" si="6"/>
        <v>0</v>
      </c>
      <c r="H87" s="100">
        <v>3549000</v>
      </c>
      <c r="I87" s="100">
        <f t="shared" si="13"/>
        <v>3549000</v>
      </c>
      <c r="J87" s="100">
        <f t="shared" si="7"/>
        <v>4258800</v>
      </c>
      <c r="K87" s="100">
        <f t="shared" si="8"/>
        <v>3549000</v>
      </c>
      <c r="L87" s="100">
        <f t="shared" si="9"/>
        <v>4258800</v>
      </c>
    </row>
    <row r="88" spans="1:12" ht="27.75" customHeight="1" x14ac:dyDescent="0.25">
      <c r="A88" s="13" t="s">
        <v>80</v>
      </c>
      <c r="B88" s="118" t="s">
        <v>281</v>
      </c>
      <c r="C88" s="13" t="s">
        <v>10</v>
      </c>
      <c r="D88" s="119">
        <v>2</v>
      </c>
      <c r="E88" s="97">
        <v>3890.5248000000001</v>
      </c>
      <c r="F88" s="97">
        <f t="shared" si="12"/>
        <v>7781.0496000000003</v>
      </c>
      <c r="G88" s="97">
        <f t="shared" si="6"/>
        <v>9337.2595199999996</v>
      </c>
      <c r="H88" s="97">
        <v>0</v>
      </c>
      <c r="I88" s="97">
        <f t="shared" si="13"/>
        <v>0</v>
      </c>
      <c r="J88" s="97">
        <f t="shared" si="7"/>
        <v>0</v>
      </c>
      <c r="K88" s="97">
        <f t="shared" si="8"/>
        <v>7781.0496000000003</v>
      </c>
      <c r="L88" s="97">
        <f t="shared" si="9"/>
        <v>9337.2595199999996</v>
      </c>
    </row>
    <row r="89" spans="1:12" ht="27.75" customHeight="1" x14ac:dyDescent="0.25">
      <c r="A89" s="86" t="s">
        <v>193</v>
      </c>
      <c r="B89" s="121" t="s">
        <v>282</v>
      </c>
      <c r="C89" s="86" t="s">
        <v>10</v>
      </c>
      <c r="D89" s="122">
        <v>2</v>
      </c>
      <c r="E89" s="105">
        <v>0</v>
      </c>
      <c r="F89" s="105">
        <f t="shared" si="12"/>
        <v>0</v>
      </c>
      <c r="G89" s="105">
        <f t="shared" si="6"/>
        <v>0</v>
      </c>
      <c r="H89" s="105">
        <v>42081</v>
      </c>
      <c r="I89" s="105">
        <f t="shared" si="13"/>
        <v>84162</v>
      </c>
      <c r="J89" s="105">
        <f t="shared" si="7"/>
        <v>100994.4</v>
      </c>
      <c r="K89" s="105">
        <f t="shared" si="8"/>
        <v>84162</v>
      </c>
      <c r="L89" s="105">
        <f t="shared" si="9"/>
        <v>100994.4</v>
      </c>
    </row>
    <row r="90" spans="1:12" ht="27.75" customHeight="1" x14ac:dyDescent="0.25">
      <c r="A90" s="13" t="s">
        <v>195</v>
      </c>
      <c r="B90" s="89" t="s">
        <v>125</v>
      </c>
      <c r="C90" s="13" t="s">
        <v>10</v>
      </c>
      <c r="D90" s="115">
        <v>1</v>
      </c>
      <c r="E90" s="97">
        <v>19344</v>
      </c>
      <c r="F90" s="97">
        <f t="shared" si="12"/>
        <v>19344</v>
      </c>
      <c r="G90" s="97">
        <f t="shared" ref="G90:G153" si="14">F90*1.2</f>
        <v>23212.799999999999</v>
      </c>
      <c r="H90" s="97">
        <v>0</v>
      </c>
      <c r="I90" s="97">
        <f t="shared" si="13"/>
        <v>0</v>
      </c>
      <c r="J90" s="97">
        <f t="shared" ref="J90:J153" si="15">I90*1.2</f>
        <v>0</v>
      </c>
      <c r="K90" s="97">
        <f t="shared" ref="K90:K153" si="16">F90+I90</f>
        <v>19344</v>
      </c>
      <c r="L90" s="97">
        <f t="shared" ref="L90:L153" si="17">K90*1.2</f>
        <v>23212.799999999999</v>
      </c>
    </row>
    <row r="91" spans="1:12" ht="27.75" customHeight="1" x14ac:dyDescent="0.25">
      <c r="A91" s="86" t="s">
        <v>196</v>
      </c>
      <c r="B91" s="87" t="s">
        <v>126</v>
      </c>
      <c r="C91" s="86" t="s">
        <v>10</v>
      </c>
      <c r="D91" s="111">
        <v>1</v>
      </c>
      <c r="E91" s="100">
        <v>0</v>
      </c>
      <c r="F91" s="100">
        <f t="shared" si="12"/>
        <v>0</v>
      </c>
      <c r="G91" s="100">
        <f t="shared" si="14"/>
        <v>0</v>
      </c>
      <c r="H91" s="100">
        <v>145600</v>
      </c>
      <c r="I91" s="100">
        <f t="shared" si="13"/>
        <v>145600</v>
      </c>
      <c r="J91" s="100">
        <f t="shared" si="15"/>
        <v>174720</v>
      </c>
      <c r="K91" s="100">
        <f t="shared" si="16"/>
        <v>145600</v>
      </c>
      <c r="L91" s="100">
        <f t="shared" si="17"/>
        <v>174720</v>
      </c>
    </row>
    <row r="92" spans="1:12" ht="27.75" customHeight="1" x14ac:dyDescent="0.25">
      <c r="A92" s="86" t="s">
        <v>198</v>
      </c>
      <c r="B92" s="87" t="s">
        <v>233</v>
      </c>
      <c r="C92" s="86" t="s">
        <v>149</v>
      </c>
      <c r="D92" s="111">
        <v>1</v>
      </c>
      <c r="E92" s="100">
        <v>0</v>
      </c>
      <c r="F92" s="100">
        <f t="shared" si="12"/>
        <v>0</v>
      </c>
      <c r="G92" s="100">
        <f t="shared" si="14"/>
        <v>0</v>
      </c>
      <c r="H92" s="100">
        <v>4810</v>
      </c>
      <c r="I92" s="100">
        <f t="shared" si="13"/>
        <v>4810</v>
      </c>
      <c r="J92" s="100">
        <f t="shared" si="15"/>
        <v>5772</v>
      </c>
      <c r="K92" s="100">
        <f t="shared" si="16"/>
        <v>4810</v>
      </c>
      <c r="L92" s="100">
        <f t="shared" si="17"/>
        <v>5772</v>
      </c>
    </row>
    <row r="93" spans="1:12" ht="27.75" customHeight="1" x14ac:dyDescent="0.25">
      <c r="A93" s="86" t="s">
        <v>453</v>
      </c>
      <c r="B93" s="87" t="s">
        <v>235</v>
      </c>
      <c r="C93" s="86" t="s">
        <v>10</v>
      </c>
      <c r="D93" s="111">
        <v>1</v>
      </c>
      <c r="E93" s="100">
        <v>0</v>
      </c>
      <c r="F93" s="100">
        <f t="shared" si="12"/>
        <v>0</v>
      </c>
      <c r="G93" s="100">
        <f t="shared" si="14"/>
        <v>0</v>
      </c>
      <c r="H93" s="100">
        <v>4810</v>
      </c>
      <c r="I93" s="100">
        <f t="shared" si="13"/>
        <v>4810</v>
      </c>
      <c r="J93" s="100">
        <f t="shared" si="15"/>
        <v>5772</v>
      </c>
      <c r="K93" s="100">
        <f t="shared" si="16"/>
        <v>4810</v>
      </c>
      <c r="L93" s="100">
        <f t="shared" si="17"/>
        <v>5772</v>
      </c>
    </row>
    <row r="94" spans="1:12" ht="27.75" customHeight="1" x14ac:dyDescent="0.25">
      <c r="A94" s="86" t="s">
        <v>454</v>
      </c>
      <c r="B94" s="87" t="s">
        <v>241</v>
      </c>
      <c r="C94" s="86" t="s">
        <v>238</v>
      </c>
      <c r="D94" s="111">
        <v>4</v>
      </c>
      <c r="E94" s="100">
        <v>0</v>
      </c>
      <c r="F94" s="100">
        <f t="shared" si="12"/>
        <v>0</v>
      </c>
      <c r="G94" s="100">
        <f t="shared" si="14"/>
        <v>0</v>
      </c>
      <c r="H94" s="100">
        <v>306.34500000000003</v>
      </c>
      <c r="I94" s="100">
        <f t="shared" si="13"/>
        <v>1225.3800000000001</v>
      </c>
      <c r="J94" s="100">
        <f t="shared" si="15"/>
        <v>1470.4560000000001</v>
      </c>
      <c r="K94" s="100">
        <f t="shared" si="16"/>
        <v>1225.3800000000001</v>
      </c>
      <c r="L94" s="100">
        <f t="shared" si="17"/>
        <v>1470.4560000000001</v>
      </c>
    </row>
    <row r="95" spans="1:12" ht="27.75" customHeight="1" x14ac:dyDescent="0.25">
      <c r="A95" s="86" t="s">
        <v>455</v>
      </c>
      <c r="B95" s="87" t="s">
        <v>239</v>
      </c>
      <c r="C95" s="86" t="s">
        <v>234</v>
      </c>
      <c r="D95" s="111">
        <v>0.76</v>
      </c>
      <c r="E95" s="100">
        <v>0</v>
      </c>
      <c r="F95" s="100">
        <f t="shared" si="12"/>
        <v>0</v>
      </c>
      <c r="G95" s="100">
        <f t="shared" si="14"/>
        <v>0</v>
      </c>
      <c r="H95" s="100">
        <v>477.65250000000003</v>
      </c>
      <c r="I95" s="100">
        <f t="shared" si="13"/>
        <v>363.01590000000004</v>
      </c>
      <c r="J95" s="100">
        <f t="shared" si="15"/>
        <v>435.61908000000005</v>
      </c>
      <c r="K95" s="100">
        <f t="shared" si="16"/>
        <v>363.01590000000004</v>
      </c>
      <c r="L95" s="100">
        <f t="shared" si="17"/>
        <v>435.61908000000005</v>
      </c>
    </row>
    <row r="96" spans="1:12" ht="27.75" customHeight="1" x14ac:dyDescent="0.25">
      <c r="A96" s="86" t="s">
        <v>456</v>
      </c>
      <c r="B96" s="87" t="s">
        <v>240</v>
      </c>
      <c r="C96" s="86" t="s">
        <v>234</v>
      </c>
      <c r="D96" s="111">
        <v>0.76</v>
      </c>
      <c r="E96" s="100">
        <v>0</v>
      </c>
      <c r="F96" s="100">
        <f t="shared" si="12"/>
        <v>0</v>
      </c>
      <c r="G96" s="100">
        <f t="shared" si="14"/>
        <v>0</v>
      </c>
      <c r="H96" s="100">
        <v>436.63749999999999</v>
      </c>
      <c r="I96" s="100">
        <f t="shared" si="13"/>
        <v>331.84449999999998</v>
      </c>
      <c r="J96" s="100">
        <f t="shared" si="15"/>
        <v>398.21339999999998</v>
      </c>
      <c r="K96" s="100">
        <f t="shared" si="16"/>
        <v>331.84449999999998</v>
      </c>
      <c r="L96" s="100">
        <f t="shared" si="17"/>
        <v>398.21339999999998</v>
      </c>
    </row>
    <row r="97" spans="1:12" ht="27.75" customHeight="1" x14ac:dyDescent="0.25">
      <c r="A97" s="13" t="s">
        <v>457</v>
      </c>
      <c r="B97" s="89" t="s">
        <v>237</v>
      </c>
      <c r="C97" s="13" t="s">
        <v>24</v>
      </c>
      <c r="D97" s="115">
        <v>6</v>
      </c>
      <c r="E97" s="97">
        <v>2052.2000000000003</v>
      </c>
      <c r="F97" s="97">
        <f t="shared" si="12"/>
        <v>12313.2</v>
      </c>
      <c r="G97" s="97">
        <f t="shared" si="14"/>
        <v>14775.84</v>
      </c>
      <c r="H97" s="97">
        <v>0</v>
      </c>
      <c r="I97" s="97">
        <f t="shared" si="13"/>
        <v>0</v>
      </c>
      <c r="J97" s="97">
        <f t="shared" si="15"/>
        <v>0</v>
      </c>
      <c r="K97" s="97">
        <f t="shared" si="16"/>
        <v>12313.2</v>
      </c>
      <c r="L97" s="97">
        <f t="shared" si="17"/>
        <v>14775.84</v>
      </c>
    </row>
    <row r="98" spans="1:12" ht="27.75" customHeight="1" x14ac:dyDescent="0.25">
      <c r="A98" s="86" t="s">
        <v>458</v>
      </c>
      <c r="B98" s="112" t="s">
        <v>257</v>
      </c>
      <c r="C98" s="86" t="s">
        <v>149</v>
      </c>
      <c r="D98" s="113">
        <v>12</v>
      </c>
      <c r="E98" s="100">
        <v>0</v>
      </c>
      <c r="F98" s="100">
        <f t="shared" si="12"/>
        <v>0</v>
      </c>
      <c r="G98" s="100">
        <f t="shared" si="14"/>
        <v>0</v>
      </c>
      <c r="H98" s="100">
        <v>10465</v>
      </c>
      <c r="I98" s="100">
        <f t="shared" si="13"/>
        <v>125580</v>
      </c>
      <c r="J98" s="100">
        <f t="shared" si="15"/>
        <v>150696</v>
      </c>
      <c r="K98" s="100">
        <f t="shared" si="16"/>
        <v>125580</v>
      </c>
      <c r="L98" s="100">
        <f t="shared" si="17"/>
        <v>150696</v>
      </c>
    </row>
    <row r="99" spans="1:12" ht="27.75" customHeight="1" x14ac:dyDescent="0.25">
      <c r="A99" s="86" t="s">
        <v>459</v>
      </c>
      <c r="B99" s="112" t="s">
        <v>236</v>
      </c>
      <c r="C99" s="86" t="s">
        <v>10</v>
      </c>
      <c r="D99" s="113">
        <v>36</v>
      </c>
      <c r="E99" s="100">
        <v>0</v>
      </c>
      <c r="F99" s="100">
        <f t="shared" si="12"/>
        <v>0</v>
      </c>
      <c r="G99" s="100">
        <f t="shared" si="14"/>
        <v>0</v>
      </c>
      <c r="H99" s="100">
        <v>305.5</v>
      </c>
      <c r="I99" s="100">
        <f t="shared" si="13"/>
        <v>10998</v>
      </c>
      <c r="J99" s="100">
        <f t="shared" si="15"/>
        <v>13197.6</v>
      </c>
      <c r="K99" s="100">
        <f t="shared" si="16"/>
        <v>10998</v>
      </c>
      <c r="L99" s="100">
        <f t="shared" si="17"/>
        <v>13197.6</v>
      </c>
    </row>
    <row r="100" spans="1:12" ht="27.75" customHeight="1" x14ac:dyDescent="0.25">
      <c r="A100" s="13" t="s">
        <v>460</v>
      </c>
      <c r="B100" s="107" t="s">
        <v>265</v>
      </c>
      <c r="C100" s="13" t="s">
        <v>7</v>
      </c>
      <c r="D100" s="108">
        <v>12.12</v>
      </c>
      <c r="E100" s="97">
        <v>3745.5750000000003</v>
      </c>
      <c r="F100" s="97">
        <f t="shared" si="12"/>
        <v>45396.368999999999</v>
      </c>
      <c r="G100" s="97">
        <f t="shared" si="14"/>
        <v>54475.642799999994</v>
      </c>
      <c r="H100" s="97">
        <v>0</v>
      </c>
      <c r="I100" s="97">
        <f t="shared" si="13"/>
        <v>0</v>
      </c>
      <c r="J100" s="97">
        <f t="shared" si="15"/>
        <v>0</v>
      </c>
      <c r="K100" s="97">
        <f t="shared" si="16"/>
        <v>45396.368999999999</v>
      </c>
      <c r="L100" s="97">
        <f t="shared" si="17"/>
        <v>54475.642799999994</v>
      </c>
    </row>
    <row r="101" spans="1:12" ht="27.75" customHeight="1" x14ac:dyDescent="0.25">
      <c r="A101" s="86" t="s">
        <v>461</v>
      </c>
      <c r="B101" s="87" t="s">
        <v>263</v>
      </c>
      <c r="C101" s="86" t="s">
        <v>7</v>
      </c>
      <c r="D101" s="111">
        <f>D100*1.26</f>
        <v>15.271199999999999</v>
      </c>
      <c r="E101" s="100">
        <v>0</v>
      </c>
      <c r="F101" s="100">
        <f t="shared" si="12"/>
        <v>0</v>
      </c>
      <c r="G101" s="100">
        <f t="shared" si="14"/>
        <v>0</v>
      </c>
      <c r="H101" s="100">
        <v>6240</v>
      </c>
      <c r="I101" s="100">
        <f t="shared" si="13"/>
        <v>95292.287999999986</v>
      </c>
      <c r="J101" s="100">
        <f t="shared" si="15"/>
        <v>114350.74559999998</v>
      </c>
      <c r="K101" s="100">
        <f t="shared" si="16"/>
        <v>95292.287999999986</v>
      </c>
      <c r="L101" s="100">
        <f t="shared" si="17"/>
        <v>114350.74559999998</v>
      </c>
    </row>
    <row r="102" spans="1:12" ht="27.75" customHeight="1" x14ac:dyDescent="0.25">
      <c r="A102" s="13" t="s">
        <v>462</v>
      </c>
      <c r="B102" s="107" t="s">
        <v>266</v>
      </c>
      <c r="C102" s="13" t="s">
        <v>7</v>
      </c>
      <c r="D102" s="108">
        <v>1.21</v>
      </c>
      <c r="E102" s="97">
        <v>3258.6502500000001</v>
      </c>
      <c r="F102" s="97">
        <f t="shared" si="12"/>
        <v>3942.9668025000001</v>
      </c>
      <c r="G102" s="97">
        <f t="shared" si="14"/>
        <v>4731.5601630000001</v>
      </c>
      <c r="H102" s="97">
        <v>0</v>
      </c>
      <c r="I102" s="97">
        <f t="shared" si="13"/>
        <v>0</v>
      </c>
      <c r="J102" s="97">
        <f t="shared" si="15"/>
        <v>0</v>
      </c>
      <c r="K102" s="97">
        <f t="shared" si="16"/>
        <v>3942.9668025000001</v>
      </c>
      <c r="L102" s="97">
        <f t="shared" si="17"/>
        <v>4731.5601630000001</v>
      </c>
    </row>
    <row r="103" spans="1:12" ht="27.75" customHeight="1" x14ac:dyDescent="0.25">
      <c r="A103" s="86" t="s">
        <v>463</v>
      </c>
      <c r="B103" s="112" t="s">
        <v>263</v>
      </c>
      <c r="C103" s="86" t="s">
        <v>7</v>
      </c>
      <c r="D103" s="113">
        <f>D102*1.26</f>
        <v>1.5246</v>
      </c>
      <c r="E103" s="100">
        <v>0</v>
      </c>
      <c r="F103" s="100">
        <f t="shared" si="12"/>
        <v>0</v>
      </c>
      <c r="G103" s="100">
        <f t="shared" si="14"/>
        <v>0</v>
      </c>
      <c r="H103" s="100">
        <v>6240</v>
      </c>
      <c r="I103" s="100">
        <f t="shared" si="13"/>
        <v>9513.503999999999</v>
      </c>
      <c r="J103" s="100">
        <f t="shared" si="15"/>
        <v>11416.204799999998</v>
      </c>
      <c r="K103" s="100">
        <f t="shared" si="16"/>
        <v>9513.503999999999</v>
      </c>
      <c r="L103" s="100">
        <f t="shared" si="17"/>
        <v>11416.204799999998</v>
      </c>
    </row>
    <row r="104" spans="1:12" ht="27.75" customHeight="1" x14ac:dyDescent="0.25">
      <c r="A104" s="13" t="s">
        <v>464</v>
      </c>
      <c r="B104" s="107" t="s">
        <v>267</v>
      </c>
      <c r="C104" s="13" t="s">
        <v>9</v>
      </c>
      <c r="D104" s="108">
        <v>22.42</v>
      </c>
      <c r="E104" s="97">
        <v>1831.51875</v>
      </c>
      <c r="F104" s="97">
        <f t="shared" si="12"/>
        <v>41062.650375000005</v>
      </c>
      <c r="G104" s="97">
        <f t="shared" si="14"/>
        <v>49275.180450000007</v>
      </c>
      <c r="H104" s="97">
        <v>0</v>
      </c>
      <c r="I104" s="97">
        <f t="shared" si="13"/>
        <v>0</v>
      </c>
      <c r="J104" s="97">
        <f t="shared" si="15"/>
        <v>0</v>
      </c>
      <c r="K104" s="97">
        <f t="shared" si="16"/>
        <v>41062.650375000005</v>
      </c>
      <c r="L104" s="97">
        <f t="shared" si="17"/>
        <v>49275.180450000007</v>
      </c>
    </row>
    <row r="105" spans="1:12" ht="27.75" customHeight="1" x14ac:dyDescent="0.25">
      <c r="A105" s="13" t="s">
        <v>465</v>
      </c>
      <c r="B105" s="107" t="s">
        <v>254</v>
      </c>
      <c r="C105" s="13" t="s">
        <v>15</v>
      </c>
      <c r="D105" s="108">
        <f>28.99*1.75</f>
        <v>50.732499999999995</v>
      </c>
      <c r="E105" s="97">
        <v>1085</v>
      </c>
      <c r="F105" s="97">
        <f t="shared" si="12"/>
        <v>55044.762499999997</v>
      </c>
      <c r="G105" s="97">
        <f t="shared" si="14"/>
        <v>66053.714999999997</v>
      </c>
      <c r="H105" s="97">
        <v>0</v>
      </c>
      <c r="I105" s="97">
        <f t="shared" si="13"/>
        <v>0</v>
      </c>
      <c r="J105" s="97">
        <f t="shared" si="15"/>
        <v>0</v>
      </c>
      <c r="K105" s="97">
        <f t="shared" si="16"/>
        <v>55044.762499999997</v>
      </c>
      <c r="L105" s="97">
        <f t="shared" si="17"/>
        <v>66053.714999999997</v>
      </c>
    </row>
    <row r="106" spans="1:12" ht="27.75" customHeight="1" x14ac:dyDescent="0.25">
      <c r="A106" s="13" t="s">
        <v>466</v>
      </c>
      <c r="B106" s="107" t="s">
        <v>255</v>
      </c>
      <c r="C106" s="13" t="s">
        <v>15</v>
      </c>
      <c r="D106" s="108">
        <f>9.47+0.15+0.0414*6</f>
        <v>9.8684000000000012</v>
      </c>
      <c r="E106" s="97">
        <v>1767</v>
      </c>
      <c r="F106" s="97">
        <f t="shared" si="12"/>
        <v>17437.462800000001</v>
      </c>
      <c r="G106" s="97">
        <f t="shared" si="14"/>
        <v>20924.95536</v>
      </c>
      <c r="H106" s="97">
        <v>0</v>
      </c>
      <c r="I106" s="97">
        <f t="shared" si="13"/>
        <v>0</v>
      </c>
      <c r="J106" s="97">
        <f t="shared" si="15"/>
        <v>0</v>
      </c>
      <c r="K106" s="97">
        <f t="shared" si="16"/>
        <v>17437.462800000001</v>
      </c>
      <c r="L106" s="97">
        <f t="shared" si="17"/>
        <v>20924.95536</v>
      </c>
    </row>
    <row r="107" spans="1:12" ht="27.75" customHeight="1" x14ac:dyDescent="0.25">
      <c r="A107" s="13" t="s">
        <v>467</v>
      </c>
      <c r="B107" s="107" t="s">
        <v>256</v>
      </c>
      <c r="C107" s="13" t="s">
        <v>15</v>
      </c>
      <c r="D107" s="108">
        <f>63*0.08</f>
        <v>5.04</v>
      </c>
      <c r="E107" s="97">
        <v>1767</v>
      </c>
      <c r="F107" s="97">
        <f t="shared" si="12"/>
        <v>8905.68</v>
      </c>
      <c r="G107" s="97">
        <f t="shared" si="14"/>
        <v>10686.816000000001</v>
      </c>
      <c r="H107" s="97">
        <v>0</v>
      </c>
      <c r="I107" s="97">
        <f t="shared" si="13"/>
        <v>0</v>
      </c>
      <c r="J107" s="97">
        <f t="shared" si="15"/>
        <v>0</v>
      </c>
      <c r="K107" s="97">
        <f t="shared" si="16"/>
        <v>8905.68</v>
      </c>
      <c r="L107" s="97">
        <f t="shared" si="17"/>
        <v>10686.816000000001</v>
      </c>
    </row>
    <row r="108" spans="1:12" ht="27.75" customHeight="1" x14ac:dyDescent="0.25">
      <c r="A108" s="134">
        <v>7</v>
      </c>
      <c r="B108" s="135" t="s">
        <v>284</v>
      </c>
      <c r="C108" s="136"/>
      <c r="D108" s="136"/>
      <c r="E108" s="137"/>
      <c r="F108" s="137"/>
      <c r="G108" s="137"/>
      <c r="H108" s="137"/>
      <c r="I108" s="137"/>
      <c r="J108" s="137"/>
      <c r="K108" s="137"/>
      <c r="L108" s="137"/>
    </row>
    <row r="109" spans="1:12" ht="27.75" customHeight="1" x14ac:dyDescent="0.25">
      <c r="A109" s="13" t="s">
        <v>29</v>
      </c>
      <c r="B109" s="107" t="s">
        <v>250</v>
      </c>
      <c r="C109" s="13" t="s">
        <v>15</v>
      </c>
      <c r="D109" s="108">
        <v>9.4700000000000006</v>
      </c>
      <c r="E109" s="97">
        <v>13542.35</v>
      </c>
      <c r="F109" s="97">
        <f t="shared" ref="F109:F137" si="18">E109*D109</f>
        <v>128246.05450000001</v>
      </c>
      <c r="G109" s="97">
        <f t="shared" si="14"/>
        <v>153895.2654</v>
      </c>
      <c r="H109" s="97">
        <v>0</v>
      </c>
      <c r="I109" s="97">
        <f t="shared" ref="I109:I137" si="19">H109*D109</f>
        <v>0</v>
      </c>
      <c r="J109" s="97">
        <f t="shared" si="15"/>
        <v>0</v>
      </c>
      <c r="K109" s="97">
        <f t="shared" si="16"/>
        <v>128246.05450000001</v>
      </c>
      <c r="L109" s="97">
        <f t="shared" si="17"/>
        <v>153895.2654</v>
      </c>
    </row>
    <row r="110" spans="1:12" ht="27.75" customHeight="1" x14ac:dyDescent="0.25">
      <c r="A110" s="13" t="s">
        <v>30</v>
      </c>
      <c r="B110" s="107" t="s">
        <v>258</v>
      </c>
      <c r="C110" s="13" t="s">
        <v>7</v>
      </c>
      <c r="D110" s="108">
        <v>25.78</v>
      </c>
      <c r="E110" s="97">
        <v>2526.5</v>
      </c>
      <c r="F110" s="97">
        <f t="shared" si="18"/>
        <v>65133.170000000006</v>
      </c>
      <c r="G110" s="97">
        <f t="shared" si="14"/>
        <v>78159.804000000004</v>
      </c>
      <c r="H110" s="97">
        <v>0</v>
      </c>
      <c r="I110" s="97">
        <f t="shared" si="19"/>
        <v>0</v>
      </c>
      <c r="J110" s="97">
        <f t="shared" si="15"/>
        <v>0</v>
      </c>
      <c r="K110" s="97">
        <f t="shared" si="16"/>
        <v>65133.170000000006</v>
      </c>
      <c r="L110" s="97">
        <f t="shared" si="17"/>
        <v>78159.804000000004</v>
      </c>
    </row>
    <row r="111" spans="1:12" ht="27.75" customHeight="1" x14ac:dyDescent="0.25">
      <c r="A111" s="13" t="s">
        <v>426</v>
      </c>
      <c r="B111" s="89" t="s">
        <v>245</v>
      </c>
      <c r="C111" s="13" t="s">
        <v>8</v>
      </c>
      <c r="D111" s="115">
        <v>123.69</v>
      </c>
      <c r="E111" s="97">
        <v>157.32500000000002</v>
      </c>
      <c r="F111" s="97">
        <f t="shared" si="18"/>
        <v>19459.529250000003</v>
      </c>
      <c r="G111" s="97">
        <f t="shared" si="14"/>
        <v>23351.435100000002</v>
      </c>
      <c r="H111" s="97">
        <v>0</v>
      </c>
      <c r="I111" s="97">
        <f t="shared" si="19"/>
        <v>0</v>
      </c>
      <c r="J111" s="97">
        <f t="shared" si="15"/>
        <v>0</v>
      </c>
      <c r="K111" s="97">
        <f t="shared" si="16"/>
        <v>19459.529250000003</v>
      </c>
      <c r="L111" s="97">
        <f t="shared" si="17"/>
        <v>23351.435100000002</v>
      </c>
    </row>
    <row r="112" spans="1:12" ht="27.75" customHeight="1" x14ac:dyDescent="0.25">
      <c r="A112" s="13" t="s">
        <v>427</v>
      </c>
      <c r="B112" s="107" t="s">
        <v>249</v>
      </c>
      <c r="C112" s="13" t="s">
        <v>7</v>
      </c>
      <c r="D112" s="108">
        <v>12.37</v>
      </c>
      <c r="E112" s="97">
        <v>3989.2969999999996</v>
      </c>
      <c r="F112" s="97">
        <f t="shared" si="18"/>
        <v>49347.603889999991</v>
      </c>
      <c r="G112" s="97">
        <f t="shared" si="14"/>
        <v>59217.124667999989</v>
      </c>
      <c r="H112" s="97">
        <v>0</v>
      </c>
      <c r="I112" s="97">
        <f t="shared" si="19"/>
        <v>0</v>
      </c>
      <c r="J112" s="97">
        <f t="shared" si="15"/>
        <v>0</v>
      </c>
      <c r="K112" s="97">
        <f t="shared" si="16"/>
        <v>49347.603889999991</v>
      </c>
      <c r="L112" s="97">
        <f t="shared" si="17"/>
        <v>59217.124667999989</v>
      </c>
    </row>
    <row r="113" spans="1:12" ht="27.75" customHeight="1" x14ac:dyDescent="0.25">
      <c r="A113" s="86" t="s">
        <v>428</v>
      </c>
      <c r="B113" s="112" t="s">
        <v>247</v>
      </c>
      <c r="C113" s="86" t="s">
        <v>7</v>
      </c>
      <c r="D113" s="113">
        <f>D112*1.26</f>
        <v>15.5862</v>
      </c>
      <c r="E113" s="100">
        <v>0</v>
      </c>
      <c r="F113" s="100">
        <f t="shared" si="18"/>
        <v>0</v>
      </c>
      <c r="G113" s="100">
        <f t="shared" si="14"/>
        <v>0</v>
      </c>
      <c r="H113" s="100">
        <v>6240</v>
      </c>
      <c r="I113" s="100">
        <f t="shared" si="19"/>
        <v>97257.887999999992</v>
      </c>
      <c r="J113" s="100">
        <f t="shared" si="15"/>
        <v>116709.46559999998</v>
      </c>
      <c r="K113" s="100">
        <f t="shared" si="16"/>
        <v>97257.887999999992</v>
      </c>
      <c r="L113" s="100">
        <f t="shared" si="17"/>
        <v>116709.46559999998</v>
      </c>
    </row>
    <row r="114" spans="1:12" ht="27.75" customHeight="1" x14ac:dyDescent="0.25">
      <c r="A114" s="13" t="s">
        <v>429</v>
      </c>
      <c r="B114" s="107" t="s">
        <v>278</v>
      </c>
      <c r="C114" s="13" t="s">
        <v>10</v>
      </c>
      <c r="D114" s="108">
        <v>47</v>
      </c>
      <c r="E114" s="97">
        <v>4577.0879999999997</v>
      </c>
      <c r="F114" s="97">
        <f t="shared" si="18"/>
        <v>215123.136</v>
      </c>
      <c r="G114" s="97">
        <f t="shared" si="14"/>
        <v>258147.76319999999</v>
      </c>
      <c r="H114" s="97">
        <v>0</v>
      </c>
      <c r="I114" s="97">
        <f t="shared" si="19"/>
        <v>0</v>
      </c>
      <c r="J114" s="97">
        <f t="shared" si="15"/>
        <v>0</v>
      </c>
      <c r="K114" s="97">
        <f t="shared" si="16"/>
        <v>215123.136</v>
      </c>
      <c r="L114" s="97">
        <f t="shared" si="17"/>
        <v>258147.76319999999</v>
      </c>
    </row>
    <row r="115" spans="1:12" ht="27.75" customHeight="1" x14ac:dyDescent="0.25">
      <c r="A115" s="86" t="s">
        <v>430</v>
      </c>
      <c r="B115" s="112" t="s">
        <v>279</v>
      </c>
      <c r="C115" s="86" t="s">
        <v>268</v>
      </c>
      <c r="D115" s="113">
        <v>1</v>
      </c>
      <c r="E115" s="100">
        <v>0</v>
      </c>
      <c r="F115" s="100">
        <f t="shared" si="18"/>
        <v>0</v>
      </c>
      <c r="G115" s="100">
        <f t="shared" si="14"/>
        <v>0</v>
      </c>
      <c r="H115" s="100">
        <v>1625000</v>
      </c>
      <c r="I115" s="100">
        <f t="shared" si="19"/>
        <v>1625000</v>
      </c>
      <c r="J115" s="100">
        <f t="shared" si="15"/>
        <v>1950000</v>
      </c>
      <c r="K115" s="100">
        <f t="shared" si="16"/>
        <v>1625000</v>
      </c>
      <c r="L115" s="100">
        <f t="shared" si="17"/>
        <v>1950000</v>
      </c>
    </row>
    <row r="116" spans="1:12" ht="27.75" customHeight="1" x14ac:dyDescent="0.25">
      <c r="A116" s="102" t="s">
        <v>431</v>
      </c>
      <c r="B116" s="106" t="s">
        <v>264</v>
      </c>
      <c r="C116" s="102" t="s">
        <v>15</v>
      </c>
      <c r="D116" s="116">
        <v>9.4700000000000006</v>
      </c>
      <c r="E116" s="97">
        <v>16927.9375</v>
      </c>
      <c r="F116" s="97">
        <f t="shared" si="18"/>
        <v>160307.56812500002</v>
      </c>
      <c r="G116" s="97">
        <f t="shared" si="14"/>
        <v>192369.08175000001</v>
      </c>
      <c r="H116" s="97">
        <v>0</v>
      </c>
      <c r="I116" s="97">
        <f t="shared" si="19"/>
        <v>0</v>
      </c>
      <c r="J116" s="97">
        <f t="shared" si="15"/>
        <v>0</v>
      </c>
      <c r="K116" s="97">
        <f t="shared" si="16"/>
        <v>160307.56812500002</v>
      </c>
      <c r="L116" s="97">
        <f t="shared" si="17"/>
        <v>192369.08175000001</v>
      </c>
    </row>
    <row r="117" spans="1:12" ht="27.75" customHeight="1" x14ac:dyDescent="0.25">
      <c r="A117" s="86" t="s">
        <v>432</v>
      </c>
      <c r="B117" s="87" t="s">
        <v>280</v>
      </c>
      <c r="C117" s="86" t="s">
        <v>268</v>
      </c>
      <c r="D117" s="111">
        <v>1</v>
      </c>
      <c r="E117" s="100">
        <v>0</v>
      </c>
      <c r="F117" s="100">
        <f t="shared" si="18"/>
        <v>0</v>
      </c>
      <c r="G117" s="100">
        <f t="shared" si="14"/>
        <v>0</v>
      </c>
      <c r="H117" s="100">
        <v>3549000</v>
      </c>
      <c r="I117" s="100">
        <f t="shared" si="19"/>
        <v>3549000</v>
      </c>
      <c r="J117" s="100">
        <f t="shared" si="15"/>
        <v>4258800</v>
      </c>
      <c r="K117" s="100">
        <f t="shared" si="16"/>
        <v>3549000</v>
      </c>
      <c r="L117" s="100">
        <f t="shared" si="17"/>
        <v>4258800</v>
      </c>
    </row>
    <row r="118" spans="1:12" ht="27.75" customHeight="1" x14ac:dyDescent="0.25">
      <c r="A118" s="13" t="s">
        <v>433</v>
      </c>
      <c r="B118" s="118" t="s">
        <v>281</v>
      </c>
      <c r="C118" s="13" t="s">
        <v>10</v>
      </c>
      <c r="D118" s="119">
        <v>2</v>
      </c>
      <c r="E118" s="97">
        <v>3890.5248000000001</v>
      </c>
      <c r="F118" s="97">
        <f t="shared" si="18"/>
        <v>7781.0496000000003</v>
      </c>
      <c r="G118" s="97">
        <f t="shared" si="14"/>
        <v>9337.2595199999996</v>
      </c>
      <c r="H118" s="97">
        <v>0</v>
      </c>
      <c r="I118" s="97">
        <f t="shared" si="19"/>
        <v>0</v>
      </c>
      <c r="J118" s="97">
        <f t="shared" si="15"/>
        <v>0</v>
      </c>
      <c r="K118" s="97">
        <f t="shared" si="16"/>
        <v>7781.0496000000003</v>
      </c>
      <c r="L118" s="97">
        <f t="shared" si="17"/>
        <v>9337.2595199999996</v>
      </c>
    </row>
    <row r="119" spans="1:12" ht="27.75" customHeight="1" x14ac:dyDescent="0.25">
      <c r="A119" s="86" t="s">
        <v>434</v>
      </c>
      <c r="B119" s="121" t="s">
        <v>282</v>
      </c>
      <c r="C119" s="86" t="s">
        <v>10</v>
      </c>
      <c r="D119" s="122">
        <v>2</v>
      </c>
      <c r="E119" s="105">
        <v>0</v>
      </c>
      <c r="F119" s="105">
        <f t="shared" si="18"/>
        <v>0</v>
      </c>
      <c r="G119" s="105">
        <f t="shared" si="14"/>
        <v>0</v>
      </c>
      <c r="H119" s="105">
        <v>42081</v>
      </c>
      <c r="I119" s="105">
        <f t="shared" si="19"/>
        <v>84162</v>
      </c>
      <c r="J119" s="105">
        <f t="shared" si="15"/>
        <v>100994.4</v>
      </c>
      <c r="K119" s="105">
        <f t="shared" si="16"/>
        <v>84162</v>
      </c>
      <c r="L119" s="105">
        <f t="shared" si="17"/>
        <v>100994.4</v>
      </c>
    </row>
    <row r="120" spans="1:12" ht="27.75" customHeight="1" x14ac:dyDescent="0.25">
      <c r="A120" s="13" t="s">
        <v>435</v>
      </c>
      <c r="B120" s="89" t="s">
        <v>125</v>
      </c>
      <c r="C120" s="13" t="s">
        <v>10</v>
      </c>
      <c r="D120" s="115">
        <v>1</v>
      </c>
      <c r="E120" s="97">
        <v>19344</v>
      </c>
      <c r="F120" s="97">
        <f t="shared" si="18"/>
        <v>19344</v>
      </c>
      <c r="G120" s="97">
        <f t="shared" si="14"/>
        <v>23212.799999999999</v>
      </c>
      <c r="H120" s="97">
        <v>0</v>
      </c>
      <c r="I120" s="97">
        <f t="shared" si="19"/>
        <v>0</v>
      </c>
      <c r="J120" s="97">
        <f t="shared" si="15"/>
        <v>0</v>
      </c>
      <c r="K120" s="97">
        <f t="shared" si="16"/>
        <v>19344</v>
      </c>
      <c r="L120" s="97">
        <f t="shared" si="17"/>
        <v>23212.799999999999</v>
      </c>
    </row>
    <row r="121" spans="1:12" ht="27.75" customHeight="1" x14ac:dyDescent="0.25">
      <c r="A121" s="86" t="s">
        <v>436</v>
      </c>
      <c r="B121" s="87" t="s">
        <v>126</v>
      </c>
      <c r="C121" s="86" t="s">
        <v>10</v>
      </c>
      <c r="D121" s="111">
        <v>1</v>
      </c>
      <c r="E121" s="100">
        <v>0</v>
      </c>
      <c r="F121" s="100">
        <f t="shared" si="18"/>
        <v>0</v>
      </c>
      <c r="G121" s="100">
        <f t="shared" si="14"/>
        <v>0</v>
      </c>
      <c r="H121" s="100">
        <v>145600</v>
      </c>
      <c r="I121" s="100">
        <f t="shared" si="19"/>
        <v>145600</v>
      </c>
      <c r="J121" s="100">
        <f t="shared" si="15"/>
        <v>174720</v>
      </c>
      <c r="K121" s="100">
        <f t="shared" si="16"/>
        <v>145600</v>
      </c>
      <c r="L121" s="100">
        <f t="shared" si="17"/>
        <v>174720</v>
      </c>
    </row>
    <row r="122" spans="1:12" ht="27.75" customHeight="1" x14ac:dyDescent="0.25">
      <c r="A122" s="86" t="s">
        <v>437</v>
      </c>
      <c r="B122" s="87" t="s">
        <v>233</v>
      </c>
      <c r="C122" s="86" t="s">
        <v>149</v>
      </c>
      <c r="D122" s="111">
        <v>1</v>
      </c>
      <c r="E122" s="100">
        <v>0</v>
      </c>
      <c r="F122" s="100">
        <f t="shared" si="18"/>
        <v>0</v>
      </c>
      <c r="G122" s="100">
        <f t="shared" si="14"/>
        <v>0</v>
      </c>
      <c r="H122" s="100">
        <v>4810</v>
      </c>
      <c r="I122" s="100">
        <f t="shared" si="19"/>
        <v>4810</v>
      </c>
      <c r="J122" s="100">
        <f t="shared" si="15"/>
        <v>5772</v>
      </c>
      <c r="K122" s="100">
        <f t="shared" si="16"/>
        <v>4810</v>
      </c>
      <c r="L122" s="100">
        <f t="shared" si="17"/>
        <v>5772</v>
      </c>
    </row>
    <row r="123" spans="1:12" ht="27.75" customHeight="1" x14ac:dyDescent="0.25">
      <c r="A123" s="86" t="s">
        <v>438</v>
      </c>
      <c r="B123" s="87" t="s">
        <v>235</v>
      </c>
      <c r="C123" s="86" t="s">
        <v>10</v>
      </c>
      <c r="D123" s="111">
        <v>1</v>
      </c>
      <c r="E123" s="100">
        <v>0</v>
      </c>
      <c r="F123" s="100">
        <f t="shared" si="18"/>
        <v>0</v>
      </c>
      <c r="G123" s="100">
        <f t="shared" si="14"/>
        <v>0</v>
      </c>
      <c r="H123" s="100">
        <v>4810</v>
      </c>
      <c r="I123" s="100">
        <f t="shared" si="19"/>
        <v>4810</v>
      </c>
      <c r="J123" s="100">
        <f t="shared" si="15"/>
        <v>5772</v>
      </c>
      <c r="K123" s="100">
        <f t="shared" si="16"/>
        <v>4810</v>
      </c>
      <c r="L123" s="100">
        <f t="shared" si="17"/>
        <v>5772</v>
      </c>
    </row>
    <row r="124" spans="1:12" ht="27.75" customHeight="1" x14ac:dyDescent="0.25">
      <c r="A124" s="86" t="s">
        <v>439</v>
      </c>
      <c r="B124" s="87" t="s">
        <v>241</v>
      </c>
      <c r="C124" s="86" t="s">
        <v>238</v>
      </c>
      <c r="D124" s="111">
        <v>4</v>
      </c>
      <c r="E124" s="100">
        <v>0</v>
      </c>
      <c r="F124" s="100">
        <f t="shared" si="18"/>
        <v>0</v>
      </c>
      <c r="G124" s="100">
        <f t="shared" si="14"/>
        <v>0</v>
      </c>
      <c r="H124" s="100">
        <v>306.34500000000003</v>
      </c>
      <c r="I124" s="100">
        <f t="shared" si="19"/>
        <v>1225.3800000000001</v>
      </c>
      <c r="J124" s="100">
        <f t="shared" si="15"/>
        <v>1470.4560000000001</v>
      </c>
      <c r="K124" s="100">
        <f t="shared" si="16"/>
        <v>1225.3800000000001</v>
      </c>
      <c r="L124" s="100">
        <f t="shared" si="17"/>
        <v>1470.4560000000001</v>
      </c>
    </row>
    <row r="125" spans="1:12" ht="27.75" customHeight="1" x14ac:dyDescent="0.25">
      <c r="A125" s="86" t="s">
        <v>440</v>
      </c>
      <c r="B125" s="87" t="s">
        <v>239</v>
      </c>
      <c r="C125" s="86" t="s">
        <v>234</v>
      </c>
      <c r="D125" s="111">
        <v>0.76</v>
      </c>
      <c r="E125" s="100">
        <v>0</v>
      </c>
      <c r="F125" s="100">
        <f t="shared" si="18"/>
        <v>0</v>
      </c>
      <c r="G125" s="100">
        <f t="shared" si="14"/>
        <v>0</v>
      </c>
      <c r="H125" s="100">
        <v>477.65250000000003</v>
      </c>
      <c r="I125" s="100">
        <f t="shared" si="19"/>
        <v>363.01590000000004</v>
      </c>
      <c r="J125" s="100">
        <f t="shared" si="15"/>
        <v>435.61908000000005</v>
      </c>
      <c r="K125" s="100">
        <f t="shared" si="16"/>
        <v>363.01590000000004</v>
      </c>
      <c r="L125" s="100">
        <f t="shared" si="17"/>
        <v>435.61908000000005</v>
      </c>
    </row>
    <row r="126" spans="1:12" ht="27.75" customHeight="1" x14ac:dyDescent="0.25">
      <c r="A126" s="86" t="s">
        <v>441</v>
      </c>
      <c r="B126" s="87" t="s">
        <v>240</v>
      </c>
      <c r="C126" s="86" t="s">
        <v>234</v>
      </c>
      <c r="D126" s="111">
        <v>0.76</v>
      </c>
      <c r="E126" s="100">
        <v>0</v>
      </c>
      <c r="F126" s="100">
        <f t="shared" si="18"/>
        <v>0</v>
      </c>
      <c r="G126" s="100">
        <f t="shared" si="14"/>
        <v>0</v>
      </c>
      <c r="H126" s="100">
        <v>436.63749999999999</v>
      </c>
      <c r="I126" s="100">
        <f t="shared" si="19"/>
        <v>331.84449999999998</v>
      </c>
      <c r="J126" s="100">
        <f t="shared" si="15"/>
        <v>398.21339999999998</v>
      </c>
      <c r="K126" s="100">
        <f t="shared" si="16"/>
        <v>331.84449999999998</v>
      </c>
      <c r="L126" s="100">
        <f t="shared" si="17"/>
        <v>398.21339999999998</v>
      </c>
    </row>
    <row r="127" spans="1:12" ht="27.75" customHeight="1" x14ac:dyDescent="0.25">
      <c r="A127" s="13" t="s">
        <v>442</v>
      </c>
      <c r="B127" s="89" t="s">
        <v>237</v>
      </c>
      <c r="C127" s="13" t="s">
        <v>24</v>
      </c>
      <c r="D127" s="115">
        <v>6</v>
      </c>
      <c r="E127" s="97">
        <v>2052.2000000000003</v>
      </c>
      <c r="F127" s="97">
        <f t="shared" si="18"/>
        <v>12313.2</v>
      </c>
      <c r="G127" s="97">
        <f t="shared" si="14"/>
        <v>14775.84</v>
      </c>
      <c r="H127" s="97">
        <v>0</v>
      </c>
      <c r="I127" s="97">
        <f t="shared" si="19"/>
        <v>0</v>
      </c>
      <c r="J127" s="97">
        <f t="shared" si="15"/>
        <v>0</v>
      </c>
      <c r="K127" s="97">
        <f t="shared" si="16"/>
        <v>12313.2</v>
      </c>
      <c r="L127" s="97">
        <f t="shared" si="17"/>
        <v>14775.84</v>
      </c>
    </row>
    <row r="128" spans="1:12" ht="27.75" customHeight="1" x14ac:dyDescent="0.25">
      <c r="A128" s="86" t="s">
        <v>443</v>
      </c>
      <c r="B128" s="112" t="s">
        <v>257</v>
      </c>
      <c r="C128" s="86" t="s">
        <v>149</v>
      </c>
      <c r="D128" s="113">
        <v>12</v>
      </c>
      <c r="E128" s="100">
        <v>0</v>
      </c>
      <c r="F128" s="100">
        <f t="shared" si="18"/>
        <v>0</v>
      </c>
      <c r="G128" s="100">
        <f t="shared" si="14"/>
        <v>0</v>
      </c>
      <c r="H128" s="100">
        <v>10465</v>
      </c>
      <c r="I128" s="100">
        <f t="shared" si="19"/>
        <v>125580</v>
      </c>
      <c r="J128" s="100">
        <f t="shared" si="15"/>
        <v>150696</v>
      </c>
      <c r="K128" s="100">
        <f t="shared" si="16"/>
        <v>125580</v>
      </c>
      <c r="L128" s="100">
        <f t="shared" si="17"/>
        <v>150696</v>
      </c>
    </row>
    <row r="129" spans="1:12" ht="27.75" customHeight="1" x14ac:dyDescent="0.25">
      <c r="A129" s="86" t="s">
        <v>444</v>
      </c>
      <c r="B129" s="112" t="s">
        <v>236</v>
      </c>
      <c r="C129" s="86" t="s">
        <v>10</v>
      </c>
      <c r="D129" s="113">
        <v>36</v>
      </c>
      <c r="E129" s="100">
        <v>0</v>
      </c>
      <c r="F129" s="100">
        <f t="shared" si="18"/>
        <v>0</v>
      </c>
      <c r="G129" s="100">
        <f t="shared" si="14"/>
        <v>0</v>
      </c>
      <c r="H129" s="100">
        <v>305.5</v>
      </c>
      <c r="I129" s="100">
        <f t="shared" si="19"/>
        <v>10998</v>
      </c>
      <c r="J129" s="100">
        <f t="shared" si="15"/>
        <v>13197.6</v>
      </c>
      <c r="K129" s="100">
        <f t="shared" si="16"/>
        <v>10998</v>
      </c>
      <c r="L129" s="100">
        <f t="shared" si="17"/>
        <v>13197.6</v>
      </c>
    </row>
    <row r="130" spans="1:12" ht="27.75" customHeight="1" x14ac:dyDescent="0.25">
      <c r="A130" s="13" t="s">
        <v>445</v>
      </c>
      <c r="B130" s="107" t="s">
        <v>265</v>
      </c>
      <c r="C130" s="13" t="s">
        <v>7</v>
      </c>
      <c r="D130" s="108">
        <v>12.12</v>
      </c>
      <c r="E130" s="97">
        <v>3745.5750000000003</v>
      </c>
      <c r="F130" s="97">
        <f t="shared" si="18"/>
        <v>45396.368999999999</v>
      </c>
      <c r="G130" s="97">
        <f t="shared" si="14"/>
        <v>54475.642799999994</v>
      </c>
      <c r="H130" s="97">
        <v>0</v>
      </c>
      <c r="I130" s="97">
        <f t="shared" si="19"/>
        <v>0</v>
      </c>
      <c r="J130" s="97">
        <f t="shared" si="15"/>
        <v>0</v>
      </c>
      <c r="K130" s="97">
        <f t="shared" si="16"/>
        <v>45396.368999999999</v>
      </c>
      <c r="L130" s="97">
        <f t="shared" si="17"/>
        <v>54475.642799999994</v>
      </c>
    </row>
    <row r="131" spans="1:12" ht="27.75" customHeight="1" x14ac:dyDescent="0.25">
      <c r="A131" s="86" t="s">
        <v>446</v>
      </c>
      <c r="B131" s="87" t="s">
        <v>263</v>
      </c>
      <c r="C131" s="86" t="s">
        <v>7</v>
      </c>
      <c r="D131" s="111">
        <f>D130*1.26</f>
        <v>15.271199999999999</v>
      </c>
      <c r="E131" s="100">
        <v>0</v>
      </c>
      <c r="F131" s="100">
        <f t="shared" si="18"/>
        <v>0</v>
      </c>
      <c r="G131" s="100">
        <f t="shared" si="14"/>
        <v>0</v>
      </c>
      <c r="H131" s="100">
        <v>6240</v>
      </c>
      <c r="I131" s="100">
        <f t="shared" si="19"/>
        <v>95292.287999999986</v>
      </c>
      <c r="J131" s="100">
        <f t="shared" si="15"/>
        <v>114350.74559999998</v>
      </c>
      <c r="K131" s="100">
        <f t="shared" si="16"/>
        <v>95292.287999999986</v>
      </c>
      <c r="L131" s="100">
        <f t="shared" si="17"/>
        <v>114350.74559999998</v>
      </c>
    </row>
    <row r="132" spans="1:12" ht="27.75" customHeight="1" x14ac:dyDescent="0.25">
      <c r="A132" s="13" t="s">
        <v>447</v>
      </c>
      <c r="B132" s="107" t="s">
        <v>266</v>
      </c>
      <c r="C132" s="13" t="s">
        <v>7</v>
      </c>
      <c r="D132" s="108">
        <v>1.21</v>
      </c>
      <c r="E132" s="97">
        <v>3258.6502500000001</v>
      </c>
      <c r="F132" s="97">
        <f t="shared" si="18"/>
        <v>3942.9668025000001</v>
      </c>
      <c r="G132" s="97">
        <f t="shared" si="14"/>
        <v>4731.5601630000001</v>
      </c>
      <c r="H132" s="97">
        <v>0</v>
      </c>
      <c r="I132" s="97">
        <f t="shared" si="19"/>
        <v>0</v>
      </c>
      <c r="J132" s="97">
        <f t="shared" si="15"/>
        <v>0</v>
      </c>
      <c r="K132" s="97">
        <f t="shared" si="16"/>
        <v>3942.9668025000001</v>
      </c>
      <c r="L132" s="97">
        <f t="shared" si="17"/>
        <v>4731.5601630000001</v>
      </c>
    </row>
    <row r="133" spans="1:12" ht="27.75" customHeight="1" x14ac:dyDescent="0.25">
      <c r="A133" s="86" t="s">
        <v>448</v>
      </c>
      <c r="B133" s="112" t="s">
        <v>263</v>
      </c>
      <c r="C133" s="86" t="s">
        <v>7</v>
      </c>
      <c r="D133" s="113">
        <f>D132*1.26</f>
        <v>1.5246</v>
      </c>
      <c r="E133" s="100">
        <v>0</v>
      </c>
      <c r="F133" s="100">
        <f t="shared" si="18"/>
        <v>0</v>
      </c>
      <c r="G133" s="100">
        <f t="shared" si="14"/>
        <v>0</v>
      </c>
      <c r="H133" s="100">
        <v>6240</v>
      </c>
      <c r="I133" s="100">
        <f t="shared" si="19"/>
        <v>9513.503999999999</v>
      </c>
      <c r="J133" s="100">
        <f t="shared" si="15"/>
        <v>11416.204799999998</v>
      </c>
      <c r="K133" s="100">
        <f t="shared" si="16"/>
        <v>9513.503999999999</v>
      </c>
      <c r="L133" s="100">
        <f t="shared" si="17"/>
        <v>11416.204799999998</v>
      </c>
    </row>
    <row r="134" spans="1:12" ht="27.75" customHeight="1" x14ac:dyDescent="0.25">
      <c r="A134" s="13" t="s">
        <v>449</v>
      </c>
      <c r="B134" s="107" t="s">
        <v>267</v>
      </c>
      <c r="C134" s="13" t="s">
        <v>9</v>
      </c>
      <c r="D134" s="108">
        <v>22.42</v>
      </c>
      <c r="E134" s="97">
        <v>1831.51875</v>
      </c>
      <c r="F134" s="97">
        <f t="shared" si="18"/>
        <v>41062.650375000005</v>
      </c>
      <c r="G134" s="97">
        <f t="shared" si="14"/>
        <v>49275.180450000007</v>
      </c>
      <c r="H134" s="97">
        <v>0</v>
      </c>
      <c r="I134" s="97">
        <f t="shared" si="19"/>
        <v>0</v>
      </c>
      <c r="J134" s="97">
        <f t="shared" si="15"/>
        <v>0</v>
      </c>
      <c r="K134" s="97">
        <f t="shared" si="16"/>
        <v>41062.650375000005</v>
      </c>
      <c r="L134" s="97">
        <f t="shared" si="17"/>
        <v>49275.180450000007</v>
      </c>
    </row>
    <row r="135" spans="1:12" ht="27.75" customHeight="1" x14ac:dyDescent="0.25">
      <c r="A135" s="13" t="s">
        <v>450</v>
      </c>
      <c r="B135" s="107" t="s">
        <v>254</v>
      </c>
      <c r="C135" s="13" t="s">
        <v>15</v>
      </c>
      <c r="D135" s="108">
        <f>25.8*1.75</f>
        <v>45.15</v>
      </c>
      <c r="E135" s="97">
        <v>1085</v>
      </c>
      <c r="F135" s="97">
        <f t="shared" si="18"/>
        <v>48987.75</v>
      </c>
      <c r="G135" s="97">
        <f t="shared" si="14"/>
        <v>58785.299999999996</v>
      </c>
      <c r="H135" s="97">
        <v>0</v>
      </c>
      <c r="I135" s="97">
        <f t="shared" si="19"/>
        <v>0</v>
      </c>
      <c r="J135" s="97">
        <f t="shared" si="15"/>
        <v>0</v>
      </c>
      <c r="K135" s="97">
        <f t="shared" si="16"/>
        <v>48987.75</v>
      </c>
      <c r="L135" s="97">
        <f t="shared" si="17"/>
        <v>58785.299999999996</v>
      </c>
    </row>
    <row r="136" spans="1:12" ht="27.75" customHeight="1" x14ac:dyDescent="0.25">
      <c r="A136" s="13" t="s">
        <v>451</v>
      </c>
      <c r="B136" s="107" t="s">
        <v>255</v>
      </c>
      <c r="C136" s="13" t="s">
        <v>15</v>
      </c>
      <c r="D136" s="108">
        <f>9.47+0.15+0.0414*6</f>
        <v>9.8684000000000012</v>
      </c>
      <c r="E136" s="97">
        <v>1767</v>
      </c>
      <c r="F136" s="97">
        <f t="shared" si="18"/>
        <v>17437.462800000001</v>
      </c>
      <c r="G136" s="97">
        <f t="shared" si="14"/>
        <v>20924.95536</v>
      </c>
      <c r="H136" s="97">
        <v>0</v>
      </c>
      <c r="I136" s="97">
        <f t="shared" si="19"/>
        <v>0</v>
      </c>
      <c r="J136" s="97">
        <f t="shared" si="15"/>
        <v>0</v>
      </c>
      <c r="K136" s="97">
        <f t="shared" si="16"/>
        <v>17437.462800000001</v>
      </c>
      <c r="L136" s="97">
        <f t="shared" si="17"/>
        <v>20924.95536</v>
      </c>
    </row>
    <row r="137" spans="1:12" ht="27.75" customHeight="1" x14ac:dyDescent="0.25">
      <c r="A137" s="13" t="s">
        <v>452</v>
      </c>
      <c r="B137" s="107" t="s">
        <v>256</v>
      </c>
      <c r="C137" s="13" t="s">
        <v>15</v>
      </c>
      <c r="D137" s="108">
        <f>63*0.08</f>
        <v>5.04</v>
      </c>
      <c r="E137" s="97">
        <v>1767</v>
      </c>
      <c r="F137" s="97">
        <f t="shared" si="18"/>
        <v>8905.68</v>
      </c>
      <c r="G137" s="97">
        <f t="shared" si="14"/>
        <v>10686.816000000001</v>
      </c>
      <c r="H137" s="97">
        <v>0</v>
      </c>
      <c r="I137" s="97">
        <f t="shared" si="19"/>
        <v>0</v>
      </c>
      <c r="J137" s="97">
        <f t="shared" si="15"/>
        <v>0</v>
      </c>
      <c r="K137" s="97">
        <f t="shared" si="16"/>
        <v>8905.68</v>
      </c>
      <c r="L137" s="97">
        <f t="shared" si="17"/>
        <v>10686.816000000001</v>
      </c>
    </row>
    <row r="138" spans="1:12" ht="27.75" customHeight="1" x14ac:dyDescent="0.25">
      <c r="A138" s="134">
        <v>8</v>
      </c>
      <c r="B138" s="135" t="s">
        <v>285</v>
      </c>
      <c r="C138" s="136"/>
      <c r="D138" s="136"/>
      <c r="E138" s="137"/>
      <c r="F138" s="137"/>
      <c r="G138" s="137"/>
      <c r="H138" s="137"/>
      <c r="I138" s="137"/>
      <c r="J138" s="137"/>
      <c r="K138" s="137"/>
      <c r="L138" s="137"/>
    </row>
    <row r="139" spans="1:12" ht="27.75" customHeight="1" x14ac:dyDescent="0.25">
      <c r="A139" s="13" t="s">
        <v>31</v>
      </c>
      <c r="B139" s="107" t="s">
        <v>250</v>
      </c>
      <c r="C139" s="13" t="s">
        <v>15</v>
      </c>
      <c r="D139" s="108">
        <v>9.4700000000000006</v>
      </c>
      <c r="E139" s="97">
        <v>13542.35</v>
      </c>
      <c r="F139" s="97">
        <f t="shared" ref="F139:F167" si="20">E139*D139</f>
        <v>128246.05450000001</v>
      </c>
      <c r="G139" s="97">
        <f t="shared" si="14"/>
        <v>153895.2654</v>
      </c>
      <c r="H139" s="97">
        <v>0</v>
      </c>
      <c r="I139" s="97">
        <f t="shared" ref="I139:I167" si="21">H139*D139</f>
        <v>0</v>
      </c>
      <c r="J139" s="97">
        <f t="shared" si="15"/>
        <v>0</v>
      </c>
      <c r="K139" s="97">
        <f t="shared" si="16"/>
        <v>128246.05450000001</v>
      </c>
      <c r="L139" s="97">
        <f t="shared" si="17"/>
        <v>153895.2654</v>
      </c>
    </row>
    <row r="140" spans="1:12" ht="27.75" customHeight="1" x14ac:dyDescent="0.25">
      <c r="A140" s="13" t="s">
        <v>38</v>
      </c>
      <c r="B140" s="107" t="s">
        <v>258</v>
      </c>
      <c r="C140" s="13" t="s">
        <v>7</v>
      </c>
      <c r="D140" s="108">
        <v>21.75</v>
      </c>
      <c r="E140" s="97">
        <v>2526.5</v>
      </c>
      <c r="F140" s="97">
        <f t="shared" si="20"/>
        <v>54951.375</v>
      </c>
      <c r="G140" s="97">
        <f t="shared" si="14"/>
        <v>65941.649999999994</v>
      </c>
      <c r="H140" s="97">
        <v>0</v>
      </c>
      <c r="I140" s="97">
        <f t="shared" si="21"/>
        <v>0</v>
      </c>
      <c r="J140" s="97">
        <f t="shared" si="15"/>
        <v>0</v>
      </c>
      <c r="K140" s="97">
        <f t="shared" si="16"/>
        <v>54951.375</v>
      </c>
      <c r="L140" s="97">
        <f t="shared" si="17"/>
        <v>65941.649999999994</v>
      </c>
    </row>
    <row r="141" spans="1:12" ht="27.75" customHeight="1" x14ac:dyDescent="0.25">
      <c r="A141" s="13" t="s">
        <v>200</v>
      </c>
      <c r="B141" s="89" t="s">
        <v>245</v>
      </c>
      <c r="C141" s="13" t="s">
        <v>8</v>
      </c>
      <c r="D141" s="115">
        <v>108.17</v>
      </c>
      <c r="E141" s="97">
        <v>157.32500000000002</v>
      </c>
      <c r="F141" s="97">
        <f t="shared" si="20"/>
        <v>17017.845250000002</v>
      </c>
      <c r="G141" s="97">
        <f t="shared" si="14"/>
        <v>20421.4143</v>
      </c>
      <c r="H141" s="97">
        <v>0</v>
      </c>
      <c r="I141" s="97">
        <f t="shared" si="21"/>
        <v>0</v>
      </c>
      <c r="J141" s="97">
        <f t="shared" si="15"/>
        <v>0</v>
      </c>
      <c r="K141" s="97">
        <f t="shared" si="16"/>
        <v>17017.845250000002</v>
      </c>
      <c r="L141" s="97">
        <f t="shared" si="17"/>
        <v>20421.4143</v>
      </c>
    </row>
    <row r="142" spans="1:12" ht="27.75" customHeight="1" x14ac:dyDescent="0.25">
      <c r="A142" s="13" t="s">
        <v>201</v>
      </c>
      <c r="B142" s="107" t="s">
        <v>249</v>
      </c>
      <c r="C142" s="13" t="s">
        <v>7</v>
      </c>
      <c r="D142" s="108">
        <v>10.82</v>
      </c>
      <c r="E142" s="97">
        <v>3989.2969999999996</v>
      </c>
      <c r="F142" s="97">
        <f t="shared" si="20"/>
        <v>43164.193539999993</v>
      </c>
      <c r="G142" s="97">
        <f t="shared" si="14"/>
        <v>51797.032247999989</v>
      </c>
      <c r="H142" s="97">
        <v>0</v>
      </c>
      <c r="I142" s="97">
        <f t="shared" si="21"/>
        <v>0</v>
      </c>
      <c r="J142" s="97">
        <f t="shared" si="15"/>
        <v>0</v>
      </c>
      <c r="K142" s="97">
        <f t="shared" si="16"/>
        <v>43164.193539999993</v>
      </c>
      <c r="L142" s="97">
        <f t="shared" si="17"/>
        <v>51797.032247999989</v>
      </c>
    </row>
    <row r="143" spans="1:12" ht="27.75" customHeight="1" x14ac:dyDescent="0.25">
      <c r="A143" s="86" t="s">
        <v>401</v>
      </c>
      <c r="B143" s="112" t="s">
        <v>247</v>
      </c>
      <c r="C143" s="86" t="s">
        <v>7</v>
      </c>
      <c r="D143" s="113">
        <f>D142*1.26</f>
        <v>13.6332</v>
      </c>
      <c r="E143" s="100">
        <v>0</v>
      </c>
      <c r="F143" s="100">
        <f t="shared" si="20"/>
        <v>0</v>
      </c>
      <c r="G143" s="100">
        <f t="shared" si="14"/>
        <v>0</v>
      </c>
      <c r="H143" s="100">
        <v>6240</v>
      </c>
      <c r="I143" s="100">
        <f t="shared" si="21"/>
        <v>85071.168000000005</v>
      </c>
      <c r="J143" s="100">
        <f t="shared" si="15"/>
        <v>102085.4016</v>
      </c>
      <c r="K143" s="100">
        <f t="shared" si="16"/>
        <v>85071.168000000005</v>
      </c>
      <c r="L143" s="100">
        <f t="shared" si="17"/>
        <v>102085.4016</v>
      </c>
    </row>
    <row r="144" spans="1:12" ht="27.75" customHeight="1" x14ac:dyDescent="0.25">
      <c r="A144" s="13" t="s">
        <v>402</v>
      </c>
      <c r="B144" s="107" t="s">
        <v>278</v>
      </c>
      <c r="C144" s="13" t="s">
        <v>10</v>
      </c>
      <c r="D144" s="108">
        <v>47</v>
      </c>
      <c r="E144" s="97">
        <v>4577.0879999999997</v>
      </c>
      <c r="F144" s="97">
        <f t="shared" si="20"/>
        <v>215123.136</v>
      </c>
      <c r="G144" s="97">
        <f t="shared" si="14"/>
        <v>258147.76319999999</v>
      </c>
      <c r="H144" s="97">
        <v>0</v>
      </c>
      <c r="I144" s="97">
        <f t="shared" si="21"/>
        <v>0</v>
      </c>
      <c r="J144" s="97">
        <f t="shared" si="15"/>
        <v>0</v>
      </c>
      <c r="K144" s="97">
        <f t="shared" si="16"/>
        <v>215123.136</v>
      </c>
      <c r="L144" s="97">
        <f t="shared" si="17"/>
        <v>258147.76319999999</v>
      </c>
    </row>
    <row r="145" spans="1:12" ht="27.75" customHeight="1" x14ac:dyDescent="0.25">
      <c r="A145" s="86" t="s">
        <v>403</v>
      </c>
      <c r="B145" s="112" t="s">
        <v>279</v>
      </c>
      <c r="C145" s="86" t="s">
        <v>268</v>
      </c>
      <c r="D145" s="113">
        <v>1</v>
      </c>
      <c r="E145" s="100">
        <v>0</v>
      </c>
      <c r="F145" s="100">
        <f t="shared" si="20"/>
        <v>0</v>
      </c>
      <c r="G145" s="100">
        <f t="shared" si="14"/>
        <v>0</v>
      </c>
      <c r="H145" s="100">
        <v>1625000</v>
      </c>
      <c r="I145" s="100">
        <f t="shared" si="21"/>
        <v>1625000</v>
      </c>
      <c r="J145" s="100">
        <f t="shared" si="15"/>
        <v>1950000</v>
      </c>
      <c r="K145" s="100">
        <f t="shared" si="16"/>
        <v>1625000</v>
      </c>
      <c r="L145" s="100">
        <f t="shared" si="17"/>
        <v>1950000</v>
      </c>
    </row>
    <row r="146" spans="1:12" ht="27.75" customHeight="1" x14ac:dyDescent="0.25">
      <c r="A146" s="102" t="s">
        <v>404</v>
      </c>
      <c r="B146" s="106" t="s">
        <v>264</v>
      </c>
      <c r="C146" s="102" t="s">
        <v>15</v>
      </c>
      <c r="D146" s="116">
        <v>9.4700000000000006</v>
      </c>
      <c r="E146" s="97">
        <v>16927.9375</v>
      </c>
      <c r="F146" s="97">
        <f t="shared" si="20"/>
        <v>160307.56812500002</v>
      </c>
      <c r="G146" s="97">
        <f t="shared" si="14"/>
        <v>192369.08175000001</v>
      </c>
      <c r="H146" s="97">
        <v>0</v>
      </c>
      <c r="I146" s="97">
        <f t="shared" si="21"/>
        <v>0</v>
      </c>
      <c r="J146" s="97">
        <f t="shared" si="15"/>
        <v>0</v>
      </c>
      <c r="K146" s="97">
        <f t="shared" si="16"/>
        <v>160307.56812500002</v>
      </c>
      <c r="L146" s="97">
        <f t="shared" si="17"/>
        <v>192369.08175000001</v>
      </c>
    </row>
    <row r="147" spans="1:12" ht="27.75" customHeight="1" x14ac:dyDescent="0.25">
      <c r="A147" s="86" t="s">
        <v>405</v>
      </c>
      <c r="B147" s="87" t="s">
        <v>280</v>
      </c>
      <c r="C147" s="86" t="s">
        <v>268</v>
      </c>
      <c r="D147" s="111">
        <v>1</v>
      </c>
      <c r="E147" s="100">
        <v>0</v>
      </c>
      <c r="F147" s="100">
        <f t="shared" si="20"/>
        <v>0</v>
      </c>
      <c r="G147" s="100">
        <f t="shared" si="14"/>
        <v>0</v>
      </c>
      <c r="H147" s="100">
        <v>3549000</v>
      </c>
      <c r="I147" s="100">
        <f t="shared" si="21"/>
        <v>3549000</v>
      </c>
      <c r="J147" s="100">
        <f t="shared" si="15"/>
        <v>4258800</v>
      </c>
      <c r="K147" s="100">
        <f t="shared" si="16"/>
        <v>3549000</v>
      </c>
      <c r="L147" s="100">
        <f t="shared" si="17"/>
        <v>4258800</v>
      </c>
    </row>
    <row r="148" spans="1:12" ht="27.75" customHeight="1" x14ac:dyDescent="0.25">
      <c r="A148" s="13" t="s">
        <v>406</v>
      </c>
      <c r="B148" s="118" t="s">
        <v>281</v>
      </c>
      <c r="C148" s="13" t="s">
        <v>10</v>
      </c>
      <c r="D148" s="119">
        <v>2</v>
      </c>
      <c r="E148" s="97">
        <v>3890.5248000000001</v>
      </c>
      <c r="F148" s="97">
        <f t="shared" si="20"/>
        <v>7781.0496000000003</v>
      </c>
      <c r="G148" s="97">
        <f t="shared" si="14"/>
        <v>9337.2595199999996</v>
      </c>
      <c r="H148" s="97">
        <v>0</v>
      </c>
      <c r="I148" s="97">
        <f t="shared" si="21"/>
        <v>0</v>
      </c>
      <c r="J148" s="97">
        <f t="shared" si="15"/>
        <v>0</v>
      </c>
      <c r="K148" s="97">
        <f t="shared" si="16"/>
        <v>7781.0496000000003</v>
      </c>
      <c r="L148" s="97">
        <f t="shared" si="17"/>
        <v>9337.2595199999996</v>
      </c>
    </row>
    <row r="149" spans="1:12" ht="27.75" customHeight="1" x14ac:dyDescent="0.25">
      <c r="A149" s="86" t="s">
        <v>407</v>
      </c>
      <c r="B149" s="121" t="s">
        <v>282</v>
      </c>
      <c r="C149" s="86" t="s">
        <v>10</v>
      </c>
      <c r="D149" s="122">
        <v>2</v>
      </c>
      <c r="E149" s="105">
        <v>0</v>
      </c>
      <c r="F149" s="105">
        <f t="shared" si="20"/>
        <v>0</v>
      </c>
      <c r="G149" s="105">
        <f t="shared" si="14"/>
        <v>0</v>
      </c>
      <c r="H149" s="105">
        <v>42081</v>
      </c>
      <c r="I149" s="105">
        <f t="shared" si="21"/>
        <v>84162</v>
      </c>
      <c r="J149" s="105">
        <f t="shared" si="15"/>
        <v>100994.4</v>
      </c>
      <c r="K149" s="105">
        <f t="shared" si="16"/>
        <v>84162</v>
      </c>
      <c r="L149" s="105">
        <f t="shared" si="17"/>
        <v>100994.4</v>
      </c>
    </row>
    <row r="150" spans="1:12" ht="27.75" customHeight="1" x14ac:dyDescent="0.25">
      <c r="A150" s="13" t="s">
        <v>408</v>
      </c>
      <c r="B150" s="89" t="s">
        <v>125</v>
      </c>
      <c r="C150" s="13" t="s">
        <v>10</v>
      </c>
      <c r="D150" s="115">
        <v>1</v>
      </c>
      <c r="E150" s="97">
        <v>19344</v>
      </c>
      <c r="F150" s="97">
        <f t="shared" si="20"/>
        <v>19344</v>
      </c>
      <c r="G150" s="97">
        <f t="shared" si="14"/>
        <v>23212.799999999999</v>
      </c>
      <c r="H150" s="97">
        <v>0</v>
      </c>
      <c r="I150" s="97">
        <f t="shared" si="21"/>
        <v>0</v>
      </c>
      <c r="J150" s="97">
        <f t="shared" si="15"/>
        <v>0</v>
      </c>
      <c r="K150" s="97">
        <f t="shared" si="16"/>
        <v>19344</v>
      </c>
      <c r="L150" s="97">
        <f t="shared" si="17"/>
        <v>23212.799999999999</v>
      </c>
    </row>
    <row r="151" spans="1:12" ht="27.75" customHeight="1" x14ac:dyDescent="0.25">
      <c r="A151" s="86" t="s">
        <v>409</v>
      </c>
      <c r="B151" s="87" t="s">
        <v>126</v>
      </c>
      <c r="C151" s="86" t="s">
        <v>10</v>
      </c>
      <c r="D151" s="111">
        <v>1</v>
      </c>
      <c r="E151" s="100">
        <v>0</v>
      </c>
      <c r="F151" s="100">
        <f t="shared" si="20"/>
        <v>0</v>
      </c>
      <c r="G151" s="100">
        <f t="shared" si="14"/>
        <v>0</v>
      </c>
      <c r="H151" s="100">
        <v>145600</v>
      </c>
      <c r="I151" s="100">
        <f t="shared" si="21"/>
        <v>145600</v>
      </c>
      <c r="J151" s="100">
        <f t="shared" si="15"/>
        <v>174720</v>
      </c>
      <c r="K151" s="100">
        <f t="shared" si="16"/>
        <v>145600</v>
      </c>
      <c r="L151" s="100">
        <f t="shared" si="17"/>
        <v>174720</v>
      </c>
    </row>
    <row r="152" spans="1:12" ht="27.75" customHeight="1" x14ac:dyDescent="0.25">
      <c r="A152" s="86" t="s">
        <v>410</v>
      </c>
      <c r="B152" s="87" t="s">
        <v>233</v>
      </c>
      <c r="C152" s="86" t="s">
        <v>149</v>
      </c>
      <c r="D152" s="111">
        <v>1</v>
      </c>
      <c r="E152" s="100">
        <v>0</v>
      </c>
      <c r="F152" s="100">
        <f t="shared" si="20"/>
        <v>0</v>
      </c>
      <c r="G152" s="100">
        <f t="shared" si="14"/>
        <v>0</v>
      </c>
      <c r="H152" s="100">
        <v>4810</v>
      </c>
      <c r="I152" s="100">
        <f t="shared" si="21"/>
        <v>4810</v>
      </c>
      <c r="J152" s="100">
        <f t="shared" si="15"/>
        <v>5772</v>
      </c>
      <c r="K152" s="100">
        <f t="shared" si="16"/>
        <v>4810</v>
      </c>
      <c r="L152" s="100">
        <f t="shared" si="17"/>
        <v>5772</v>
      </c>
    </row>
    <row r="153" spans="1:12" ht="27.75" customHeight="1" x14ac:dyDescent="0.25">
      <c r="A153" s="86" t="s">
        <v>411</v>
      </c>
      <c r="B153" s="87" t="s">
        <v>235</v>
      </c>
      <c r="C153" s="86" t="s">
        <v>10</v>
      </c>
      <c r="D153" s="111">
        <v>1</v>
      </c>
      <c r="E153" s="100">
        <v>0</v>
      </c>
      <c r="F153" s="100">
        <f t="shared" si="20"/>
        <v>0</v>
      </c>
      <c r="G153" s="100">
        <f t="shared" si="14"/>
        <v>0</v>
      </c>
      <c r="H153" s="100">
        <v>4810</v>
      </c>
      <c r="I153" s="100">
        <f t="shared" si="21"/>
        <v>4810</v>
      </c>
      <c r="J153" s="100">
        <f t="shared" si="15"/>
        <v>5772</v>
      </c>
      <c r="K153" s="100">
        <f t="shared" si="16"/>
        <v>4810</v>
      </c>
      <c r="L153" s="100">
        <f t="shared" si="17"/>
        <v>5772</v>
      </c>
    </row>
    <row r="154" spans="1:12" ht="27.75" customHeight="1" x14ac:dyDescent="0.25">
      <c r="A154" s="86" t="s">
        <v>412</v>
      </c>
      <c r="B154" s="87" t="s">
        <v>241</v>
      </c>
      <c r="C154" s="86" t="s">
        <v>238</v>
      </c>
      <c r="D154" s="111">
        <v>4</v>
      </c>
      <c r="E154" s="100">
        <v>0</v>
      </c>
      <c r="F154" s="100">
        <f t="shared" si="20"/>
        <v>0</v>
      </c>
      <c r="G154" s="100">
        <f t="shared" ref="G154:G217" si="22">F154*1.2</f>
        <v>0</v>
      </c>
      <c r="H154" s="100">
        <v>306.34500000000003</v>
      </c>
      <c r="I154" s="100">
        <f t="shared" si="21"/>
        <v>1225.3800000000001</v>
      </c>
      <c r="J154" s="100">
        <f t="shared" ref="J154:J217" si="23">I154*1.2</f>
        <v>1470.4560000000001</v>
      </c>
      <c r="K154" s="100">
        <f t="shared" ref="K154:K217" si="24">F154+I154</f>
        <v>1225.3800000000001</v>
      </c>
      <c r="L154" s="100">
        <f t="shared" ref="L154:L217" si="25">K154*1.2</f>
        <v>1470.4560000000001</v>
      </c>
    </row>
    <row r="155" spans="1:12" ht="27.75" customHeight="1" x14ac:dyDescent="0.25">
      <c r="A155" s="86" t="s">
        <v>413</v>
      </c>
      <c r="B155" s="87" t="s">
        <v>239</v>
      </c>
      <c r="C155" s="86" t="s">
        <v>234</v>
      </c>
      <c r="D155" s="111">
        <v>0.76</v>
      </c>
      <c r="E155" s="100">
        <v>0</v>
      </c>
      <c r="F155" s="100">
        <f t="shared" si="20"/>
        <v>0</v>
      </c>
      <c r="G155" s="100">
        <f t="shared" si="22"/>
        <v>0</v>
      </c>
      <c r="H155" s="100">
        <v>477.65250000000003</v>
      </c>
      <c r="I155" s="100">
        <f t="shared" si="21"/>
        <v>363.01590000000004</v>
      </c>
      <c r="J155" s="100">
        <f t="shared" si="23"/>
        <v>435.61908000000005</v>
      </c>
      <c r="K155" s="100">
        <f t="shared" si="24"/>
        <v>363.01590000000004</v>
      </c>
      <c r="L155" s="100">
        <f t="shared" si="25"/>
        <v>435.61908000000005</v>
      </c>
    </row>
    <row r="156" spans="1:12" ht="27.75" customHeight="1" x14ac:dyDescent="0.25">
      <c r="A156" s="86" t="s">
        <v>414</v>
      </c>
      <c r="B156" s="87" t="s">
        <v>240</v>
      </c>
      <c r="C156" s="86" t="s">
        <v>234</v>
      </c>
      <c r="D156" s="111">
        <v>0.76</v>
      </c>
      <c r="E156" s="100">
        <v>0</v>
      </c>
      <c r="F156" s="100">
        <f t="shared" si="20"/>
        <v>0</v>
      </c>
      <c r="G156" s="100">
        <f t="shared" si="22"/>
        <v>0</v>
      </c>
      <c r="H156" s="100">
        <v>436.63749999999999</v>
      </c>
      <c r="I156" s="100">
        <f t="shared" si="21"/>
        <v>331.84449999999998</v>
      </c>
      <c r="J156" s="100">
        <f t="shared" si="23"/>
        <v>398.21339999999998</v>
      </c>
      <c r="K156" s="100">
        <f t="shared" si="24"/>
        <v>331.84449999999998</v>
      </c>
      <c r="L156" s="100">
        <f t="shared" si="25"/>
        <v>398.21339999999998</v>
      </c>
    </row>
    <row r="157" spans="1:12" ht="27.75" customHeight="1" x14ac:dyDescent="0.25">
      <c r="A157" s="13" t="s">
        <v>415</v>
      </c>
      <c r="B157" s="89" t="s">
        <v>237</v>
      </c>
      <c r="C157" s="13" t="s">
        <v>24</v>
      </c>
      <c r="D157" s="115">
        <v>6</v>
      </c>
      <c r="E157" s="97">
        <v>2052.2000000000003</v>
      </c>
      <c r="F157" s="97">
        <f t="shared" si="20"/>
        <v>12313.2</v>
      </c>
      <c r="G157" s="97">
        <f t="shared" si="22"/>
        <v>14775.84</v>
      </c>
      <c r="H157" s="97">
        <v>0</v>
      </c>
      <c r="I157" s="97">
        <f t="shared" si="21"/>
        <v>0</v>
      </c>
      <c r="J157" s="97">
        <f t="shared" si="23"/>
        <v>0</v>
      </c>
      <c r="K157" s="97">
        <f t="shared" si="24"/>
        <v>12313.2</v>
      </c>
      <c r="L157" s="97">
        <f t="shared" si="25"/>
        <v>14775.84</v>
      </c>
    </row>
    <row r="158" spans="1:12" ht="27.75" customHeight="1" x14ac:dyDescent="0.25">
      <c r="A158" s="86" t="s">
        <v>416</v>
      </c>
      <c r="B158" s="112" t="s">
        <v>257</v>
      </c>
      <c r="C158" s="86" t="s">
        <v>149</v>
      </c>
      <c r="D158" s="113">
        <v>12</v>
      </c>
      <c r="E158" s="100">
        <v>0</v>
      </c>
      <c r="F158" s="100">
        <f t="shared" si="20"/>
        <v>0</v>
      </c>
      <c r="G158" s="100">
        <f t="shared" si="22"/>
        <v>0</v>
      </c>
      <c r="H158" s="100">
        <v>10465</v>
      </c>
      <c r="I158" s="100">
        <f t="shared" si="21"/>
        <v>125580</v>
      </c>
      <c r="J158" s="100">
        <f t="shared" si="23"/>
        <v>150696</v>
      </c>
      <c r="K158" s="100">
        <f t="shared" si="24"/>
        <v>125580</v>
      </c>
      <c r="L158" s="100">
        <f t="shared" si="25"/>
        <v>150696</v>
      </c>
    </row>
    <row r="159" spans="1:12" ht="27.75" customHeight="1" x14ac:dyDescent="0.25">
      <c r="A159" s="86" t="s">
        <v>417</v>
      </c>
      <c r="B159" s="112" t="s">
        <v>236</v>
      </c>
      <c r="C159" s="86" t="s">
        <v>10</v>
      </c>
      <c r="D159" s="113">
        <v>36</v>
      </c>
      <c r="E159" s="100">
        <v>0</v>
      </c>
      <c r="F159" s="100">
        <f t="shared" si="20"/>
        <v>0</v>
      </c>
      <c r="G159" s="100">
        <f t="shared" si="22"/>
        <v>0</v>
      </c>
      <c r="H159" s="100">
        <v>305.5</v>
      </c>
      <c r="I159" s="100">
        <f t="shared" si="21"/>
        <v>10998</v>
      </c>
      <c r="J159" s="100">
        <f t="shared" si="23"/>
        <v>13197.6</v>
      </c>
      <c r="K159" s="100">
        <f t="shared" si="24"/>
        <v>10998</v>
      </c>
      <c r="L159" s="100">
        <f t="shared" si="25"/>
        <v>13197.6</v>
      </c>
    </row>
    <row r="160" spans="1:12" ht="27.75" customHeight="1" x14ac:dyDescent="0.25">
      <c r="A160" s="13" t="s">
        <v>418</v>
      </c>
      <c r="B160" s="107" t="s">
        <v>265</v>
      </c>
      <c r="C160" s="13" t="s">
        <v>7</v>
      </c>
      <c r="D160" s="108">
        <v>12.12</v>
      </c>
      <c r="E160" s="97">
        <v>3745.5750000000003</v>
      </c>
      <c r="F160" s="97">
        <f t="shared" si="20"/>
        <v>45396.368999999999</v>
      </c>
      <c r="G160" s="97">
        <f t="shared" si="22"/>
        <v>54475.642799999994</v>
      </c>
      <c r="H160" s="97">
        <v>0</v>
      </c>
      <c r="I160" s="97">
        <f t="shared" si="21"/>
        <v>0</v>
      </c>
      <c r="J160" s="97">
        <f t="shared" si="23"/>
        <v>0</v>
      </c>
      <c r="K160" s="97">
        <f t="shared" si="24"/>
        <v>45396.368999999999</v>
      </c>
      <c r="L160" s="97">
        <f t="shared" si="25"/>
        <v>54475.642799999994</v>
      </c>
    </row>
    <row r="161" spans="1:12" ht="27.75" customHeight="1" x14ac:dyDescent="0.25">
      <c r="A161" s="86" t="s">
        <v>419</v>
      </c>
      <c r="B161" s="87" t="s">
        <v>263</v>
      </c>
      <c r="C161" s="86" t="s">
        <v>7</v>
      </c>
      <c r="D161" s="111">
        <f>D160*1.26</f>
        <v>15.271199999999999</v>
      </c>
      <c r="E161" s="100">
        <v>0</v>
      </c>
      <c r="F161" s="100">
        <f t="shared" si="20"/>
        <v>0</v>
      </c>
      <c r="G161" s="100">
        <f t="shared" si="22"/>
        <v>0</v>
      </c>
      <c r="H161" s="100">
        <v>6240</v>
      </c>
      <c r="I161" s="100">
        <f t="shared" si="21"/>
        <v>95292.287999999986</v>
      </c>
      <c r="J161" s="100">
        <f t="shared" si="23"/>
        <v>114350.74559999998</v>
      </c>
      <c r="K161" s="100">
        <f t="shared" si="24"/>
        <v>95292.287999999986</v>
      </c>
      <c r="L161" s="100">
        <f t="shared" si="25"/>
        <v>114350.74559999998</v>
      </c>
    </row>
    <row r="162" spans="1:12" ht="27.75" customHeight="1" x14ac:dyDescent="0.25">
      <c r="A162" s="13" t="s">
        <v>420</v>
      </c>
      <c r="B162" s="107" t="s">
        <v>266</v>
      </c>
      <c r="C162" s="13" t="s">
        <v>7</v>
      </c>
      <c r="D162" s="108">
        <v>1.21</v>
      </c>
      <c r="E162" s="97">
        <v>3258.6502500000001</v>
      </c>
      <c r="F162" s="97">
        <f t="shared" si="20"/>
        <v>3942.9668025000001</v>
      </c>
      <c r="G162" s="97">
        <f t="shared" si="22"/>
        <v>4731.5601630000001</v>
      </c>
      <c r="H162" s="97">
        <v>0</v>
      </c>
      <c r="I162" s="97">
        <f t="shared" si="21"/>
        <v>0</v>
      </c>
      <c r="J162" s="97">
        <f t="shared" si="23"/>
        <v>0</v>
      </c>
      <c r="K162" s="97">
        <f t="shared" si="24"/>
        <v>3942.9668025000001</v>
      </c>
      <c r="L162" s="97">
        <f t="shared" si="25"/>
        <v>4731.5601630000001</v>
      </c>
    </row>
    <row r="163" spans="1:12" ht="27.75" customHeight="1" x14ac:dyDescent="0.25">
      <c r="A163" s="86" t="s">
        <v>421</v>
      </c>
      <c r="B163" s="112" t="s">
        <v>263</v>
      </c>
      <c r="C163" s="86" t="s">
        <v>7</v>
      </c>
      <c r="D163" s="113">
        <f>D162*1.26</f>
        <v>1.5246</v>
      </c>
      <c r="E163" s="100">
        <v>0</v>
      </c>
      <c r="F163" s="100">
        <f t="shared" si="20"/>
        <v>0</v>
      </c>
      <c r="G163" s="100">
        <f t="shared" si="22"/>
        <v>0</v>
      </c>
      <c r="H163" s="100">
        <v>6240</v>
      </c>
      <c r="I163" s="100">
        <f t="shared" si="21"/>
        <v>9513.503999999999</v>
      </c>
      <c r="J163" s="100">
        <f t="shared" si="23"/>
        <v>11416.204799999998</v>
      </c>
      <c r="K163" s="100">
        <f t="shared" si="24"/>
        <v>9513.503999999999</v>
      </c>
      <c r="L163" s="100">
        <f t="shared" si="25"/>
        <v>11416.204799999998</v>
      </c>
    </row>
    <row r="164" spans="1:12" ht="27.75" customHeight="1" x14ac:dyDescent="0.25">
      <c r="A164" s="13" t="s">
        <v>422</v>
      </c>
      <c r="B164" s="107" t="s">
        <v>267</v>
      </c>
      <c r="C164" s="13" t="s">
        <v>9</v>
      </c>
      <c r="D164" s="108">
        <v>22.42</v>
      </c>
      <c r="E164" s="97">
        <v>1831.51875</v>
      </c>
      <c r="F164" s="97">
        <f t="shared" si="20"/>
        <v>41062.650375000005</v>
      </c>
      <c r="G164" s="97">
        <f t="shared" si="22"/>
        <v>49275.180450000007</v>
      </c>
      <c r="H164" s="97">
        <v>0</v>
      </c>
      <c r="I164" s="97">
        <f t="shared" si="21"/>
        <v>0</v>
      </c>
      <c r="J164" s="97">
        <f t="shared" si="23"/>
        <v>0</v>
      </c>
      <c r="K164" s="97">
        <f t="shared" si="24"/>
        <v>41062.650375000005</v>
      </c>
      <c r="L164" s="97">
        <f t="shared" si="25"/>
        <v>49275.180450000007</v>
      </c>
    </row>
    <row r="165" spans="1:12" ht="27.75" customHeight="1" x14ac:dyDescent="0.25">
      <c r="A165" s="13" t="s">
        <v>423</v>
      </c>
      <c r="B165" s="107" t="s">
        <v>254</v>
      </c>
      <c r="C165" s="13" t="s">
        <v>15</v>
      </c>
      <c r="D165" s="108">
        <f>21.75*1.75</f>
        <v>38.0625</v>
      </c>
      <c r="E165" s="97">
        <v>1085</v>
      </c>
      <c r="F165" s="97">
        <f t="shared" si="20"/>
        <v>41297.8125</v>
      </c>
      <c r="G165" s="97">
        <f t="shared" si="22"/>
        <v>49557.375</v>
      </c>
      <c r="H165" s="97">
        <v>0</v>
      </c>
      <c r="I165" s="97">
        <f t="shared" si="21"/>
        <v>0</v>
      </c>
      <c r="J165" s="97">
        <f t="shared" si="23"/>
        <v>0</v>
      </c>
      <c r="K165" s="97">
        <f t="shared" si="24"/>
        <v>41297.8125</v>
      </c>
      <c r="L165" s="97">
        <f t="shared" si="25"/>
        <v>49557.375</v>
      </c>
    </row>
    <row r="166" spans="1:12" ht="30" x14ac:dyDescent="0.25">
      <c r="A166" s="13" t="s">
        <v>424</v>
      </c>
      <c r="B166" s="107" t="s">
        <v>255</v>
      </c>
      <c r="C166" s="13" t="s">
        <v>15</v>
      </c>
      <c r="D166" s="108">
        <f>9.47+0.15+0.0414*6</f>
        <v>9.8684000000000012</v>
      </c>
      <c r="E166" s="97">
        <v>1767</v>
      </c>
      <c r="F166" s="97">
        <f t="shared" si="20"/>
        <v>17437.462800000001</v>
      </c>
      <c r="G166" s="97">
        <f t="shared" si="22"/>
        <v>20924.95536</v>
      </c>
      <c r="H166" s="97">
        <v>0</v>
      </c>
      <c r="I166" s="97">
        <f t="shared" si="21"/>
        <v>0</v>
      </c>
      <c r="J166" s="97">
        <f t="shared" si="23"/>
        <v>0</v>
      </c>
      <c r="K166" s="97">
        <f t="shared" si="24"/>
        <v>17437.462800000001</v>
      </c>
      <c r="L166" s="97">
        <f t="shared" si="25"/>
        <v>20924.95536</v>
      </c>
    </row>
    <row r="167" spans="1:12" ht="27.75" customHeight="1" x14ac:dyDescent="0.25">
      <c r="A167" s="13" t="s">
        <v>425</v>
      </c>
      <c r="B167" s="107" t="s">
        <v>256</v>
      </c>
      <c r="C167" s="13" t="s">
        <v>15</v>
      </c>
      <c r="D167" s="108">
        <f>63*0.08</f>
        <v>5.04</v>
      </c>
      <c r="E167" s="97">
        <v>1767</v>
      </c>
      <c r="F167" s="97">
        <f t="shared" si="20"/>
        <v>8905.68</v>
      </c>
      <c r="G167" s="97">
        <f t="shared" si="22"/>
        <v>10686.816000000001</v>
      </c>
      <c r="H167" s="97">
        <v>0</v>
      </c>
      <c r="I167" s="97">
        <f t="shared" si="21"/>
        <v>0</v>
      </c>
      <c r="J167" s="97">
        <f t="shared" si="23"/>
        <v>0</v>
      </c>
      <c r="K167" s="97">
        <f t="shared" si="24"/>
        <v>8905.68</v>
      </c>
      <c r="L167" s="97">
        <f t="shared" si="25"/>
        <v>10686.816000000001</v>
      </c>
    </row>
    <row r="168" spans="1:12" ht="27.75" customHeight="1" x14ac:dyDescent="0.25">
      <c r="A168" s="134">
        <v>9</v>
      </c>
      <c r="B168" s="135" t="s">
        <v>286</v>
      </c>
      <c r="C168" s="136"/>
      <c r="D168" s="136"/>
      <c r="E168" s="137"/>
      <c r="F168" s="137"/>
      <c r="G168" s="137"/>
      <c r="H168" s="137"/>
      <c r="I168" s="137"/>
      <c r="J168" s="137"/>
      <c r="K168" s="137"/>
      <c r="L168" s="137"/>
    </row>
    <row r="169" spans="1:12" ht="27.75" customHeight="1" x14ac:dyDescent="0.25">
      <c r="A169" s="13" t="s">
        <v>32</v>
      </c>
      <c r="B169" s="107" t="s">
        <v>250</v>
      </c>
      <c r="C169" s="13" t="s">
        <v>15</v>
      </c>
      <c r="D169" s="108">
        <v>9.4700000000000006</v>
      </c>
      <c r="E169" s="97">
        <v>13542.35</v>
      </c>
      <c r="F169" s="97">
        <f t="shared" ref="F169:F197" si="26">E169*D169</f>
        <v>128246.05450000001</v>
      </c>
      <c r="G169" s="97">
        <f t="shared" si="22"/>
        <v>153895.2654</v>
      </c>
      <c r="H169" s="97">
        <v>0</v>
      </c>
      <c r="I169" s="97">
        <f t="shared" ref="I169:I197" si="27">H169*D169</f>
        <v>0</v>
      </c>
      <c r="J169" s="97">
        <f t="shared" si="23"/>
        <v>0</v>
      </c>
      <c r="K169" s="97">
        <f t="shared" si="24"/>
        <v>128246.05450000001</v>
      </c>
      <c r="L169" s="97">
        <f t="shared" si="25"/>
        <v>153895.2654</v>
      </c>
    </row>
    <row r="170" spans="1:12" ht="27.75" customHeight="1" x14ac:dyDescent="0.25">
      <c r="A170" s="13" t="s">
        <v>109</v>
      </c>
      <c r="B170" s="107" t="s">
        <v>258</v>
      </c>
      <c r="C170" s="13" t="s">
        <v>7</v>
      </c>
      <c r="D170" s="108">
        <v>29.9</v>
      </c>
      <c r="E170" s="97">
        <v>2526.5</v>
      </c>
      <c r="F170" s="97">
        <f t="shared" si="26"/>
        <v>75542.349999999991</v>
      </c>
      <c r="G170" s="97">
        <f t="shared" si="22"/>
        <v>90650.819999999992</v>
      </c>
      <c r="H170" s="97">
        <v>0</v>
      </c>
      <c r="I170" s="97">
        <f t="shared" si="27"/>
        <v>0</v>
      </c>
      <c r="J170" s="97">
        <f t="shared" si="23"/>
        <v>0</v>
      </c>
      <c r="K170" s="97">
        <f t="shared" si="24"/>
        <v>75542.349999999991</v>
      </c>
      <c r="L170" s="97">
        <f t="shared" si="25"/>
        <v>90650.819999999992</v>
      </c>
    </row>
    <row r="171" spans="1:12" ht="27.75" customHeight="1" x14ac:dyDescent="0.25">
      <c r="A171" s="13" t="s">
        <v>207</v>
      </c>
      <c r="B171" s="89" t="s">
        <v>245</v>
      </c>
      <c r="C171" s="13" t="s">
        <v>8</v>
      </c>
      <c r="D171" s="115">
        <v>139.53</v>
      </c>
      <c r="E171" s="97">
        <v>157.32500000000002</v>
      </c>
      <c r="F171" s="97">
        <f t="shared" si="26"/>
        <v>21951.557250000002</v>
      </c>
      <c r="G171" s="97">
        <f t="shared" si="22"/>
        <v>26341.868700000003</v>
      </c>
      <c r="H171" s="97">
        <v>0</v>
      </c>
      <c r="I171" s="97">
        <f t="shared" si="27"/>
        <v>0</v>
      </c>
      <c r="J171" s="97">
        <f t="shared" si="23"/>
        <v>0</v>
      </c>
      <c r="K171" s="97">
        <f t="shared" si="24"/>
        <v>21951.557250000002</v>
      </c>
      <c r="L171" s="97">
        <f t="shared" si="25"/>
        <v>26341.868700000003</v>
      </c>
    </row>
    <row r="172" spans="1:12" ht="27.75" customHeight="1" x14ac:dyDescent="0.25">
      <c r="A172" s="13" t="s">
        <v>376</v>
      </c>
      <c r="B172" s="107" t="s">
        <v>249</v>
      </c>
      <c r="C172" s="13" t="s">
        <v>7</v>
      </c>
      <c r="D172" s="108">
        <v>13.95</v>
      </c>
      <c r="E172" s="97">
        <v>3989.2969999999996</v>
      </c>
      <c r="F172" s="97">
        <f t="shared" si="26"/>
        <v>55650.693149999992</v>
      </c>
      <c r="G172" s="97">
        <f t="shared" si="22"/>
        <v>66780.831779999993</v>
      </c>
      <c r="H172" s="97">
        <v>0</v>
      </c>
      <c r="I172" s="97">
        <f t="shared" si="27"/>
        <v>0</v>
      </c>
      <c r="J172" s="97">
        <f t="shared" si="23"/>
        <v>0</v>
      </c>
      <c r="K172" s="97">
        <f t="shared" si="24"/>
        <v>55650.693149999992</v>
      </c>
      <c r="L172" s="97">
        <f t="shared" si="25"/>
        <v>66780.831779999993</v>
      </c>
    </row>
    <row r="173" spans="1:12" ht="27.75" customHeight="1" x14ac:dyDescent="0.25">
      <c r="A173" s="86" t="s">
        <v>377</v>
      </c>
      <c r="B173" s="112" t="s">
        <v>247</v>
      </c>
      <c r="C173" s="86" t="s">
        <v>7</v>
      </c>
      <c r="D173" s="113">
        <f>D172*1.26</f>
        <v>17.576999999999998</v>
      </c>
      <c r="E173" s="100">
        <v>0</v>
      </c>
      <c r="F173" s="100">
        <f t="shared" si="26"/>
        <v>0</v>
      </c>
      <c r="G173" s="100">
        <f t="shared" si="22"/>
        <v>0</v>
      </c>
      <c r="H173" s="100">
        <v>6240</v>
      </c>
      <c r="I173" s="100">
        <f t="shared" si="27"/>
        <v>109680.47999999998</v>
      </c>
      <c r="J173" s="100">
        <f t="shared" si="23"/>
        <v>131616.57599999997</v>
      </c>
      <c r="K173" s="100">
        <f t="shared" si="24"/>
        <v>109680.47999999998</v>
      </c>
      <c r="L173" s="100">
        <f t="shared" si="25"/>
        <v>131616.57599999997</v>
      </c>
    </row>
    <row r="174" spans="1:12" ht="27.75" customHeight="1" x14ac:dyDescent="0.25">
      <c r="A174" s="13" t="s">
        <v>378</v>
      </c>
      <c r="B174" s="107" t="s">
        <v>278</v>
      </c>
      <c r="C174" s="13" t="s">
        <v>10</v>
      </c>
      <c r="D174" s="108">
        <v>47</v>
      </c>
      <c r="E174" s="97">
        <v>4577.0879999999997</v>
      </c>
      <c r="F174" s="97">
        <f t="shared" si="26"/>
        <v>215123.136</v>
      </c>
      <c r="G174" s="97">
        <f t="shared" si="22"/>
        <v>258147.76319999999</v>
      </c>
      <c r="H174" s="97">
        <v>0</v>
      </c>
      <c r="I174" s="97">
        <f t="shared" si="27"/>
        <v>0</v>
      </c>
      <c r="J174" s="97">
        <f t="shared" si="23"/>
        <v>0</v>
      </c>
      <c r="K174" s="97">
        <f t="shared" si="24"/>
        <v>215123.136</v>
      </c>
      <c r="L174" s="97">
        <f t="shared" si="25"/>
        <v>258147.76319999999</v>
      </c>
    </row>
    <row r="175" spans="1:12" ht="27.75" customHeight="1" x14ac:dyDescent="0.25">
      <c r="A175" s="86" t="s">
        <v>379</v>
      </c>
      <c r="B175" s="112" t="s">
        <v>279</v>
      </c>
      <c r="C175" s="86" t="s">
        <v>268</v>
      </c>
      <c r="D175" s="113">
        <v>1</v>
      </c>
      <c r="E175" s="100">
        <v>0</v>
      </c>
      <c r="F175" s="100">
        <f t="shared" si="26"/>
        <v>0</v>
      </c>
      <c r="G175" s="100">
        <f t="shared" si="22"/>
        <v>0</v>
      </c>
      <c r="H175" s="100">
        <v>1625000</v>
      </c>
      <c r="I175" s="100">
        <f t="shared" si="27"/>
        <v>1625000</v>
      </c>
      <c r="J175" s="100">
        <f t="shared" si="23"/>
        <v>1950000</v>
      </c>
      <c r="K175" s="100">
        <f t="shared" si="24"/>
        <v>1625000</v>
      </c>
      <c r="L175" s="100">
        <f t="shared" si="25"/>
        <v>1950000</v>
      </c>
    </row>
    <row r="176" spans="1:12" ht="27.75" customHeight="1" x14ac:dyDescent="0.25">
      <c r="A176" s="102" t="s">
        <v>380</v>
      </c>
      <c r="B176" s="106" t="s">
        <v>264</v>
      </c>
      <c r="C176" s="102" t="s">
        <v>15</v>
      </c>
      <c r="D176" s="116">
        <v>9.4700000000000006</v>
      </c>
      <c r="E176" s="97">
        <v>16927.9375</v>
      </c>
      <c r="F176" s="97">
        <f t="shared" si="26"/>
        <v>160307.56812500002</v>
      </c>
      <c r="G176" s="97">
        <f t="shared" si="22"/>
        <v>192369.08175000001</v>
      </c>
      <c r="H176" s="97">
        <v>0</v>
      </c>
      <c r="I176" s="97">
        <f t="shared" si="27"/>
        <v>0</v>
      </c>
      <c r="J176" s="97">
        <f t="shared" si="23"/>
        <v>0</v>
      </c>
      <c r="K176" s="97">
        <f t="shared" si="24"/>
        <v>160307.56812500002</v>
      </c>
      <c r="L176" s="97">
        <f t="shared" si="25"/>
        <v>192369.08175000001</v>
      </c>
    </row>
    <row r="177" spans="1:12" ht="27.75" customHeight="1" x14ac:dyDescent="0.25">
      <c r="A177" s="86" t="s">
        <v>327</v>
      </c>
      <c r="B177" s="87" t="s">
        <v>280</v>
      </c>
      <c r="C177" s="86" t="s">
        <v>268</v>
      </c>
      <c r="D177" s="111">
        <v>1</v>
      </c>
      <c r="E177" s="100">
        <v>0</v>
      </c>
      <c r="F177" s="100">
        <f t="shared" si="26"/>
        <v>0</v>
      </c>
      <c r="G177" s="100">
        <f t="shared" si="22"/>
        <v>0</v>
      </c>
      <c r="H177" s="100">
        <v>3549000</v>
      </c>
      <c r="I177" s="100">
        <f t="shared" si="27"/>
        <v>3549000</v>
      </c>
      <c r="J177" s="100">
        <f t="shared" si="23"/>
        <v>4258800</v>
      </c>
      <c r="K177" s="100">
        <f t="shared" si="24"/>
        <v>3549000</v>
      </c>
      <c r="L177" s="100">
        <f t="shared" si="25"/>
        <v>4258800</v>
      </c>
    </row>
    <row r="178" spans="1:12" ht="27.75" customHeight="1" x14ac:dyDescent="0.25">
      <c r="A178" s="13" t="s">
        <v>381</v>
      </c>
      <c r="B178" s="118" t="s">
        <v>281</v>
      </c>
      <c r="C178" s="13" t="s">
        <v>10</v>
      </c>
      <c r="D178" s="119">
        <v>2</v>
      </c>
      <c r="E178" s="97">
        <v>3890.5248000000001</v>
      </c>
      <c r="F178" s="97">
        <f t="shared" si="26"/>
        <v>7781.0496000000003</v>
      </c>
      <c r="G178" s="97">
        <f t="shared" si="22"/>
        <v>9337.2595199999996</v>
      </c>
      <c r="H178" s="97">
        <v>0</v>
      </c>
      <c r="I178" s="97">
        <f t="shared" si="27"/>
        <v>0</v>
      </c>
      <c r="J178" s="97">
        <f t="shared" si="23"/>
        <v>0</v>
      </c>
      <c r="K178" s="97">
        <f t="shared" si="24"/>
        <v>7781.0496000000003</v>
      </c>
      <c r="L178" s="97">
        <f t="shared" si="25"/>
        <v>9337.2595199999996</v>
      </c>
    </row>
    <row r="179" spans="1:12" ht="27.75" customHeight="1" x14ac:dyDescent="0.25">
      <c r="A179" s="86" t="s">
        <v>382</v>
      </c>
      <c r="B179" s="121" t="s">
        <v>282</v>
      </c>
      <c r="C179" s="86" t="s">
        <v>10</v>
      </c>
      <c r="D179" s="122">
        <v>2</v>
      </c>
      <c r="E179" s="105">
        <v>0</v>
      </c>
      <c r="F179" s="105">
        <f t="shared" si="26"/>
        <v>0</v>
      </c>
      <c r="G179" s="105">
        <f t="shared" si="22"/>
        <v>0</v>
      </c>
      <c r="H179" s="105">
        <v>42081</v>
      </c>
      <c r="I179" s="105">
        <f t="shared" si="27"/>
        <v>84162</v>
      </c>
      <c r="J179" s="105">
        <f t="shared" si="23"/>
        <v>100994.4</v>
      </c>
      <c r="K179" s="105">
        <f t="shared" si="24"/>
        <v>84162</v>
      </c>
      <c r="L179" s="105">
        <f t="shared" si="25"/>
        <v>100994.4</v>
      </c>
    </row>
    <row r="180" spans="1:12" ht="27.75" customHeight="1" x14ac:dyDescent="0.25">
      <c r="A180" s="13" t="s">
        <v>383</v>
      </c>
      <c r="B180" s="89" t="s">
        <v>125</v>
      </c>
      <c r="C180" s="13" t="s">
        <v>10</v>
      </c>
      <c r="D180" s="115">
        <v>1</v>
      </c>
      <c r="E180" s="97">
        <v>19344</v>
      </c>
      <c r="F180" s="97">
        <f t="shared" si="26"/>
        <v>19344</v>
      </c>
      <c r="G180" s="97">
        <f t="shared" si="22"/>
        <v>23212.799999999999</v>
      </c>
      <c r="H180" s="97">
        <v>0</v>
      </c>
      <c r="I180" s="97">
        <f t="shared" si="27"/>
        <v>0</v>
      </c>
      <c r="J180" s="97">
        <f t="shared" si="23"/>
        <v>0</v>
      </c>
      <c r="K180" s="97">
        <f t="shared" si="24"/>
        <v>19344</v>
      </c>
      <c r="L180" s="97">
        <f t="shared" si="25"/>
        <v>23212.799999999999</v>
      </c>
    </row>
    <row r="181" spans="1:12" ht="27.75" customHeight="1" x14ac:dyDescent="0.25">
      <c r="A181" s="86" t="s">
        <v>384</v>
      </c>
      <c r="B181" s="87" t="s">
        <v>126</v>
      </c>
      <c r="C181" s="86" t="s">
        <v>10</v>
      </c>
      <c r="D181" s="111">
        <v>1</v>
      </c>
      <c r="E181" s="100">
        <v>0</v>
      </c>
      <c r="F181" s="100">
        <f t="shared" si="26"/>
        <v>0</v>
      </c>
      <c r="G181" s="100">
        <f t="shared" si="22"/>
        <v>0</v>
      </c>
      <c r="H181" s="100">
        <v>145600</v>
      </c>
      <c r="I181" s="100">
        <f t="shared" si="27"/>
        <v>145600</v>
      </c>
      <c r="J181" s="100">
        <f t="shared" si="23"/>
        <v>174720</v>
      </c>
      <c r="K181" s="100">
        <f t="shared" si="24"/>
        <v>145600</v>
      </c>
      <c r="L181" s="100">
        <f t="shared" si="25"/>
        <v>174720</v>
      </c>
    </row>
    <row r="182" spans="1:12" ht="27.75" customHeight="1" x14ac:dyDescent="0.25">
      <c r="A182" s="86" t="s">
        <v>385</v>
      </c>
      <c r="B182" s="87" t="s">
        <v>233</v>
      </c>
      <c r="C182" s="86" t="s">
        <v>149</v>
      </c>
      <c r="D182" s="111">
        <v>1</v>
      </c>
      <c r="E182" s="100">
        <v>0</v>
      </c>
      <c r="F182" s="100">
        <f t="shared" si="26"/>
        <v>0</v>
      </c>
      <c r="G182" s="100">
        <f t="shared" si="22"/>
        <v>0</v>
      </c>
      <c r="H182" s="100">
        <v>4810</v>
      </c>
      <c r="I182" s="100">
        <f t="shared" si="27"/>
        <v>4810</v>
      </c>
      <c r="J182" s="100">
        <f t="shared" si="23"/>
        <v>5772</v>
      </c>
      <c r="K182" s="100">
        <f t="shared" si="24"/>
        <v>4810</v>
      </c>
      <c r="L182" s="100">
        <f t="shared" si="25"/>
        <v>5772</v>
      </c>
    </row>
    <row r="183" spans="1:12" ht="27.75" customHeight="1" x14ac:dyDescent="0.25">
      <c r="A183" s="86" t="s">
        <v>386</v>
      </c>
      <c r="B183" s="87" t="s">
        <v>235</v>
      </c>
      <c r="C183" s="86" t="s">
        <v>10</v>
      </c>
      <c r="D183" s="111">
        <v>1</v>
      </c>
      <c r="E183" s="100">
        <v>0</v>
      </c>
      <c r="F183" s="100">
        <f t="shared" si="26"/>
        <v>0</v>
      </c>
      <c r="G183" s="100">
        <f t="shared" si="22"/>
        <v>0</v>
      </c>
      <c r="H183" s="100">
        <v>4810</v>
      </c>
      <c r="I183" s="100">
        <f t="shared" si="27"/>
        <v>4810</v>
      </c>
      <c r="J183" s="100">
        <f t="shared" si="23"/>
        <v>5772</v>
      </c>
      <c r="K183" s="100">
        <f t="shared" si="24"/>
        <v>4810</v>
      </c>
      <c r="L183" s="100">
        <f t="shared" si="25"/>
        <v>5772</v>
      </c>
    </row>
    <row r="184" spans="1:12" ht="27.75" customHeight="1" x14ac:dyDescent="0.25">
      <c r="A184" s="86" t="s">
        <v>387</v>
      </c>
      <c r="B184" s="87" t="s">
        <v>241</v>
      </c>
      <c r="C184" s="86" t="s">
        <v>238</v>
      </c>
      <c r="D184" s="111">
        <v>4</v>
      </c>
      <c r="E184" s="100">
        <v>0</v>
      </c>
      <c r="F184" s="100">
        <f t="shared" si="26"/>
        <v>0</v>
      </c>
      <c r="G184" s="100">
        <f t="shared" si="22"/>
        <v>0</v>
      </c>
      <c r="H184" s="100">
        <v>306.34500000000003</v>
      </c>
      <c r="I184" s="100">
        <f t="shared" si="27"/>
        <v>1225.3800000000001</v>
      </c>
      <c r="J184" s="100">
        <f t="shared" si="23"/>
        <v>1470.4560000000001</v>
      </c>
      <c r="K184" s="100">
        <f t="shared" si="24"/>
        <v>1225.3800000000001</v>
      </c>
      <c r="L184" s="100">
        <f t="shared" si="25"/>
        <v>1470.4560000000001</v>
      </c>
    </row>
    <row r="185" spans="1:12" ht="27.75" customHeight="1" x14ac:dyDescent="0.25">
      <c r="A185" s="86" t="s">
        <v>388</v>
      </c>
      <c r="B185" s="87" t="s">
        <v>239</v>
      </c>
      <c r="C185" s="86" t="s">
        <v>234</v>
      </c>
      <c r="D185" s="111">
        <v>0.76</v>
      </c>
      <c r="E185" s="100">
        <v>0</v>
      </c>
      <c r="F185" s="100">
        <f t="shared" si="26"/>
        <v>0</v>
      </c>
      <c r="G185" s="100">
        <f t="shared" si="22"/>
        <v>0</v>
      </c>
      <c r="H185" s="100">
        <v>477.65250000000003</v>
      </c>
      <c r="I185" s="100">
        <f t="shared" si="27"/>
        <v>363.01590000000004</v>
      </c>
      <c r="J185" s="100">
        <f t="shared" si="23"/>
        <v>435.61908000000005</v>
      </c>
      <c r="K185" s="100">
        <f t="shared" si="24"/>
        <v>363.01590000000004</v>
      </c>
      <c r="L185" s="100">
        <f t="shared" si="25"/>
        <v>435.61908000000005</v>
      </c>
    </row>
    <row r="186" spans="1:12" ht="27.75" customHeight="1" x14ac:dyDescent="0.25">
      <c r="A186" s="86" t="s">
        <v>389</v>
      </c>
      <c r="B186" s="87" t="s">
        <v>240</v>
      </c>
      <c r="C186" s="86" t="s">
        <v>234</v>
      </c>
      <c r="D186" s="111">
        <v>0.76</v>
      </c>
      <c r="E186" s="100">
        <v>0</v>
      </c>
      <c r="F186" s="100">
        <f t="shared" si="26"/>
        <v>0</v>
      </c>
      <c r="G186" s="100">
        <f t="shared" si="22"/>
        <v>0</v>
      </c>
      <c r="H186" s="100">
        <v>436.63749999999999</v>
      </c>
      <c r="I186" s="100">
        <f t="shared" si="27"/>
        <v>331.84449999999998</v>
      </c>
      <c r="J186" s="100">
        <f t="shared" si="23"/>
        <v>398.21339999999998</v>
      </c>
      <c r="K186" s="100">
        <f t="shared" si="24"/>
        <v>331.84449999999998</v>
      </c>
      <c r="L186" s="100">
        <f t="shared" si="25"/>
        <v>398.21339999999998</v>
      </c>
    </row>
    <row r="187" spans="1:12" ht="27.75" customHeight="1" x14ac:dyDescent="0.25">
      <c r="A187" s="13" t="s">
        <v>390</v>
      </c>
      <c r="B187" s="89" t="s">
        <v>237</v>
      </c>
      <c r="C187" s="13" t="s">
        <v>24</v>
      </c>
      <c r="D187" s="115">
        <v>6</v>
      </c>
      <c r="E187" s="97">
        <v>2052.2000000000003</v>
      </c>
      <c r="F187" s="97">
        <f t="shared" si="26"/>
        <v>12313.2</v>
      </c>
      <c r="G187" s="97">
        <f t="shared" si="22"/>
        <v>14775.84</v>
      </c>
      <c r="H187" s="97">
        <v>0</v>
      </c>
      <c r="I187" s="97">
        <f t="shared" si="27"/>
        <v>0</v>
      </c>
      <c r="J187" s="97">
        <f t="shared" si="23"/>
        <v>0</v>
      </c>
      <c r="K187" s="97">
        <f t="shared" si="24"/>
        <v>12313.2</v>
      </c>
      <c r="L187" s="97">
        <f t="shared" si="25"/>
        <v>14775.84</v>
      </c>
    </row>
    <row r="188" spans="1:12" ht="27.75" customHeight="1" x14ac:dyDescent="0.25">
      <c r="A188" s="86" t="s">
        <v>391</v>
      </c>
      <c r="B188" s="112" t="s">
        <v>257</v>
      </c>
      <c r="C188" s="86" t="s">
        <v>149</v>
      </c>
      <c r="D188" s="113">
        <v>12</v>
      </c>
      <c r="E188" s="100">
        <v>0</v>
      </c>
      <c r="F188" s="100">
        <f t="shared" si="26"/>
        <v>0</v>
      </c>
      <c r="G188" s="100">
        <f t="shared" si="22"/>
        <v>0</v>
      </c>
      <c r="H188" s="100">
        <v>10465</v>
      </c>
      <c r="I188" s="100">
        <f t="shared" si="27"/>
        <v>125580</v>
      </c>
      <c r="J188" s="100">
        <f t="shared" si="23"/>
        <v>150696</v>
      </c>
      <c r="K188" s="100">
        <f t="shared" si="24"/>
        <v>125580</v>
      </c>
      <c r="L188" s="100">
        <f t="shared" si="25"/>
        <v>150696</v>
      </c>
    </row>
    <row r="189" spans="1:12" ht="27.75" customHeight="1" x14ac:dyDescent="0.25">
      <c r="A189" s="86" t="s">
        <v>392</v>
      </c>
      <c r="B189" s="112" t="s">
        <v>236</v>
      </c>
      <c r="C189" s="86" t="s">
        <v>10</v>
      </c>
      <c r="D189" s="113">
        <v>36</v>
      </c>
      <c r="E189" s="100">
        <v>0</v>
      </c>
      <c r="F189" s="100">
        <f t="shared" si="26"/>
        <v>0</v>
      </c>
      <c r="G189" s="100">
        <f t="shared" si="22"/>
        <v>0</v>
      </c>
      <c r="H189" s="100">
        <v>305.5</v>
      </c>
      <c r="I189" s="100">
        <f t="shared" si="27"/>
        <v>10998</v>
      </c>
      <c r="J189" s="100">
        <f t="shared" si="23"/>
        <v>13197.6</v>
      </c>
      <c r="K189" s="100">
        <f t="shared" si="24"/>
        <v>10998</v>
      </c>
      <c r="L189" s="100">
        <f t="shared" si="25"/>
        <v>13197.6</v>
      </c>
    </row>
    <row r="190" spans="1:12" ht="27.75" customHeight="1" x14ac:dyDescent="0.25">
      <c r="A190" s="13" t="s">
        <v>393</v>
      </c>
      <c r="B190" s="107" t="s">
        <v>265</v>
      </c>
      <c r="C190" s="13" t="s">
        <v>7</v>
      </c>
      <c r="D190" s="108">
        <v>12.12</v>
      </c>
      <c r="E190" s="97">
        <v>3745.5750000000003</v>
      </c>
      <c r="F190" s="97">
        <f t="shared" si="26"/>
        <v>45396.368999999999</v>
      </c>
      <c r="G190" s="97">
        <f t="shared" si="22"/>
        <v>54475.642799999994</v>
      </c>
      <c r="H190" s="97">
        <v>0</v>
      </c>
      <c r="I190" s="97">
        <f t="shared" si="27"/>
        <v>0</v>
      </c>
      <c r="J190" s="97">
        <f t="shared" si="23"/>
        <v>0</v>
      </c>
      <c r="K190" s="97">
        <f t="shared" si="24"/>
        <v>45396.368999999999</v>
      </c>
      <c r="L190" s="97">
        <f t="shared" si="25"/>
        <v>54475.642799999994</v>
      </c>
    </row>
    <row r="191" spans="1:12" ht="27.75" customHeight="1" x14ac:dyDescent="0.25">
      <c r="A191" s="86" t="s">
        <v>394</v>
      </c>
      <c r="B191" s="87" t="s">
        <v>263</v>
      </c>
      <c r="C191" s="86" t="s">
        <v>7</v>
      </c>
      <c r="D191" s="111">
        <f>D190*1.26</f>
        <v>15.271199999999999</v>
      </c>
      <c r="E191" s="100">
        <v>0</v>
      </c>
      <c r="F191" s="100">
        <f t="shared" si="26"/>
        <v>0</v>
      </c>
      <c r="G191" s="100">
        <f t="shared" si="22"/>
        <v>0</v>
      </c>
      <c r="H191" s="100">
        <v>6240</v>
      </c>
      <c r="I191" s="100">
        <f t="shared" si="27"/>
        <v>95292.287999999986</v>
      </c>
      <c r="J191" s="100">
        <f t="shared" si="23"/>
        <v>114350.74559999998</v>
      </c>
      <c r="K191" s="100">
        <f t="shared" si="24"/>
        <v>95292.287999999986</v>
      </c>
      <c r="L191" s="100">
        <f t="shared" si="25"/>
        <v>114350.74559999998</v>
      </c>
    </row>
    <row r="192" spans="1:12" ht="27.75" customHeight="1" x14ac:dyDescent="0.25">
      <c r="A192" s="13" t="s">
        <v>395</v>
      </c>
      <c r="B192" s="107" t="s">
        <v>266</v>
      </c>
      <c r="C192" s="13" t="s">
        <v>7</v>
      </c>
      <c r="D192" s="108">
        <v>1.21</v>
      </c>
      <c r="E192" s="97">
        <v>3258.6502500000001</v>
      </c>
      <c r="F192" s="97">
        <f t="shared" si="26"/>
        <v>3942.9668025000001</v>
      </c>
      <c r="G192" s="97">
        <f t="shared" si="22"/>
        <v>4731.5601630000001</v>
      </c>
      <c r="H192" s="97">
        <v>0</v>
      </c>
      <c r="I192" s="97">
        <f t="shared" si="27"/>
        <v>0</v>
      </c>
      <c r="J192" s="97">
        <f t="shared" si="23"/>
        <v>0</v>
      </c>
      <c r="K192" s="97">
        <f t="shared" si="24"/>
        <v>3942.9668025000001</v>
      </c>
      <c r="L192" s="97">
        <f t="shared" si="25"/>
        <v>4731.5601630000001</v>
      </c>
    </row>
    <row r="193" spans="1:12" ht="27.75" customHeight="1" x14ac:dyDescent="0.25">
      <c r="A193" s="86" t="s">
        <v>396</v>
      </c>
      <c r="B193" s="112" t="s">
        <v>263</v>
      </c>
      <c r="C193" s="86" t="s">
        <v>7</v>
      </c>
      <c r="D193" s="113">
        <f>D192*1.26</f>
        <v>1.5246</v>
      </c>
      <c r="E193" s="100">
        <v>0</v>
      </c>
      <c r="F193" s="100">
        <f t="shared" si="26"/>
        <v>0</v>
      </c>
      <c r="G193" s="100">
        <f t="shared" si="22"/>
        <v>0</v>
      </c>
      <c r="H193" s="100">
        <v>6240</v>
      </c>
      <c r="I193" s="100">
        <f t="shared" si="27"/>
        <v>9513.503999999999</v>
      </c>
      <c r="J193" s="100">
        <f t="shared" si="23"/>
        <v>11416.204799999998</v>
      </c>
      <c r="K193" s="100">
        <f t="shared" si="24"/>
        <v>9513.503999999999</v>
      </c>
      <c r="L193" s="100">
        <f t="shared" si="25"/>
        <v>11416.204799999998</v>
      </c>
    </row>
    <row r="194" spans="1:12" ht="27.75" customHeight="1" x14ac:dyDescent="0.25">
      <c r="A194" s="13" t="s">
        <v>397</v>
      </c>
      <c r="B194" s="107" t="s">
        <v>267</v>
      </c>
      <c r="C194" s="13" t="s">
        <v>9</v>
      </c>
      <c r="D194" s="108">
        <v>22.42</v>
      </c>
      <c r="E194" s="97">
        <v>1831.51875</v>
      </c>
      <c r="F194" s="97">
        <f t="shared" si="26"/>
        <v>41062.650375000005</v>
      </c>
      <c r="G194" s="97">
        <f t="shared" si="22"/>
        <v>49275.180450000007</v>
      </c>
      <c r="H194" s="97">
        <v>0</v>
      </c>
      <c r="I194" s="97">
        <f t="shared" si="27"/>
        <v>0</v>
      </c>
      <c r="J194" s="97">
        <f t="shared" si="23"/>
        <v>0</v>
      </c>
      <c r="K194" s="97">
        <f t="shared" si="24"/>
        <v>41062.650375000005</v>
      </c>
      <c r="L194" s="97">
        <f t="shared" si="25"/>
        <v>49275.180450000007</v>
      </c>
    </row>
    <row r="195" spans="1:12" ht="27.75" customHeight="1" x14ac:dyDescent="0.25">
      <c r="A195" s="13" t="s">
        <v>398</v>
      </c>
      <c r="B195" s="107" t="s">
        <v>254</v>
      </c>
      <c r="C195" s="13" t="s">
        <v>15</v>
      </c>
      <c r="D195" s="108">
        <f>29.9*1.75</f>
        <v>52.324999999999996</v>
      </c>
      <c r="E195" s="97">
        <v>1085</v>
      </c>
      <c r="F195" s="97">
        <f t="shared" si="26"/>
        <v>56772.624999999993</v>
      </c>
      <c r="G195" s="97">
        <f t="shared" si="22"/>
        <v>68127.149999999994</v>
      </c>
      <c r="H195" s="97">
        <v>0</v>
      </c>
      <c r="I195" s="97">
        <f t="shared" si="27"/>
        <v>0</v>
      </c>
      <c r="J195" s="97">
        <f t="shared" si="23"/>
        <v>0</v>
      </c>
      <c r="K195" s="97">
        <f t="shared" si="24"/>
        <v>56772.624999999993</v>
      </c>
      <c r="L195" s="97">
        <f t="shared" si="25"/>
        <v>68127.149999999994</v>
      </c>
    </row>
    <row r="196" spans="1:12" ht="30" x14ac:dyDescent="0.25">
      <c r="A196" s="13" t="s">
        <v>399</v>
      </c>
      <c r="B196" s="107" t="s">
        <v>255</v>
      </c>
      <c r="C196" s="13" t="s">
        <v>15</v>
      </c>
      <c r="D196" s="108">
        <f>9.47+0.15+0.0414*6</f>
        <v>9.8684000000000012</v>
      </c>
      <c r="E196" s="97">
        <v>1767</v>
      </c>
      <c r="F196" s="97">
        <f t="shared" si="26"/>
        <v>17437.462800000001</v>
      </c>
      <c r="G196" s="97">
        <f t="shared" si="22"/>
        <v>20924.95536</v>
      </c>
      <c r="H196" s="97">
        <v>0</v>
      </c>
      <c r="I196" s="97">
        <f t="shared" si="27"/>
        <v>0</v>
      </c>
      <c r="J196" s="97">
        <f t="shared" si="23"/>
        <v>0</v>
      </c>
      <c r="K196" s="97">
        <f t="shared" si="24"/>
        <v>17437.462800000001</v>
      </c>
      <c r="L196" s="97">
        <f t="shared" si="25"/>
        <v>20924.95536</v>
      </c>
    </row>
    <row r="197" spans="1:12" ht="27.75" customHeight="1" x14ac:dyDescent="0.25">
      <c r="A197" s="13" t="s">
        <v>400</v>
      </c>
      <c r="B197" s="107" t="s">
        <v>256</v>
      </c>
      <c r="C197" s="13" t="s">
        <v>15</v>
      </c>
      <c r="D197" s="108">
        <f>63*0.08</f>
        <v>5.04</v>
      </c>
      <c r="E197" s="97">
        <v>1767</v>
      </c>
      <c r="F197" s="97">
        <f t="shared" si="26"/>
        <v>8905.68</v>
      </c>
      <c r="G197" s="97">
        <f t="shared" si="22"/>
        <v>10686.816000000001</v>
      </c>
      <c r="H197" s="97">
        <v>0</v>
      </c>
      <c r="I197" s="97">
        <f t="shared" si="27"/>
        <v>0</v>
      </c>
      <c r="J197" s="97">
        <f t="shared" si="23"/>
        <v>0</v>
      </c>
      <c r="K197" s="97">
        <f t="shared" si="24"/>
        <v>8905.68</v>
      </c>
      <c r="L197" s="97">
        <f t="shared" si="25"/>
        <v>10686.816000000001</v>
      </c>
    </row>
    <row r="198" spans="1:12" ht="27.75" customHeight="1" x14ac:dyDescent="0.25">
      <c r="A198" s="134">
        <v>10</v>
      </c>
      <c r="B198" s="135" t="s">
        <v>287</v>
      </c>
      <c r="C198" s="136"/>
      <c r="D198" s="136"/>
      <c r="E198" s="137"/>
      <c r="F198" s="137"/>
      <c r="G198" s="137"/>
      <c r="H198" s="137"/>
      <c r="I198" s="137"/>
      <c r="J198" s="137"/>
      <c r="K198" s="137"/>
      <c r="L198" s="137"/>
    </row>
    <row r="199" spans="1:12" ht="27.75" customHeight="1" x14ac:dyDescent="0.25">
      <c r="A199" s="13" t="s">
        <v>33</v>
      </c>
      <c r="B199" s="107" t="s">
        <v>250</v>
      </c>
      <c r="C199" s="13" t="s">
        <v>15</v>
      </c>
      <c r="D199" s="108">
        <v>11.71</v>
      </c>
      <c r="E199" s="97">
        <v>13542.35</v>
      </c>
      <c r="F199" s="97">
        <f t="shared" ref="F199:F227" si="28">E199*D199</f>
        <v>158580.91850000003</v>
      </c>
      <c r="G199" s="97">
        <f t="shared" si="22"/>
        <v>190297.10220000002</v>
      </c>
      <c r="H199" s="97">
        <v>0</v>
      </c>
      <c r="I199" s="97">
        <f t="shared" ref="I199:I227" si="29">H199*D199</f>
        <v>0</v>
      </c>
      <c r="J199" s="97">
        <f t="shared" si="23"/>
        <v>0</v>
      </c>
      <c r="K199" s="97">
        <f t="shared" si="24"/>
        <v>158580.91850000003</v>
      </c>
      <c r="L199" s="97">
        <f t="shared" si="25"/>
        <v>190297.10220000002</v>
      </c>
    </row>
    <row r="200" spans="1:12" ht="27.75" customHeight="1" x14ac:dyDescent="0.25">
      <c r="A200" s="13" t="s">
        <v>46</v>
      </c>
      <c r="B200" s="107" t="s">
        <v>258</v>
      </c>
      <c r="C200" s="13" t="s">
        <v>7</v>
      </c>
      <c r="D200" s="108">
        <v>23.69</v>
      </c>
      <c r="E200" s="97">
        <v>2526.5</v>
      </c>
      <c r="F200" s="97">
        <f t="shared" si="28"/>
        <v>59852.785000000003</v>
      </c>
      <c r="G200" s="97">
        <f t="shared" si="22"/>
        <v>71823.342000000004</v>
      </c>
      <c r="H200" s="97">
        <v>0</v>
      </c>
      <c r="I200" s="97">
        <f t="shared" si="29"/>
        <v>0</v>
      </c>
      <c r="J200" s="97">
        <f t="shared" si="23"/>
        <v>0</v>
      </c>
      <c r="K200" s="97">
        <f t="shared" si="24"/>
        <v>59852.785000000003</v>
      </c>
      <c r="L200" s="97">
        <f t="shared" si="25"/>
        <v>71823.342000000004</v>
      </c>
    </row>
    <row r="201" spans="1:12" ht="27.75" customHeight="1" x14ac:dyDescent="0.25">
      <c r="A201" s="13" t="s">
        <v>47</v>
      </c>
      <c r="B201" s="89" t="s">
        <v>245</v>
      </c>
      <c r="C201" s="13" t="s">
        <v>8</v>
      </c>
      <c r="D201" s="115">
        <v>115.63</v>
      </c>
      <c r="E201" s="97">
        <v>157.32500000000002</v>
      </c>
      <c r="F201" s="97">
        <f t="shared" si="28"/>
        <v>18191.489750000001</v>
      </c>
      <c r="G201" s="97">
        <f t="shared" si="22"/>
        <v>21829.787700000001</v>
      </c>
      <c r="H201" s="97">
        <v>0</v>
      </c>
      <c r="I201" s="97">
        <f t="shared" si="29"/>
        <v>0</v>
      </c>
      <c r="J201" s="97">
        <f t="shared" si="23"/>
        <v>0</v>
      </c>
      <c r="K201" s="97">
        <f t="shared" si="24"/>
        <v>18191.489750000001</v>
      </c>
      <c r="L201" s="97">
        <f t="shared" si="25"/>
        <v>21829.787700000001</v>
      </c>
    </row>
    <row r="202" spans="1:12" ht="27.75" customHeight="1" x14ac:dyDescent="0.25">
      <c r="A202" s="13" t="s">
        <v>48</v>
      </c>
      <c r="B202" s="107" t="s">
        <v>249</v>
      </c>
      <c r="C202" s="13" t="s">
        <v>7</v>
      </c>
      <c r="D202" s="108">
        <v>11.56</v>
      </c>
      <c r="E202" s="97">
        <v>3989.2969999999996</v>
      </c>
      <c r="F202" s="97">
        <f t="shared" si="28"/>
        <v>46116.27332</v>
      </c>
      <c r="G202" s="97">
        <f t="shared" si="22"/>
        <v>55339.527984</v>
      </c>
      <c r="H202" s="97">
        <v>0</v>
      </c>
      <c r="I202" s="97">
        <f t="shared" si="29"/>
        <v>0</v>
      </c>
      <c r="J202" s="97">
        <f t="shared" si="23"/>
        <v>0</v>
      </c>
      <c r="K202" s="97">
        <f t="shared" si="24"/>
        <v>46116.27332</v>
      </c>
      <c r="L202" s="97">
        <f t="shared" si="25"/>
        <v>55339.527984</v>
      </c>
    </row>
    <row r="203" spans="1:12" ht="27.75" customHeight="1" x14ac:dyDescent="0.25">
      <c r="A203" s="86" t="s">
        <v>211</v>
      </c>
      <c r="B203" s="112" t="s">
        <v>247</v>
      </c>
      <c r="C203" s="86" t="s">
        <v>7</v>
      </c>
      <c r="D203" s="113">
        <f>D202*1.26</f>
        <v>14.5656</v>
      </c>
      <c r="E203" s="100">
        <v>0</v>
      </c>
      <c r="F203" s="100">
        <f t="shared" si="28"/>
        <v>0</v>
      </c>
      <c r="G203" s="100">
        <f t="shared" si="22"/>
        <v>0</v>
      </c>
      <c r="H203" s="100">
        <v>6240</v>
      </c>
      <c r="I203" s="100">
        <f t="shared" si="29"/>
        <v>90889.343999999997</v>
      </c>
      <c r="J203" s="100">
        <f t="shared" si="23"/>
        <v>109067.21279999999</v>
      </c>
      <c r="K203" s="100">
        <f t="shared" si="24"/>
        <v>90889.343999999997</v>
      </c>
      <c r="L203" s="100">
        <f t="shared" si="25"/>
        <v>109067.21279999999</v>
      </c>
    </row>
    <row r="204" spans="1:12" ht="27.75" customHeight="1" x14ac:dyDescent="0.25">
      <c r="A204" s="13" t="s">
        <v>352</v>
      </c>
      <c r="B204" s="107" t="s">
        <v>278</v>
      </c>
      <c r="C204" s="13" t="s">
        <v>10</v>
      </c>
      <c r="D204" s="108">
        <v>47</v>
      </c>
      <c r="E204" s="97">
        <v>4577.0879999999997</v>
      </c>
      <c r="F204" s="97">
        <f t="shared" si="28"/>
        <v>215123.136</v>
      </c>
      <c r="G204" s="97">
        <f t="shared" si="22"/>
        <v>258147.76319999999</v>
      </c>
      <c r="H204" s="97">
        <v>0</v>
      </c>
      <c r="I204" s="97">
        <f t="shared" si="29"/>
        <v>0</v>
      </c>
      <c r="J204" s="97">
        <f t="shared" si="23"/>
        <v>0</v>
      </c>
      <c r="K204" s="97">
        <f t="shared" si="24"/>
        <v>215123.136</v>
      </c>
      <c r="L204" s="97">
        <f t="shared" si="25"/>
        <v>258147.76319999999</v>
      </c>
    </row>
    <row r="205" spans="1:12" ht="27.75" customHeight="1" x14ac:dyDescent="0.25">
      <c r="A205" s="86" t="s">
        <v>353</v>
      </c>
      <c r="B205" s="112" t="s">
        <v>279</v>
      </c>
      <c r="C205" s="86" t="s">
        <v>268</v>
      </c>
      <c r="D205" s="113">
        <v>1</v>
      </c>
      <c r="E205" s="100">
        <v>0</v>
      </c>
      <c r="F205" s="100">
        <f t="shared" si="28"/>
        <v>0</v>
      </c>
      <c r="G205" s="100">
        <f t="shared" si="22"/>
        <v>0</v>
      </c>
      <c r="H205" s="100">
        <v>1625000</v>
      </c>
      <c r="I205" s="100">
        <f t="shared" si="29"/>
        <v>1625000</v>
      </c>
      <c r="J205" s="100">
        <f t="shared" si="23"/>
        <v>1950000</v>
      </c>
      <c r="K205" s="100">
        <f t="shared" si="24"/>
        <v>1625000</v>
      </c>
      <c r="L205" s="100">
        <f t="shared" si="25"/>
        <v>1950000</v>
      </c>
    </row>
    <row r="206" spans="1:12" ht="27.75" customHeight="1" x14ac:dyDescent="0.25">
      <c r="A206" s="102" t="s">
        <v>354</v>
      </c>
      <c r="B206" s="106" t="s">
        <v>264</v>
      </c>
      <c r="C206" s="102" t="s">
        <v>15</v>
      </c>
      <c r="D206" s="116">
        <v>9.4700000000000006</v>
      </c>
      <c r="E206" s="97">
        <v>16927.9375</v>
      </c>
      <c r="F206" s="97">
        <f t="shared" si="28"/>
        <v>160307.56812500002</v>
      </c>
      <c r="G206" s="97">
        <f t="shared" si="22"/>
        <v>192369.08175000001</v>
      </c>
      <c r="H206" s="97">
        <v>0</v>
      </c>
      <c r="I206" s="97">
        <f t="shared" si="29"/>
        <v>0</v>
      </c>
      <c r="J206" s="97">
        <f t="shared" si="23"/>
        <v>0</v>
      </c>
      <c r="K206" s="97">
        <f t="shared" si="24"/>
        <v>160307.56812500002</v>
      </c>
      <c r="L206" s="97">
        <f t="shared" si="25"/>
        <v>192369.08175000001</v>
      </c>
    </row>
    <row r="207" spans="1:12" ht="27.75" customHeight="1" x14ac:dyDescent="0.25">
      <c r="A207" s="86" t="s">
        <v>355</v>
      </c>
      <c r="B207" s="87" t="s">
        <v>280</v>
      </c>
      <c r="C207" s="86" t="s">
        <v>268</v>
      </c>
      <c r="D207" s="111">
        <v>1</v>
      </c>
      <c r="E207" s="100">
        <v>0</v>
      </c>
      <c r="F207" s="100">
        <f t="shared" si="28"/>
        <v>0</v>
      </c>
      <c r="G207" s="100">
        <f t="shared" si="22"/>
        <v>0</v>
      </c>
      <c r="H207" s="100">
        <v>3549000</v>
      </c>
      <c r="I207" s="100">
        <f t="shared" si="29"/>
        <v>3549000</v>
      </c>
      <c r="J207" s="100">
        <f t="shared" si="23"/>
        <v>4258800</v>
      </c>
      <c r="K207" s="100">
        <f t="shared" si="24"/>
        <v>3549000</v>
      </c>
      <c r="L207" s="100">
        <f t="shared" si="25"/>
        <v>4258800</v>
      </c>
    </row>
    <row r="208" spans="1:12" ht="27.75" customHeight="1" x14ac:dyDescent="0.25">
      <c r="A208" s="13" t="s">
        <v>356</v>
      </c>
      <c r="B208" s="118" t="s">
        <v>281</v>
      </c>
      <c r="C208" s="13" t="s">
        <v>10</v>
      </c>
      <c r="D208" s="119">
        <v>2</v>
      </c>
      <c r="E208" s="97">
        <v>3890.5248000000001</v>
      </c>
      <c r="F208" s="97">
        <f t="shared" si="28"/>
        <v>7781.0496000000003</v>
      </c>
      <c r="G208" s="97">
        <f t="shared" si="22"/>
        <v>9337.2595199999996</v>
      </c>
      <c r="H208" s="97">
        <v>0</v>
      </c>
      <c r="I208" s="97">
        <f t="shared" si="29"/>
        <v>0</v>
      </c>
      <c r="J208" s="97">
        <f t="shared" si="23"/>
        <v>0</v>
      </c>
      <c r="K208" s="97">
        <f t="shared" si="24"/>
        <v>7781.0496000000003</v>
      </c>
      <c r="L208" s="97">
        <f t="shared" si="25"/>
        <v>9337.2595199999996</v>
      </c>
    </row>
    <row r="209" spans="1:12" ht="27.75" customHeight="1" x14ac:dyDescent="0.25">
      <c r="A209" s="86" t="s">
        <v>357</v>
      </c>
      <c r="B209" s="121" t="s">
        <v>282</v>
      </c>
      <c r="C209" s="86" t="s">
        <v>10</v>
      </c>
      <c r="D209" s="122">
        <v>2</v>
      </c>
      <c r="E209" s="105">
        <v>0</v>
      </c>
      <c r="F209" s="105">
        <f t="shared" si="28"/>
        <v>0</v>
      </c>
      <c r="G209" s="105">
        <f t="shared" si="22"/>
        <v>0</v>
      </c>
      <c r="H209" s="105">
        <v>42081</v>
      </c>
      <c r="I209" s="105">
        <f t="shared" si="29"/>
        <v>84162</v>
      </c>
      <c r="J209" s="105">
        <f t="shared" si="23"/>
        <v>100994.4</v>
      </c>
      <c r="K209" s="105">
        <f t="shared" si="24"/>
        <v>84162</v>
      </c>
      <c r="L209" s="105">
        <f t="shared" si="25"/>
        <v>100994.4</v>
      </c>
    </row>
    <row r="210" spans="1:12" ht="27.75" customHeight="1" x14ac:dyDescent="0.25">
      <c r="A210" s="13" t="s">
        <v>358</v>
      </c>
      <c r="B210" s="89" t="s">
        <v>125</v>
      </c>
      <c r="C210" s="13" t="s">
        <v>10</v>
      </c>
      <c r="D210" s="115">
        <v>1</v>
      </c>
      <c r="E210" s="97">
        <v>19344</v>
      </c>
      <c r="F210" s="97">
        <f t="shared" si="28"/>
        <v>19344</v>
      </c>
      <c r="G210" s="97">
        <f t="shared" si="22"/>
        <v>23212.799999999999</v>
      </c>
      <c r="H210" s="97">
        <v>0</v>
      </c>
      <c r="I210" s="97">
        <f t="shared" si="29"/>
        <v>0</v>
      </c>
      <c r="J210" s="97">
        <f t="shared" si="23"/>
        <v>0</v>
      </c>
      <c r="K210" s="97">
        <f t="shared" si="24"/>
        <v>19344</v>
      </c>
      <c r="L210" s="97">
        <f t="shared" si="25"/>
        <v>23212.799999999999</v>
      </c>
    </row>
    <row r="211" spans="1:12" ht="27.75" customHeight="1" x14ac:dyDescent="0.25">
      <c r="A211" s="86" t="s">
        <v>359</v>
      </c>
      <c r="B211" s="87" t="s">
        <v>126</v>
      </c>
      <c r="C211" s="86" t="s">
        <v>10</v>
      </c>
      <c r="D211" s="111">
        <v>1</v>
      </c>
      <c r="E211" s="100">
        <v>0</v>
      </c>
      <c r="F211" s="100">
        <f t="shared" si="28"/>
        <v>0</v>
      </c>
      <c r="G211" s="100">
        <f t="shared" si="22"/>
        <v>0</v>
      </c>
      <c r="H211" s="100">
        <v>145600</v>
      </c>
      <c r="I211" s="100">
        <f t="shared" si="29"/>
        <v>145600</v>
      </c>
      <c r="J211" s="100">
        <f t="shared" si="23"/>
        <v>174720</v>
      </c>
      <c r="K211" s="100">
        <f t="shared" si="24"/>
        <v>145600</v>
      </c>
      <c r="L211" s="100">
        <f t="shared" si="25"/>
        <v>174720</v>
      </c>
    </row>
    <row r="212" spans="1:12" ht="27.75" customHeight="1" x14ac:dyDescent="0.25">
      <c r="A212" s="86" t="s">
        <v>360</v>
      </c>
      <c r="B212" s="87" t="s">
        <v>233</v>
      </c>
      <c r="C212" s="86" t="s">
        <v>149</v>
      </c>
      <c r="D212" s="111">
        <v>1</v>
      </c>
      <c r="E212" s="100">
        <v>0</v>
      </c>
      <c r="F212" s="100">
        <f t="shared" si="28"/>
        <v>0</v>
      </c>
      <c r="G212" s="100">
        <f t="shared" si="22"/>
        <v>0</v>
      </c>
      <c r="H212" s="100">
        <v>4810</v>
      </c>
      <c r="I212" s="100">
        <f t="shared" si="29"/>
        <v>4810</v>
      </c>
      <c r="J212" s="100">
        <f t="shared" si="23"/>
        <v>5772</v>
      </c>
      <c r="K212" s="100">
        <f t="shared" si="24"/>
        <v>4810</v>
      </c>
      <c r="L212" s="100">
        <f t="shared" si="25"/>
        <v>5772</v>
      </c>
    </row>
    <row r="213" spans="1:12" ht="27.75" customHeight="1" x14ac:dyDescent="0.25">
      <c r="A213" s="86" t="s">
        <v>361</v>
      </c>
      <c r="B213" s="87" t="s">
        <v>235</v>
      </c>
      <c r="C213" s="86" t="s">
        <v>10</v>
      </c>
      <c r="D213" s="111">
        <v>1</v>
      </c>
      <c r="E213" s="100">
        <v>0</v>
      </c>
      <c r="F213" s="100">
        <f t="shared" si="28"/>
        <v>0</v>
      </c>
      <c r="G213" s="100">
        <f t="shared" si="22"/>
        <v>0</v>
      </c>
      <c r="H213" s="100">
        <v>4810</v>
      </c>
      <c r="I213" s="100">
        <f t="shared" si="29"/>
        <v>4810</v>
      </c>
      <c r="J213" s="100">
        <f t="shared" si="23"/>
        <v>5772</v>
      </c>
      <c r="K213" s="100">
        <f t="shared" si="24"/>
        <v>4810</v>
      </c>
      <c r="L213" s="100">
        <f t="shared" si="25"/>
        <v>5772</v>
      </c>
    </row>
    <row r="214" spans="1:12" ht="27.75" customHeight="1" x14ac:dyDescent="0.25">
      <c r="A214" s="86" t="s">
        <v>362</v>
      </c>
      <c r="B214" s="87" t="s">
        <v>241</v>
      </c>
      <c r="C214" s="86" t="s">
        <v>238</v>
      </c>
      <c r="D214" s="111">
        <v>4</v>
      </c>
      <c r="E214" s="100">
        <v>0</v>
      </c>
      <c r="F214" s="100">
        <f t="shared" si="28"/>
        <v>0</v>
      </c>
      <c r="G214" s="100">
        <f t="shared" si="22"/>
        <v>0</v>
      </c>
      <c r="H214" s="100">
        <v>306.34500000000003</v>
      </c>
      <c r="I214" s="100">
        <f t="shared" si="29"/>
        <v>1225.3800000000001</v>
      </c>
      <c r="J214" s="100">
        <f t="shared" si="23"/>
        <v>1470.4560000000001</v>
      </c>
      <c r="K214" s="100">
        <f t="shared" si="24"/>
        <v>1225.3800000000001</v>
      </c>
      <c r="L214" s="100">
        <f t="shared" si="25"/>
        <v>1470.4560000000001</v>
      </c>
    </row>
    <row r="215" spans="1:12" ht="27.75" customHeight="1" x14ac:dyDescent="0.25">
      <c r="A215" s="86" t="s">
        <v>363</v>
      </c>
      <c r="B215" s="87" t="s">
        <v>239</v>
      </c>
      <c r="C215" s="86" t="s">
        <v>234</v>
      </c>
      <c r="D215" s="111">
        <v>0.76</v>
      </c>
      <c r="E215" s="100">
        <v>0</v>
      </c>
      <c r="F215" s="100">
        <f t="shared" si="28"/>
        <v>0</v>
      </c>
      <c r="G215" s="100">
        <f t="shared" si="22"/>
        <v>0</v>
      </c>
      <c r="H215" s="100">
        <v>477.65250000000003</v>
      </c>
      <c r="I215" s="100">
        <f t="shared" si="29"/>
        <v>363.01590000000004</v>
      </c>
      <c r="J215" s="100">
        <f t="shared" si="23"/>
        <v>435.61908000000005</v>
      </c>
      <c r="K215" s="100">
        <f t="shared" si="24"/>
        <v>363.01590000000004</v>
      </c>
      <c r="L215" s="100">
        <f t="shared" si="25"/>
        <v>435.61908000000005</v>
      </c>
    </row>
    <row r="216" spans="1:12" ht="27.75" customHeight="1" x14ac:dyDescent="0.25">
      <c r="A216" s="86" t="s">
        <v>364</v>
      </c>
      <c r="B216" s="87" t="s">
        <v>240</v>
      </c>
      <c r="C216" s="86" t="s">
        <v>234</v>
      </c>
      <c r="D216" s="111">
        <v>0.76</v>
      </c>
      <c r="E216" s="100">
        <v>0</v>
      </c>
      <c r="F216" s="100">
        <f t="shared" si="28"/>
        <v>0</v>
      </c>
      <c r="G216" s="100">
        <f t="shared" si="22"/>
        <v>0</v>
      </c>
      <c r="H216" s="100">
        <v>436.63749999999999</v>
      </c>
      <c r="I216" s="100">
        <f t="shared" si="29"/>
        <v>331.84449999999998</v>
      </c>
      <c r="J216" s="100">
        <f t="shared" si="23"/>
        <v>398.21339999999998</v>
      </c>
      <c r="K216" s="100">
        <f t="shared" si="24"/>
        <v>331.84449999999998</v>
      </c>
      <c r="L216" s="100">
        <f t="shared" si="25"/>
        <v>398.21339999999998</v>
      </c>
    </row>
    <row r="217" spans="1:12" ht="27.75" customHeight="1" x14ac:dyDescent="0.25">
      <c r="A217" s="13" t="s">
        <v>365</v>
      </c>
      <c r="B217" s="89" t="s">
        <v>237</v>
      </c>
      <c r="C217" s="13" t="s">
        <v>24</v>
      </c>
      <c r="D217" s="115">
        <v>6</v>
      </c>
      <c r="E217" s="97">
        <v>2052.2000000000003</v>
      </c>
      <c r="F217" s="97">
        <f t="shared" si="28"/>
        <v>12313.2</v>
      </c>
      <c r="G217" s="97">
        <f t="shared" si="22"/>
        <v>14775.84</v>
      </c>
      <c r="H217" s="97">
        <v>0</v>
      </c>
      <c r="I217" s="97">
        <f t="shared" si="29"/>
        <v>0</v>
      </c>
      <c r="J217" s="97">
        <f t="shared" si="23"/>
        <v>0</v>
      </c>
      <c r="K217" s="97">
        <f t="shared" si="24"/>
        <v>12313.2</v>
      </c>
      <c r="L217" s="97">
        <f t="shared" si="25"/>
        <v>14775.84</v>
      </c>
    </row>
    <row r="218" spans="1:12" ht="27.75" customHeight="1" x14ac:dyDescent="0.25">
      <c r="A218" s="86" t="s">
        <v>366</v>
      </c>
      <c r="B218" s="112" t="s">
        <v>257</v>
      </c>
      <c r="C218" s="86" t="s">
        <v>149</v>
      </c>
      <c r="D218" s="113">
        <v>12</v>
      </c>
      <c r="E218" s="100">
        <v>0</v>
      </c>
      <c r="F218" s="100">
        <f t="shared" si="28"/>
        <v>0</v>
      </c>
      <c r="G218" s="100">
        <f t="shared" ref="G218:G281" si="30">F218*1.2</f>
        <v>0</v>
      </c>
      <c r="H218" s="100">
        <v>10465</v>
      </c>
      <c r="I218" s="100">
        <f t="shared" si="29"/>
        <v>125580</v>
      </c>
      <c r="J218" s="100">
        <f t="shared" ref="J218:J281" si="31">I218*1.2</f>
        <v>150696</v>
      </c>
      <c r="K218" s="100">
        <f t="shared" ref="K218:K281" si="32">F218+I218</f>
        <v>125580</v>
      </c>
      <c r="L218" s="100">
        <f t="shared" ref="L218:L281" si="33">K218*1.2</f>
        <v>150696</v>
      </c>
    </row>
    <row r="219" spans="1:12" ht="27.75" customHeight="1" x14ac:dyDescent="0.25">
      <c r="A219" s="86" t="s">
        <v>367</v>
      </c>
      <c r="B219" s="112" t="s">
        <v>236</v>
      </c>
      <c r="C219" s="86" t="s">
        <v>10</v>
      </c>
      <c r="D219" s="113">
        <v>36</v>
      </c>
      <c r="E219" s="100">
        <v>0</v>
      </c>
      <c r="F219" s="100">
        <f t="shared" si="28"/>
        <v>0</v>
      </c>
      <c r="G219" s="100">
        <f t="shared" si="30"/>
        <v>0</v>
      </c>
      <c r="H219" s="100">
        <v>305.5</v>
      </c>
      <c r="I219" s="100">
        <f t="shared" si="29"/>
        <v>10998</v>
      </c>
      <c r="J219" s="100">
        <f t="shared" si="31"/>
        <v>13197.6</v>
      </c>
      <c r="K219" s="100">
        <f t="shared" si="32"/>
        <v>10998</v>
      </c>
      <c r="L219" s="100">
        <f t="shared" si="33"/>
        <v>13197.6</v>
      </c>
    </row>
    <row r="220" spans="1:12" ht="27.75" customHeight="1" x14ac:dyDescent="0.25">
      <c r="A220" s="13" t="s">
        <v>368</v>
      </c>
      <c r="B220" s="107" t="s">
        <v>265</v>
      </c>
      <c r="C220" s="13" t="s">
        <v>7</v>
      </c>
      <c r="D220" s="108">
        <v>12.12</v>
      </c>
      <c r="E220" s="97">
        <v>3745.5750000000003</v>
      </c>
      <c r="F220" s="97">
        <f t="shared" si="28"/>
        <v>45396.368999999999</v>
      </c>
      <c r="G220" s="97">
        <f t="shared" si="30"/>
        <v>54475.642799999994</v>
      </c>
      <c r="H220" s="97">
        <v>0</v>
      </c>
      <c r="I220" s="97">
        <f t="shared" si="29"/>
        <v>0</v>
      </c>
      <c r="J220" s="97">
        <f t="shared" si="31"/>
        <v>0</v>
      </c>
      <c r="K220" s="97">
        <f t="shared" si="32"/>
        <v>45396.368999999999</v>
      </c>
      <c r="L220" s="97">
        <f t="shared" si="33"/>
        <v>54475.642799999994</v>
      </c>
    </row>
    <row r="221" spans="1:12" ht="27.75" customHeight="1" x14ac:dyDescent="0.25">
      <c r="A221" s="86" t="s">
        <v>369</v>
      </c>
      <c r="B221" s="87" t="s">
        <v>263</v>
      </c>
      <c r="C221" s="86" t="s">
        <v>7</v>
      </c>
      <c r="D221" s="111">
        <f>D220*1.26</f>
        <v>15.271199999999999</v>
      </c>
      <c r="E221" s="100">
        <v>0</v>
      </c>
      <c r="F221" s="100">
        <f t="shared" si="28"/>
        <v>0</v>
      </c>
      <c r="G221" s="100">
        <f t="shared" si="30"/>
        <v>0</v>
      </c>
      <c r="H221" s="100">
        <v>6240</v>
      </c>
      <c r="I221" s="100">
        <f t="shared" si="29"/>
        <v>95292.287999999986</v>
      </c>
      <c r="J221" s="100">
        <f t="shared" si="31"/>
        <v>114350.74559999998</v>
      </c>
      <c r="K221" s="100">
        <f t="shared" si="32"/>
        <v>95292.287999999986</v>
      </c>
      <c r="L221" s="100">
        <f t="shared" si="33"/>
        <v>114350.74559999998</v>
      </c>
    </row>
    <row r="222" spans="1:12" ht="27.75" customHeight="1" x14ac:dyDescent="0.25">
      <c r="A222" s="13" t="s">
        <v>370</v>
      </c>
      <c r="B222" s="107" t="s">
        <v>266</v>
      </c>
      <c r="C222" s="13" t="s">
        <v>7</v>
      </c>
      <c r="D222" s="108">
        <v>1.21</v>
      </c>
      <c r="E222" s="97">
        <v>3258.6502500000001</v>
      </c>
      <c r="F222" s="97">
        <f t="shared" si="28"/>
        <v>3942.9668025000001</v>
      </c>
      <c r="G222" s="97">
        <f t="shared" si="30"/>
        <v>4731.5601630000001</v>
      </c>
      <c r="H222" s="97">
        <v>0</v>
      </c>
      <c r="I222" s="97">
        <f t="shared" si="29"/>
        <v>0</v>
      </c>
      <c r="J222" s="97">
        <f t="shared" si="31"/>
        <v>0</v>
      </c>
      <c r="K222" s="97">
        <f t="shared" si="32"/>
        <v>3942.9668025000001</v>
      </c>
      <c r="L222" s="97">
        <f t="shared" si="33"/>
        <v>4731.5601630000001</v>
      </c>
    </row>
    <row r="223" spans="1:12" ht="27.75" customHeight="1" x14ac:dyDescent="0.25">
      <c r="A223" s="86" t="s">
        <v>371</v>
      </c>
      <c r="B223" s="112" t="s">
        <v>263</v>
      </c>
      <c r="C223" s="86" t="s">
        <v>7</v>
      </c>
      <c r="D223" s="113">
        <f>D222*1.26</f>
        <v>1.5246</v>
      </c>
      <c r="E223" s="100">
        <v>0</v>
      </c>
      <c r="F223" s="100">
        <f t="shared" si="28"/>
        <v>0</v>
      </c>
      <c r="G223" s="100">
        <f t="shared" si="30"/>
        <v>0</v>
      </c>
      <c r="H223" s="100">
        <v>6240</v>
      </c>
      <c r="I223" s="100">
        <f t="shared" si="29"/>
        <v>9513.503999999999</v>
      </c>
      <c r="J223" s="100">
        <f t="shared" si="31"/>
        <v>11416.204799999998</v>
      </c>
      <c r="K223" s="100">
        <f t="shared" si="32"/>
        <v>9513.503999999999</v>
      </c>
      <c r="L223" s="100">
        <f t="shared" si="33"/>
        <v>11416.204799999998</v>
      </c>
    </row>
    <row r="224" spans="1:12" ht="27.75" customHeight="1" x14ac:dyDescent="0.25">
      <c r="A224" s="13" t="s">
        <v>372</v>
      </c>
      <c r="B224" s="107" t="s">
        <v>267</v>
      </c>
      <c r="C224" s="13" t="s">
        <v>9</v>
      </c>
      <c r="D224" s="108">
        <v>22.42</v>
      </c>
      <c r="E224" s="97">
        <v>1831.51875</v>
      </c>
      <c r="F224" s="97">
        <f t="shared" si="28"/>
        <v>41062.650375000005</v>
      </c>
      <c r="G224" s="97">
        <f t="shared" si="30"/>
        <v>49275.180450000007</v>
      </c>
      <c r="H224" s="97">
        <v>0</v>
      </c>
      <c r="I224" s="97">
        <f t="shared" si="29"/>
        <v>0</v>
      </c>
      <c r="J224" s="97">
        <f t="shared" si="31"/>
        <v>0</v>
      </c>
      <c r="K224" s="97">
        <f t="shared" si="32"/>
        <v>41062.650375000005</v>
      </c>
      <c r="L224" s="97">
        <f t="shared" si="33"/>
        <v>49275.180450000007</v>
      </c>
    </row>
    <row r="225" spans="1:12" ht="27.75" customHeight="1" x14ac:dyDescent="0.25">
      <c r="A225" s="13" t="s">
        <v>373</v>
      </c>
      <c r="B225" s="107" t="s">
        <v>254</v>
      </c>
      <c r="C225" s="13" t="s">
        <v>15</v>
      </c>
      <c r="D225" s="108">
        <f>23.7*1.75</f>
        <v>41.475000000000001</v>
      </c>
      <c r="E225" s="97">
        <v>1085</v>
      </c>
      <c r="F225" s="97">
        <f t="shared" si="28"/>
        <v>45000.375</v>
      </c>
      <c r="G225" s="97">
        <f t="shared" si="30"/>
        <v>54000.45</v>
      </c>
      <c r="H225" s="97">
        <v>0</v>
      </c>
      <c r="I225" s="97">
        <f t="shared" si="29"/>
        <v>0</v>
      </c>
      <c r="J225" s="97">
        <f t="shared" si="31"/>
        <v>0</v>
      </c>
      <c r="K225" s="97">
        <f t="shared" si="32"/>
        <v>45000.375</v>
      </c>
      <c r="L225" s="97">
        <f t="shared" si="33"/>
        <v>54000.45</v>
      </c>
    </row>
    <row r="226" spans="1:12" ht="30" x14ac:dyDescent="0.25">
      <c r="A226" s="13" t="s">
        <v>374</v>
      </c>
      <c r="B226" s="107" t="s">
        <v>255</v>
      </c>
      <c r="C226" s="13" t="s">
        <v>15</v>
      </c>
      <c r="D226" s="108">
        <f>9.47+0.15+0.0414*6</f>
        <v>9.8684000000000012</v>
      </c>
      <c r="E226" s="97">
        <v>1767</v>
      </c>
      <c r="F226" s="97">
        <f t="shared" si="28"/>
        <v>17437.462800000001</v>
      </c>
      <c r="G226" s="97">
        <f t="shared" si="30"/>
        <v>20924.95536</v>
      </c>
      <c r="H226" s="97">
        <v>0</v>
      </c>
      <c r="I226" s="97">
        <f t="shared" si="29"/>
        <v>0</v>
      </c>
      <c r="J226" s="97">
        <f t="shared" si="31"/>
        <v>0</v>
      </c>
      <c r="K226" s="97">
        <f t="shared" si="32"/>
        <v>17437.462800000001</v>
      </c>
      <c r="L226" s="97">
        <f t="shared" si="33"/>
        <v>20924.95536</v>
      </c>
    </row>
    <row r="227" spans="1:12" ht="27.75" customHeight="1" x14ac:dyDescent="0.25">
      <c r="A227" s="13" t="s">
        <v>375</v>
      </c>
      <c r="B227" s="107" t="s">
        <v>256</v>
      </c>
      <c r="C227" s="13" t="s">
        <v>15</v>
      </c>
      <c r="D227" s="108">
        <f>63*0.08</f>
        <v>5.04</v>
      </c>
      <c r="E227" s="97">
        <v>1767</v>
      </c>
      <c r="F227" s="97">
        <f t="shared" si="28"/>
        <v>8905.68</v>
      </c>
      <c r="G227" s="97">
        <f t="shared" si="30"/>
        <v>10686.816000000001</v>
      </c>
      <c r="H227" s="97">
        <v>0</v>
      </c>
      <c r="I227" s="97">
        <f t="shared" si="29"/>
        <v>0</v>
      </c>
      <c r="J227" s="97">
        <f t="shared" si="31"/>
        <v>0</v>
      </c>
      <c r="K227" s="97">
        <f t="shared" si="32"/>
        <v>8905.68</v>
      </c>
      <c r="L227" s="97">
        <f t="shared" si="33"/>
        <v>10686.816000000001</v>
      </c>
    </row>
    <row r="228" spans="1:12" ht="27.75" customHeight="1" x14ac:dyDescent="0.25">
      <c r="A228" s="134">
        <v>11</v>
      </c>
      <c r="B228" s="135" t="s">
        <v>288</v>
      </c>
      <c r="C228" s="136"/>
      <c r="D228" s="136"/>
      <c r="E228" s="137"/>
      <c r="F228" s="137"/>
      <c r="G228" s="137"/>
      <c r="H228" s="137"/>
      <c r="I228" s="137"/>
      <c r="J228" s="137"/>
      <c r="K228" s="137"/>
      <c r="L228" s="137"/>
    </row>
    <row r="229" spans="1:12" ht="27.75" customHeight="1" x14ac:dyDescent="0.25">
      <c r="A229" s="13" t="s">
        <v>34</v>
      </c>
      <c r="B229" s="107" t="s">
        <v>250</v>
      </c>
      <c r="C229" s="13" t="s">
        <v>15</v>
      </c>
      <c r="D229" s="108">
        <v>11.71</v>
      </c>
      <c r="E229" s="97">
        <v>13542.35</v>
      </c>
      <c r="F229" s="97">
        <f t="shared" ref="F229:F257" si="34">E229*D229</f>
        <v>158580.91850000003</v>
      </c>
      <c r="G229" s="97">
        <f t="shared" si="30"/>
        <v>190297.10220000002</v>
      </c>
      <c r="H229" s="97">
        <v>0</v>
      </c>
      <c r="I229" s="97">
        <f t="shared" ref="I229:I257" si="35">H229*D229</f>
        <v>0</v>
      </c>
      <c r="J229" s="97">
        <f t="shared" si="31"/>
        <v>0</v>
      </c>
      <c r="K229" s="97">
        <f t="shared" si="32"/>
        <v>158580.91850000003</v>
      </c>
      <c r="L229" s="97">
        <f t="shared" si="33"/>
        <v>190297.10220000002</v>
      </c>
    </row>
    <row r="230" spans="1:12" ht="27.75" customHeight="1" x14ac:dyDescent="0.25">
      <c r="A230" s="13" t="s">
        <v>113</v>
      </c>
      <c r="B230" s="107" t="s">
        <v>258</v>
      </c>
      <c r="C230" s="13" t="s">
        <v>7</v>
      </c>
      <c r="D230" s="108">
        <v>23.56</v>
      </c>
      <c r="E230" s="97">
        <v>2526.5</v>
      </c>
      <c r="F230" s="97">
        <f t="shared" si="34"/>
        <v>59524.34</v>
      </c>
      <c r="G230" s="97">
        <f t="shared" si="30"/>
        <v>71429.207999999999</v>
      </c>
      <c r="H230" s="97">
        <v>0</v>
      </c>
      <c r="I230" s="97">
        <f t="shared" si="35"/>
        <v>0</v>
      </c>
      <c r="J230" s="97">
        <f t="shared" si="31"/>
        <v>0</v>
      </c>
      <c r="K230" s="97">
        <f t="shared" si="32"/>
        <v>59524.34</v>
      </c>
      <c r="L230" s="97">
        <f t="shared" si="33"/>
        <v>71429.207999999999</v>
      </c>
    </row>
    <row r="231" spans="1:12" ht="27.75" customHeight="1" x14ac:dyDescent="0.25">
      <c r="A231" s="13" t="s">
        <v>117</v>
      </c>
      <c r="B231" s="89" t="s">
        <v>245</v>
      </c>
      <c r="C231" s="13" t="s">
        <v>8</v>
      </c>
      <c r="D231" s="115">
        <v>115.17</v>
      </c>
      <c r="E231" s="97">
        <v>157.32500000000002</v>
      </c>
      <c r="F231" s="97">
        <f t="shared" si="34"/>
        <v>18119.120250000004</v>
      </c>
      <c r="G231" s="97">
        <f t="shared" si="30"/>
        <v>21742.944300000003</v>
      </c>
      <c r="H231" s="97">
        <v>0</v>
      </c>
      <c r="I231" s="97">
        <f t="shared" si="35"/>
        <v>0</v>
      </c>
      <c r="J231" s="97">
        <f t="shared" si="31"/>
        <v>0</v>
      </c>
      <c r="K231" s="97">
        <f t="shared" si="32"/>
        <v>18119.120250000004</v>
      </c>
      <c r="L231" s="97">
        <f t="shared" si="33"/>
        <v>21742.944300000003</v>
      </c>
    </row>
    <row r="232" spans="1:12" ht="27.75" customHeight="1" x14ac:dyDescent="0.25">
      <c r="A232" s="13" t="s">
        <v>118</v>
      </c>
      <c r="B232" s="107" t="s">
        <v>249</v>
      </c>
      <c r="C232" s="13" t="s">
        <v>7</v>
      </c>
      <c r="D232" s="108">
        <v>11.52</v>
      </c>
      <c r="E232" s="97">
        <v>3989.2969999999996</v>
      </c>
      <c r="F232" s="97">
        <f t="shared" si="34"/>
        <v>45956.70143999999</v>
      </c>
      <c r="G232" s="97">
        <f t="shared" si="30"/>
        <v>55148.041727999989</v>
      </c>
      <c r="H232" s="97">
        <v>0</v>
      </c>
      <c r="I232" s="97">
        <f t="shared" si="35"/>
        <v>0</v>
      </c>
      <c r="J232" s="97">
        <f t="shared" si="31"/>
        <v>0</v>
      </c>
      <c r="K232" s="97">
        <f t="shared" si="32"/>
        <v>45956.70143999999</v>
      </c>
      <c r="L232" s="97">
        <f t="shared" si="33"/>
        <v>55148.041727999989</v>
      </c>
    </row>
    <row r="233" spans="1:12" ht="27.75" customHeight="1" x14ac:dyDescent="0.25">
      <c r="A233" s="86" t="s">
        <v>215</v>
      </c>
      <c r="B233" s="112" t="s">
        <v>247</v>
      </c>
      <c r="C233" s="86" t="s">
        <v>7</v>
      </c>
      <c r="D233" s="113">
        <f>D232*1.26</f>
        <v>14.5152</v>
      </c>
      <c r="E233" s="100">
        <v>0</v>
      </c>
      <c r="F233" s="100">
        <f t="shared" si="34"/>
        <v>0</v>
      </c>
      <c r="G233" s="100">
        <f t="shared" si="30"/>
        <v>0</v>
      </c>
      <c r="H233" s="100">
        <v>6240</v>
      </c>
      <c r="I233" s="100">
        <f t="shared" si="35"/>
        <v>90574.847999999998</v>
      </c>
      <c r="J233" s="100">
        <f t="shared" si="31"/>
        <v>108689.81759999999</v>
      </c>
      <c r="K233" s="100">
        <f t="shared" si="32"/>
        <v>90574.847999999998</v>
      </c>
      <c r="L233" s="100">
        <f t="shared" si="33"/>
        <v>108689.81759999999</v>
      </c>
    </row>
    <row r="234" spans="1:12" ht="27.75" customHeight="1" x14ac:dyDescent="0.25">
      <c r="A234" s="13" t="s">
        <v>328</v>
      </c>
      <c r="B234" s="107" t="s">
        <v>278</v>
      </c>
      <c r="C234" s="13" t="s">
        <v>10</v>
      </c>
      <c r="D234" s="108">
        <v>47</v>
      </c>
      <c r="E234" s="97">
        <v>4577.0879999999997</v>
      </c>
      <c r="F234" s="97">
        <f t="shared" si="34"/>
        <v>215123.136</v>
      </c>
      <c r="G234" s="97">
        <f t="shared" si="30"/>
        <v>258147.76319999999</v>
      </c>
      <c r="H234" s="97">
        <v>0</v>
      </c>
      <c r="I234" s="97">
        <f t="shared" si="35"/>
        <v>0</v>
      </c>
      <c r="J234" s="97">
        <f t="shared" si="31"/>
        <v>0</v>
      </c>
      <c r="K234" s="97">
        <f t="shared" si="32"/>
        <v>215123.136</v>
      </c>
      <c r="L234" s="97">
        <f t="shared" si="33"/>
        <v>258147.76319999999</v>
      </c>
    </row>
    <row r="235" spans="1:12" ht="27.75" customHeight="1" x14ac:dyDescent="0.25">
      <c r="A235" s="86" t="s">
        <v>329</v>
      </c>
      <c r="B235" s="112" t="s">
        <v>279</v>
      </c>
      <c r="C235" s="86" t="s">
        <v>268</v>
      </c>
      <c r="D235" s="113">
        <v>1</v>
      </c>
      <c r="E235" s="100">
        <v>0</v>
      </c>
      <c r="F235" s="100">
        <f t="shared" si="34"/>
        <v>0</v>
      </c>
      <c r="G235" s="100">
        <f t="shared" si="30"/>
        <v>0</v>
      </c>
      <c r="H235" s="100">
        <v>1625000</v>
      </c>
      <c r="I235" s="100">
        <f t="shared" si="35"/>
        <v>1625000</v>
      </c>
      <c r="J235" s="100">
        <f t="shared" si="31"/>
        <v>1950000</v>
      </c>
      <c r="K235" s="100">
        <f t="shared" si="32"/>
        <v>1625000</v>
      </c>
      <c r="L235" s="100">
        <f t="shared" si="33"/>
        <v>1950000</v>
      </c>
    </row>
    <row r="236" spans="1:12" ht="27.75" customHeight="1" x14ac:dyDescent="0.25">
      <c r="A236" s="102" t="s">
        <v>330</v>
      </c>
      <c r="B236" s="106" t="s">
        <v>264</v>
      </c>
      <c r="C236" s="102" t="s">
        <v>15</v>
      </c>
      <c r="D236" s="116">
        <v>9.4700000000000006</v>
      </c>
      <c r="E236" s="97">
        <v>16927.9375</v>
      </c>
      <c r="F236" s="97">
        <f t="shared" si="34"/>
        <v>160307.56812500002</v>
      </c>
      <c r="G236" s="97">
        <f t="shared" si="30"/>
        <v>192369.08175000001</v>
      </c>
      <c r="H236" s="97">
        <v>0</v>
      </c>
      <c r="I236" s="97">
        <f t="shared" si="35"/>
        <v>0</v>
      </c>
      <c r="J236" s="97">
        <f t="shared" si="31"/>
        <v>0</v>
      </c>
      <c r="K236" s="97">
        <f t="shared" si="32"/>
        <v>160307.56812500002</v>
      </c>
      <c r="L236" s="97">
        <f t="shared" si="33"/>
        <v>192369.08175000001</v>
      </c>
    </row>
    <row r="237" spans="1:12" ht="27.75" customHeight="1" x14ac:dyDescent="0.25">
      <c r="A237" s="86" t="s">
        <v>331</v>
      </c>
      <c r="B237" s="87" t="s">
        <v>280</v>
      </c>
      <c r="C237" s="86" t="s">
        <v>268</v>
      </c>
      <c r="D237" s="111">
        <v>1</v>
      </c>
      <c r="E237" s="100">
        <v>0</v>
      </c>
      <c r="F237" s="100">
        <f t="shared" si="34"/>
        <v>0</v>
      </c>
      <c r="G237" s="100">
        <f t="shared" si="30"/>
        <v>0</v>
      </c>
      <c r="H237" s="100">
        <v>3549000</v>
      </c>
      <c r="I237" s="100">
        <f t="shared" si="35"/>
        <v>3549000</v>
      </c>
      <c r="J237" s="100">
        <f t="shared" si="31"/>
        <v>4258800</v>
      </c>
      <c r="K237" s="100">
        <f t="shared" si="32"/>
        <v>3549000</v>
      </c>
      <c r="L237" s="100">
        <f t="shared" si="33"/>
        <v>4258800</v>
      </c>
    </row>
    <row r="238" spans="1:12" ht="27.75" customHeight="1" x14ac:dyDescent="0.25">
      <c r="A238" s="13" t="s">
        <v>332</v>
      </c>
      <c r="B238" s="118" t="s">
        <v>281</v>
      </c>
      <c r="C238" s="13" t="s">
        <v>10</v>
      </c>
      <c r="D238" s="119">
        <v>2</v>
      </c>
      <c r="E238" s="97">
        <v>3890.5248000000001</v>
      </c>
      <c r="F238" s="97">
        <f t="shared" si="34"/>
        <v>7781.0496000000003</v>
      </c>
      <c r="G238" s="97">
        <f t="shared" si="30"/>
        <v>9337.2595199999996</v>
      </c>
      <c r="H238" s="97">
        <v>0</v>
      </c>
      <c r="I238" s="97">
        <f t="shared" si="35"/>
        <v>0</v>
      </c>
      <c r="J238" s="97">
        <f t="shared" si="31"/>
        <v>0</v>
      </c>
      <c r="K238" s="97">
        <f t="shared" si="32"/>
        <v>7781.0496000000003</v>
      </c>
      <c r="L238" s="97">
        <f t="shared" si="33"/>
        <v>9337.2595199999996</v>
      </c>
    </row>
    <row r="239" spans="1:12" ht="27.75" customHeight="1" x14ac:dyDescent="0.25">
      <c r="A239" s="86" t="s">
        <v>333</v>
      </c>
      <c r="B239" s="121" t="s">
        <v>282</v>
      </c>
      <c r="C239" s="86" t="s">
        <v>10</v>
      </c>
      <c r="D239" s="122">
        <v>2</v>
      </c>
      <c r="E239" s="105">
        <v>0</v>
      </c>
      <c r="F239" s="105">
        <f t="shared" si="34"/>
        <v>0</v>
      </c>
      <c r="G239" s="105">
        <f t="shared" si="30"/>
        <v>0</v>
      </c>
      <c r="H239" s="105">
        <v>42081</v>
      </c>
      <c r="I239" s="105">
        <f t="shared" si="35"/>
        <v>84162</v>
      </c>
      <c r="J239" s="105">
        <f t="shared" si="31"/>
        <v>100994.4</v>
      </c>
      <c r="K239" s="105">
        <f t="shared" si="32"/>
        <v>84162</v>
      </c>
      <c r="L239" s="105">
        <f t="shared" si="33"/>
        <v>100994.4</v>
      </c>
    </row>
    <row r="240" spans="1:12" ht="27.75" customHeight="1" x14ac:dyDescent="0.25">
      <c r="A240" s="13" t="s">
        <v>334</v>
      </c>
      <c r="B240" s="89" t="s">
        <v>125</v>
      </c>
      <c r="C240" s="13" t="s">
        <v>10</v>
      </c>
      <c r="D240" s="115">
        <v>1</v>
      </c>
      <c r="E240" s="97">
        <v>19344</v>
      </c>
      <c r="F240" s="97">
        <f t="shared" si="34"/>
        <v>19344</v>
      </c>
      <c r="G240" s="97">
        <f t="shared" si="30"/>
        <v>23212.799999999999</v>
      </c>
      <c r="H240" s="97">
        <v>0</v>
      </c>
      <c r="I240" s="97">
        <f t="shared" si="35"/>
        <v>0</v>
      </c>
      <c r="J240" s="97">
        <f t="shared" si="31"/>
        <v>0</v>
      </c>
      <c r="K240" s="97">
        <f t="shared" si="32"/>
        <v>19344</v>
      </c>
      <c r="L240" s="97">
        <f t="shared" si="33"/>
        <v>23212.799999999999</v>
      </c>
    </row>
    <row r="241" spans="1:12" ht="27.75" customHeight="1" x14ac:dyDescent="0.25">
      <c r="A241" s="86" t="s">
        <v>335</v>
      </c>
      <c r="B241" s="87" t="s">
        <v>126</v>
      </c>
      <c r="C241" s="86" t="s">
        <v>10</v>
      </c>
      <c r="D241" s="111">
        <v>1</v>
      </c>
      <c r="E241" s="100">
        <v>0</v>
      </c>
      <c r="F241" s="100">
        <f t="shared" si="34"/>
        <v>0</v>
      </c>
      <c r="G241" s="100">
        <f t="shared" si="30"/>
        <v>0</v>
      </c>
      <c r="H241" s="100">
        <v>145600</v>
      </c>
      <c r="I241" s="100">
        <f t="shared" si="35"/>
        <v>145600</v>
      </c>
      <c r="J241" s="100">
        <f t="shared" si="31"/>
        <v>174720</v>
      </c>
      <c r="K241" s="100">
        <f t="shared" si="32"/>
        <v>145600</v>
      </c>
      <c r="L241" s="100">
        <f t="shared" si="33"/>
        <v>174720</v>
      </c>
    </row>
    <row r="242" spans="1:12" ht="27.75" customHeight="1" x14ac:dyDescent="0.25">
      <c r="A242" s="86" t="s">
        <v>336</v>
      </c>
      <c r="B242" s="87" t="s">
        <v>233</v>
      </c>
      <c r="C242" s="86" t="s">
        <v>149</v>
      </c>
      <c r="D242" s="111">
        <v>1</v>
      </c>
      <c r="E242" s="100">
        <v>0</v>
      </c>
      <c r="F242" s="100">
        <f t="shared" si="34"/>
        <v>0</v>
      </c>
      <c r="G242" s="100">
        <f t="shared" si="30"/>
        <v>0</v>
      </c>
      <c r="H242" s="100">
        <v>4810</v>
      </c>
      <c r="I242" s="100">
        <f t="shared" si="35"/>
        <v>4810</v>
      </c>
      <c r="J242" s="100">
        <f t="shared" si="31"/>
        <v>5772</v>
      </c>
      <c r="K242" s="100">
        <f t="shared" si="32"/>
        <v>4810</v>
      </c>
      <c r="L242" s="100">
        <f t="shared" si="33"/>
        <v>5772</v>
      </c>
    </row>
    <row r="243" spans="1:12" ht="27.75" customHeight="1" x14ac:dyDescent="0.25">
      <c r="A243" s="86" t="s">
        <v>337</v>
      </c>
      <c r="B243" s="87" t="s">
        <v>235</v>
      </c>
      <c r="C243" s="86" t="s">
        <v>10</v>
      </c>
      <c r="D243" s="111">
        <v>1</v>
      </c>
      <c r="E243" s="100">
        <v>0</v>
      </c>
      <c r="F243" s="100">
        <f t="shared" si="34"/>
        <v>0</v>
      </c>
      <c r="G243" s="100">
        <f t="shared" si="30"/>
        <v>0</v>
      </c>
      <c r="H243" s="100">
        <v>4810</v>
      </c>
      <c r="I243" s="100">
        <f t="shared" si="35"/>
        <v>4810</v>
      </c>
      <c r="J243" s="100">
        <f t="shared" si="31"/>
        <v>5772</v>
      </c>
      <c r="K243" s="100">
        <f t="shared" si="32"/>
        <v>4810</v>
      </c>
      <c r="L243" s="100">
        <f t="shared" si="33"/>
        <v>5772</v>
      </c>
    </row>
    <row r="244" spans="1:12" ht="27.75" customHeight="1" x14ac:dyDescent="0.25">
      <c r="A244" s="86" t="s">
        <v>338</v>
      </c>
      <c r="B244" s="87" t="s">
        <v>241</v>
      </c>
      <c r="C244" s="86" t="s">
        <v>238</v>
      </c>
      <c r="D244" s="111">
        <v>4</v>
      </c>
      <c r="E244" s="100">
        <v>0</v>
      </c>
      <c r="F244" s="100">
        <f t="shared" si="34"/>
        <v>0</v>
      </c>
      <c r="G244" s="100">
        <f t="shared" si="30"/>
        <v>0</v>
      </c>
      <c r="H244" s="100">
        <v>306.34500000000003</v>
      </c>
      <c r="I244" s="100">
        <f t="shared" si="35"/>
        <v>1225.3800000000001</v>
      </c>
      <c r="J244" s="100">
        <f t="shared" si="31"/>
        <v>1470.4560000000001</v>
      </c>
      <c r="K244" s="100">
        <f t="shared" si="32"/>
        <v>1225.3800000000001</v>
      </c>
      <c r="L244" s="100">
        <f t="shared" si="33"/>
        <v>1470.4560000000001</v>
      </c>
    </row>
    <row r="245" spans="1:12" ht="27.75" customHeight="1" x14ac:dyDescent="0.25">
      <c r="A245" s="86" t="s">
        <v>339</v>
      </c>
      <c r="B245" s="87" t="s">
        <v>239</v>
      </c>
      <c r="C245" s="86" t="s">
        <v>234</v>
      </c>
      <c r="D245" s="111">
        <v>0.76</v>
      </c>
      <c r="E245" s="100">
        <v>0</v>
      </c>
      <c r="F245" s="100">
        <f t="shared" si="34"/>
        <v>0</v>
      </c>
      <c r="G245" s="100">
        <f t="shared" si="30"/>
        <v>0</v>
      </c>
      <c r="H245" s="100">
        <v>477.65250000000003</v>
      </c>
      <c r="I245" s="100">
        <f t="shared" si="35"/>
        <v>363.01590000000004</v>
      </c>
      <c r="J245" s="100">
        <f t="shared" si="31"/>
        <v>435.61908000000005</v>
      </c>
      <c r="K245" s="100">
        <f t="shared" si="32"/>
        <v>363.01590000000004</v>
      </c>
      <c r="L245" s="100">
        <f t="shared" si="33"/>
        <v>435.61908000000005</v>
      </c>
    </row>
    <row r="246" spans="1:12" ht="27.75" customHeight="1" x14ac:dyDescent="0.25">
      <c r="A246" s="86" t="s">
        <v>340</v>
      </c>
      <c r="B246" s="87" t="s">
        <v>240</v>
      </c>
      <c r="C246" s="86" t="s">
        <v>234</v>
      </c>
      <c r="D246" s="111">
        <v>0.76</v>
      </c>
      <c r="E246" s="100">
        <v>0</v>
      </c>
      <c r="F246" s="100">
        <f t="shared" si="34"/>
        <v>0</v>
      </c>
      <c r="G246" s="100">
        <f t="shared" si="30"/>
        <v>0</v>
      </c>
      <c r="H246" s="100">
        <v>436.63749999999999</v>
      </c>
      <c r="I246" s="100">
        <f t="shared" si="35"/>
        <v>331.84449999999998</v>
      </c>
      <c r="J246" s="100">
        <f t="shared" si="31"/>
        <v>398.21339999999998</v>
      </c>
      <c r="K246" s="100">
        <f t="shared" si="32"/>
        <v>331.84449999999998</v>
      </c>
      <c r="L246" s="100">
        <f t="shared" si="33"/>
        <v>398.21339999999998</v>
      </c>
    </row>
    <row r="247" spans="1:12" ht="27.75" customHeight="1" x14ac:dyDescent="0.25">
      <c r="A247" s="13" t="s">
        <v>341</v>
      </c>
      <c r="B247" s="89" t="s">
        <v>237</v>
      </c>
      <c r="C247" s="13" t="s">
        <v>24</v>
      </c>
      <c r="D247" s="115">
        <v>6</v>
      </c>
      <c r="E247" s="97">
        <v>2052.2000000000003</v>
      </c>
      <c r="F247" s="97">
        <f t="shared" si="34"/>
        <v>12313.2</v>
      </c>
      <c r="G247" s="97">
        <f t="shared" si="30"/>
        <v>14775.84</v>
      </c>
      <c r="H247" s="97">
        <v>0</v>
      </c>
      <c r="I247" s="97">
        <f t="shared" si="35"/>
        <v>0</v>
      </c>
      <c r="J247" s="97">
        <f t="shared" si="31"/>
        <v>0</v>
      </c>
      <c r="K247" s="97">
        <f t="shared" si="32"/>
        <v>12313.2</v>
      </c>
      <c r="L247" s="97">
        <f t="shared" si="33"/>
        <v>14775.84</v>
      </c>
    </row>
    <row r="248" spans="1:12" ht="27.75" customHeight="1" x14ac:dyDescent="0.25">
      <c r="A248" s="86" t="s">
        <v>342</v>
      </c>
      <c r="B248" s="112" t="s">
        <v>257</v>
      </c>
      <c r="C248" s="86" t="s">
        <v>149</v>
      </c>
      <c r="D248" s="113">
        <v>12</v>
      </c>
      <c r="E248" s="100">
        <v>0</v>
      </c>
      <c r="F248" s="100">
        <f t="shared" si="34"/>
        <v>0</v>
      </c>
      <c r="G248" s="100">
        <f t="shared" si="30"/>
        <v>0</v>
      </c>
      <c r="H248" s="100">
        <v>10465</v>
      </c>
      <c r="I248" s="100">
        <f t="shared" si="35"/>
        <v>125580</v>
      </c>
      <c r="J248" s="100">
        <f t="shared" si="31"/>
        <v>150696</v>
      </c>
      <c r="K248" s="100">
        <f t="shared" si="32"/>
        <v>125580</v>
      </c>
      <c r="L248" s="100">
        <f t="shared" si="33"/>
        <v>150696</v>
      </c>
    </row>
    <row r="249" spans="1:12" ht="27.75" customHeight="1" x14ac:dyDescent="0.25">
      <c r="A249" s="86" t="s">
        <v>343</v>
      </c>
      <c r="B249" s="112" t="s">
        <v>236</v>
      </c>
      <c r="C249" s="86" t="s">
        <v>10</v>
      </c>
      <c r="D249" s="113">
        <v>36</v>
      </c>
      <c r="E249" s="100">
        <v>0</v>
      </c>
      <c r="F249" s="100">
        <f t="shared" si="34"/>
        <v>0</v>
      </c>
      <c r="G249" s="100">
        <f t="shared" si="30"/>
        <v>0</v>
      </c>
      <c r="H249" s="100">
        <v>305.5</v>
      </c>
      <c r="I249" s="100">
        <f t="shared" si="35"/>
        <v>10998</v>
      </c>
      <c r="J249" s="100">
        <f t="shared" si="31"/>
        <v>13197.6</v>
      </c>
      <c r="K249" s="100">
        <f t="shared" si="32"/>
        <v>10998</v>
      </c>
      <c r="L249" s="100">
        <f t="shared" si="33"/>
        <v>13197.6</v>
      </c>
    </row>
    <row r="250" spans="1:12" ht="27.75" customHeight="1" x14ac:dyDescent="0.25">
      <c r="A250" s="13" t="s">
        <v>344</v>
      </c>
      <c r="B250" s="107" t="s">
        <v>265</v>
      </c>
      <c r="C250" s="13" t="s">
        <v>7</v>
      </c>
      <c r="D250" s="108">
        <v>12.12</v>
      </c>
      <c r="E250" s="97">
        <v>3745.5750000000003</v>
      </c>
      <c r="F250" s="97">
        <f t="shared" si="34"/>
        <v>45396.368999999999</v>
      </c>
      <c r="G250" s="97">
        <f t="shared" si="30"/>
        <v>54475.642799999994</v>
      </c>
      <c r="H250" s="97">
        <v>0</v>
      </c>
      <c r="I250" s="97">
        <f t="shared" si="35"/>
        <v>0</v>
      </c>
      <c r="J250" s="97">
        <f t="shared" si="31"/>
        <v>0</v>
      </c>
      <c r="K250" s="97">
        <f t="shared" si="32"/>
        <v>45396.368999999999</v>
      </c>
      <c r="L250" s="97">
        <f t="shared" si="33"/>
        <v>54475.642799999994</v>
      </c>
    </row>
    <row r="251" spans="1:12" ht="27.75" customHeight="1" x14ac:dyDescent="0.25">
      <c r="A251" s="86" t="s">
        <v>345</v>
      </c>
      <c r="B251" s="87" t="s">
        <v>263</v>
      </c>
      <c r="C251" s="86" t="s">
        <v>7</v>
      </c>
      <c r="D251" s="111">
        <f>D250*1.26</f>
        <v>15.271199999999999</v>
      </c>
      <c r="E251" s="100">
        <v>0</v>
      </c>
      <c r="F251" s="100">
        <f t="shared" si="34"/>
        <v>0</v>
      </c>
      <c r="G251" s="100">
        <f t="shared" si="30"/>
        <v>0</v>
      </c>
      <c r="H251" s="100">
        <v>6240</v>
      </c>
      <c r="I251" s="100">
        <f t="shared" si="35"/>
        <v>95292.287999999986</v>
      </c>
      <c r="J251" s="100">
        <f t="shared" si="31"/>
        <v>114350.74559999998</v>
      </c>
      <c r="K251" s="100">
        <f t="shared" si="32"/>
        <v>95292.287999999986</v>
      </c>
      <c r="L251" s="100">
        <f t="shared" si="33"/>
        <v>114350.74559999998</v>
      </c>
    </row>
    <row r="252" spans="1:12" ht="27.75" customHeight="1" x14ac:dyDescent="0.25">
      <c r="A252" s="13" t="s">
        <v>346</v>
      </c>
      <c r="B252" s="107" t="s">
        <v>266</v>
      </c>
      <c r="C252" s="13" t="s">
        <v>7</v>
      </c>
      <c r="D252" s="108">
        <v>1.21</v>
      </c>
      <c r="E252" s="97">
        <v>3258.6502500000001</v>
      </c>
      <c r="F252" s="97">
        <f t="shared" si="34"/>
        <v>3942.9668025000001</v>
      </c>
      <c r="G252" s="97">
        <f t="shared" si="30"/>
        <v>4731.5601630000001</v>
      </c>
      <c r="H252" s="97">
        <v>0</v>
      </c>
      <c r="I252" s="97">
        <f t="shared" si="35"/>
        <v>0</v>
      </c>
      <c r="J252" s="97">
        <f t="shared" si="31"/>
        <v>0</v>
      </c>
      <c r="K252" s="97">
        <f t="shared" si="32"/>
        <v>3942.9668025000001</v>
      </c>
      <c r="L252" s="97">
        <f t="shared" si="33"/>
        <v>4731.5601630000001</v>
      </c>
    </row>
    <row r="253" spans="1:12" ht="27.75" customHeight="1" x14ac:dyDescent="0.25">
      <c r="A253" s="86" t="s">
        <v>347</v>
      </c>
      <c r="B253" s="112" t="s">
        <v>263</v>
      </c>
      <c r="C253" s="86" t="s">
        <v>7</v>
      </c>
      <c r="D253" s="113">
        <f>D252*1.26</f>
        <v>1.5246</v>
      </c>
      <c r="E253" s="100">
        <v>0</v>
      </c>
      <c r="F253" s="100">
        <f t="shared" si="34"/>
        <v>0</v>
      </c>
      <c r="G253" s="100">
        <f t="shared" si="30"/>
        <v>0</v>
      </c>
      <c r="H253" s="100">
        <v>6240</v>
      </c>
      <c r="I253" s="100">
        <f t="shared" si="35"/>
        <v>9513.503999999999</v>
      </c>
      <c r="J253" s="100">
        <f t="shared" si="31"/>
        <v>11416.204799999998</v>
      </c>
      <c r="K253" s="100">
        <f t="shared" si="32"/>
        <v>9513.503999999999</v>
      </c>
      <c r="L253" s="100">
        <f t="shared" si="33"/>
        <v>11416.204799999998</v>
      </c>
    </row>
    <row r="254" spans="1:12" ht="27.75" customHeight="1" x14ac:dyDescent="0.25">
      <c r="A254" s="13" t="s">
        <v>348</v>
      </c>
      <c r="B254" s="107" t="s">
        <v>267</v>
      </c>
      <c r="C254" s="13" t="s">
        <v>9</v>
      </c>
      <c r="D254" s="108">
        <v>22.42</v>
      </c>
      <c r="E254" s="97">
        <v>1831.51875</v>
      </c>
      <c r="F254" s="97">
        <f t="shared" si="34"/>
        <v>41062.650375000005</v>
      </c>
      <c r="G254" s="97">
        <f t="shared" si="30"/>
        <v>49275.180450000007</v>
      </c>
      <c r="H254" s="97">
        <v>0</v>
      </c>
      <c r="I254" s="97">
        <f t="shared" si="35"/>
        <v>0</v>
      </c>
      <c r="J254" s="97">
        <f t="shared" si="31"/>
        <v>0</v>
      </c>
      <c r="K254" s="97">
        <f t="shared" si="32"/>
        <v>41062.650375000005</v>
      </c>
      <c r="L254" s="97">
        <f t="shared" si="33"/>
        <v>49275.180450000007</v>
      </c>
    </row>
    <row r="255" spans="1:12" ht="27.75" customHeight="1" x14ac:dyDescent="0.25">
      <c r="A255" s="13" t="s">
        <v>349</v>
      </c>
      <c r="B255" s="107" t="s">
        <v>254</v>
      </c>
      <c r="C255" s="13" t="s">
        <v>15</v>
      </c>
      <c r="D255" s="108">
        <f>23.6*1.75</f>
        <v>41.300000000000004</v>
      </c>
      <c r="E255" s="97">
        <v>1085</v>
      </c>
      <c r="F255" s="97">
        <f t="shared" si="34"/>
        <v>44810.500000000007</v>
      </c>
      <c r="G255" s="97">
        <f t="shared" si="30"/>
        <v>53772.600000000006</v>
      </c>
      <c r="H255" s="97">
        <v>0</v>
      </c>
      <c r="I255" s="97">
        <f t="shared" si="35"/>
        <v>0</v>
      </c>
      <c r="J255" s="97">
        <f t="shared" si="31"/>
        <v>0</v>
      </c>
      <c r="K255" s="97">
        <f t="shared" si="32"/>
        <v>44810.500000000007</v>
      </c>
      <c r="L255" s="97">
        <f t="shared" si="33"/>
        <v>53772.600000000006</v>
      </c>
    </row>
    <row r="256" spans="1:12" ht="30" x14ac:dyDescent="0.25">
      <c r="A256" s="13" t="s">
        <v>350</v>
      </c>
      <c r="B256" s="107" t="s">
        <v>255</v>
      </c>
      <c r="C256" s="13" t="s">
        <v>15</v>
      </c>
      <c r="D256" s="108">
        <f>11.707+0.15+0.0414*6</f>
        <v>12.105400000000001</v>
      </c>
      <c r="E256" s="97">
        <v>1767</v>
      </c>
      <c r="F256" s="97">
        <f t="shared" si="34"/>
        <v>21390.241800000003</v>
      </c>
      <c r="G256" s="97">
        <f t="shared" si="30"/>
        <v>25668.290160000004</v>
      </c>
      <c r="H256" s="97">
        <v>0</v>
      </c>
      <c r="I256" s="97">
        <f t="shared" si="35"/>
        <v>0</v>
      </c>
      <c r="J256" s="97">
        <f t="shared" si="31"/>
        <v>0</v>
      </c>
      <c r="K256" s="97">
        <f t="shared" si="32"/>
        <v>21390.241800000003</v>
      </c>
      <c r="L256" s="97">
        <f t="shared" si="33"/>
        <v>25668.290160000004</v>
      </c>
    </row>
    <row r="257" spans="1:12" ht="27.75" customHeight="1" x14ac:dyDescent="0.25">
      <c r="A257" s="13" t="s">
        <v>351</v>
      </c>
      <c r="B257" s="107" t="s">
        <v>256</v>
      </c>
      <c r="C257" s="13" t="s">
        <v>15</v>
      </c>
      <c r="D257" s="108">
        <f>63*0.08</f>
        <v>5.04</v>
      </c>
      <c r="E257" s="97">
        <v>1767</v>
      </c>
      <c r="F257" s="97">
        <f t="shared" si="34"/>
        <v>8905.68</v>
      </c>
      <c r="G257" s="97">
        <f t="shared" si="30"/>
        <v>10686.816000000001</v>
      </c>
      <c r="H257" s="97">
        <v>0</v>
      </c>
      <c r="I257" s="97">
        <f t="shared" si="35"/>
        <v>0</v>
      </c>
      <c r="J257" s="97">
        <f t="shared" si="31"/>
        <v>0</v>
      </c>
      <c r="K257" s="97">
        <f t="shared" si="32"/>
        <v>8905.68</v>
      </c>
      <c r="L257" s="97">
        <f t="shared" si="33"/>
        <v>10686.816000000001</v>
      </c>
    </row>
    <row r="258" spans="1:12" ht="27.75" customHeight="1" x14ac:dyDescent="0.25">
      <c r="A258" s="134">
        <v>12</v>
      </c>
      <c r="B258" s="135" t="s">
        <v>289</v>
      </c>
      <c r="C258" s="136"/>
      <c r="D258" s="136"/>
      <c r="E258" s="137"/>
      <c r="F258" s="137"/>
      <c r="G258" s="137"/>
      <c r="H258" s="137"/>
      <c r="I258" s="137"/>
      <c r="J258" s="137"/>
      <c r="K258" s="137"/>
      <c r="L258" s="137"/>
    </row>
    <row r="259" spans="1:12" ht="27.75" customHeight="1" x14ac:dyDescent="0.25">
      <c r="A259" s="13" t="s">
        <v>35</v>
      </c>
      <c r="B259" s="107" t="s">
        <v>250</v>
      </c>
      <c r="C259" s="13" t="s">
        <v>15</v>
      </c>
      <c r="D259" s="108">
        <v>9.4700000000000006</v>
      </c>
      <c r="E259" s="97">
        <v>13542.35</v>
      </c>
      <c r="F259" s="97">
        <f t="shared" ref="F259:F287" si="36">E259*D259</f>
        <v>128246.05450000001</v>
      </c>
      <c r="G259" s="97">
        <f t="shared" si="30"/>
        <v>153895.2654</v>
      </c>
      <c r="H259" s="97">
        <v>0</v>
      </c>
      <c r="I259" s="97">
        <f t="shared" ref="I259:I287" si="37">H259*D259</f>
        <v>0</v>
      </c>
      <c r="J259" s="97">
        <f t="shared" si="31"/>
        <v>0</v>
      </c>
      <c r="K259" s="97">
        <f t="shared" si="32"/>
        <v>128246.05450000001</v>
      </c>
      <c r="L259" s="97">
        <f t="shared" si="33"/>
        <v>153895.2654</v>
      </c>
    </row>
    <row r="260" spans="1:12" ht="27.75" customHeight="1" x14ac:dyDescent="0.25">
      <c r="A260" s="13" t="s">
        <v>122</v>
      </c>
      <c r="B260" s="107" t="s">
        <v>258</v>
      </c>
      <c r="C260" s="13" t="s">
        <v>7</v>
      </c>
      <c r="D260" s="108">
        <v>28.36</v>
      </c>
      <c r="E260" s="97">
        <v>2526.5</v>
      </c>
      <c r="F260" s="97">
        <f t="shared" si="36"/>
        <v>71651.539999999994</v>
      </c>
      <c r="G260" s="97">
        <f t="shared" si="30"/>
        <v>85981.847999999984</v>
      </c>
      <c r="H260" s="97">
        <v>0</v>
      </c>
      <c r="I260" s="97">
        <f t="shared" si="37"/>
        <v>0</v>
      </c>
      <c r="J260" s="97">
        <f t="shared" si="31"/>
        <v>0</v>
      </c>
      <c r="K260" s="97">
        <f t="shared" si="32"/>
        <v>71651.539999999994</v>
      </c>
      <c r="L260" s="97">
        <f t="shared" si="33"/>
        <v>85981.847999999984</v>
      </c>
    </row>
    <row r="261" spans="1:12" ht="27.75" customHeight="1" x14ac:dyDescent="0.25">
      <c r="A261" s="13" t="s">
        <v>217</v>
      </c>
      <c r="B261" s="89" t="s">
        <v>245</v>
      </c>
      <c r="C261" s="13" t="s">
        <v>8</v>
      </c>
      <c r="D261" s="115">
        <v>133.59</v>
      </c>
      <c r="E261" s="97">
        <v>157.32500000000002</v>
      </c>
      <c r="F261" s="97">
        <f t="shared" si="36"/>
        <v>21017.046750000001</v>
      </c>
      <c r="G261" s="97">
        <f t="shared" si="30"/>
        <v>25220.456099999999</v>
      </c>
      <c r="H261" s="97">
        <v>0</v>
      </c>
      <c r="I261" s="97">
        <f t="shared" si="37"/>
        <v>0</v>
      </c>
      <c r="J261" s="97">
        <f t="shared" si="31"/>
        <v>0</v>
      </c>
      <c r="K261" s="97">
        <f t="shared" si="32"/>
        <v>21017.046750000001</v>
      </c>
      <c r="L261" s="97">
        <f t="shared" si="33"/>
        <v>25220.456099999999</v>
      </c>
    </row>
    <row r="262" spans="1:12" ht="27.75" customHeight="1" x14ac:dyDescent="0.25">
      <c r="A262" s="13" t="s">
        <v>301</v>
      </c>
      <c r="B262" s="107" t="s">
        <v>249</v>
      </c>
      <c r="C262" s="13" t="s">
        <v>7</v>
      </c>
      <c r="D262" s="108">
        <v>13.36</v>
      </c>
      <c r="E262" s="97">
        <v>3989.2969999999996</v>
      </c>
      <c r="F262" s="97">
        <f t="shared" si="36"/>
        <v>53297.007919999989</v>
      </c>
      <c r="G262" s="97">
        <f t="shared" si="30"/>
        <v>63956.409503999981</v>
      </c>
      <c r="H262" s="97">
        <v>0</v>
      </c>
      <c r="I262" s="97">
        <f t="shared" si="37"/>
        <v>0</v>
      </c>
      <c r="J262" s="97">
        <f t="shared" si="31"/>
        <v>0</v>
      </c>
      <c r="K262" s="97">
        <f t="shared" si="32"/>
        <v>53297.007919999989</v>
      </c>
      <c r="L262" s="97">
        <f t="shared" si="33"/>
        <v>63956.409503999981</v>
      </c>
    </row>
    <row r="263" spans="1:12" ht="27.75" customHeight="1" x14ac:dyDescent="0.25">
      <c r="A263" s="86" t="s">
        <v>302</v>
      </c>
      <c r="B263" s="112" t="s">
        <v>247</v>
      </c>
      <c r="C263" s="86" t="s">
        <v>7</v>
      </c>
      <c r="D263" s="113">
        <f>D262*1.26</f>
        <v>16.833600000000001</v>
      </c>
      <c r="E263" s="100">
        <v>0</v>
      </c>
      <c r="F263" s="100">
        <f t="shared" si="36"/>
        <v>0</v>
      </c>
      <c r="G263" s="100">
        <f t="shared" si="30"/>
        <v>0</v>
      </c>
      <c r="H263" s="100">
        <v>6240</v>
      </c>
      <c r="I263" s="100">
        <f t="shared" si="37"/>
        <v>105041.664</v>
      </c>
      <c r="J263" s="100">
        <f t="shared" si="31"/>
        <v>126049.99679999999</v>
      </c>
      <c r="K263" s="100">
        <f t="shared" si="32"/>
        <v>105041.664</v>
      </c>
      <c r="L263" s="100">
        <f t="shared" si="33"/>
        <v>126049.99679999999</v>
      </c>
    </row>
    <row r="264" spans="1:12" ht="27.75" customHeight="1" x14ac:dyDescent="0.25">
      <c r="A264" s="13" t="s">
        <v>303</v>
      </c>
      <c r="B264" s="107" t="s">
        <v>278</v>
      </c>
      <c r="C264" s="13" t="s">
        <v>10</v>
      </c>
      <c r="D264" s="108">
        <v>47</v>
      </c>
      <c r="E264" s="97">
        <v>4577.0879999999997</v>
      </c>
      <c r="F264" s="97">
        <f t="shared" si="36"/>
        <v>215123.136</v>
      </c>
      <c r="G264" s="97">
        <f t="shared" si="30"/>
        <v>258147.76319999999</v>
      </c>
      <c r="H264" s="97">
        <v>0</v>
      </c>
      <c r="I264" s="97">
        <f t="shared" si="37"/>
        <v>0</v>
      </c>
      <c r="J264" s="97">
        <f t="shared" si="31"/>
        <v>0</v>
      </c>
      <c r="K264" s="97">
        <f t="shared" si="32"/>
        <v>215123.136</v>
      </c>
      <c r="L264" s="97">
        <f t="shared" si="33"/>
        <v>258147.76319999999</v>
      </c>
    </row>
    <row r="265" spans="1:12" ht="27.75" customHeight="1" x14ac:dyDescent="0.25">
      <c r="A265" s="86" t="s">
        <v>304</v>
      </c>
      <c r="B265" s="112" t="s">
        <v>279</v>
      </c>
      <c r="C265" s="86" t="s">
        <v>268</v>
      </c>
      <c r="D265" s="113">
        <v>1</v>
      </c>
      <c r="E265" s="100">
        <v>0</v>
      </c>
      <c r="F265" s="100">
        <f t="shared" si="36"/>
        <v>0</v>
      </c>
      <c r="G265" s="100">
        <f t="shared" si="30"/>
        <v>0</v>
      </c>
      <c r="H265" s="100">
        <v>1625000</v>
      </c>
      <c r="I265" s="100">
        <f t="shared" si="37"/>
        <v>1625000</v>
      </c>
      <c r="J265" s="100">
        <f t="shared" si="31"/>
        <v>1950000</v>
      </c>
      <c r="K265" s="100">
        <f t="shared" si="32"/>
        <v>1625000</v>
      </c>
      <c r="L265" s="100">
        <f t="shared" si="33"/>
        <v>1950000</v>
      </c>
    </row>
    <row r="266" spans="1:12" ht="27.75" customHeight="1" x14ac:dyDescent="0.25">
      <c r="A266" s="102" t="s">
        <v>305</v>
      </c>
      <c r="B266" s="106" t="s">
        <v>264</v>
      </c>
      <c r="C266" s="102" t="s">
        <v>15</v>
      </c>
      <c r="D266" s="116">
        <v>9.4700000000000006</v>
      </c>
      <c r="E266" s="97">
        <v>16927.9375</v>
      </c>
      <c r="F266" s="97">
        <f t="shared" si="36"/>
        <v>160307.56812500002</v>
      </c>
      <c r="G266" s="97">
        <f t="shared" si="30"/>
        <v>192369.08175000001</v>
      </c>
      <c r="H266" s="97">
        <v>0</v>
      </c>
      <c r="I266" s="97">
        <f t="shared" si="37"/>
        <v>0</v>
      </c>
      <c r="J266" s="97">
        <f t="shared" si="31"/>
        <v>0</v>
      </c>
      <c r="K266" s="97">
        <f t="shared" si="32"/>
        <v>160307.56812500002</v>
      </c>
      <c r="L266" s="97">
        <f t="shared" si="33"/>
        <v>192369.08175000001</v>
      </c>
    </row>
    <row r="267" spans="1:12" ht="27.75" customHeight="1" x14ac:dyDescent="0.25">
      <c r="A267" s="86" t="s">
        <v>306</v>
      </c>
      <c r="B267" s="87" t="s">
        <v>280</v>
      </c>
      <c r="C267" s="86" t="s">
        <v>268</v>
      </c>
      <c r="D267" s="111">
        <v>1</v>
      </c>
      <c r="E267" s="100">
        <v>0</v>
      </c>
      <c r="F267" s="100">
        <f t="shared" si="36"/>
        <v>0</v>
      </c>
      <c r="G267" s="100">
        <f t="shared" si="30"/>
        <v>0</v>
      </c>
      <c r="H267" s="100">
        <v>3549000</v>
      </c>
      <c r="I267" s="100">
        <f t="shared" si="37"/>
        <v>3549000</v>
      </c>
      <c r="J267" s="100">
        <f t="shared" si="31"/>
        <v>4258800</v>
      </c>
      <c r="K267" s="100">
        <f t="shared" si="32"/>
        <v>3549000</v>
      </c>
      <c r="L267" s="100">
        <f t="shared" si="33"/>
        <v>4258800</v>
      </c>
    </row>
    <row r="268" spans="1:12" ht="27.75" customHeight="1" x14ac:dyDescent="0.25">
      <c r="A268" s="13" t="s">
        <v>307</v>
      </c>
      <c r="B268" s="118" t="s">
        <v>281</v>
      </c>
      <c r="C268" s="13" t="s">
        <v>10</v>
      </c>
      <c r="D268" s="119">
        <v>2</v>
      </c>
      <c r="E268" s="97">
        <v>3890.5248000000001</v>
      </c>
      <c r="F268" s="97">
        <f t="shared" si="36"/>
        <v>7781.0496000000003</v>
      </c>
      <c r="G268" s="97">
        <f t="shared" si="30"/>
        <v>9337.2595199999996</v>
      </c>
      <c r="H268" s="97">
        <v>0</v>
      </c>
      <c r="I268" s="97">
        <f t="shared" si="37"/>
        <v>0</v>
      </c>
      <c r="J268" s="97">
        <f t="shared" si="31"/>
        <v>0</v>
      </c>
      <c r="K268" s="97">
        <f t="shared" si="32"/>
        <v>7781.0496000000003</v>
      </c>
      <c r="L268" s="97">
        <f t="shared" si="33"/>
        <v>9337.2595199999996</v>
      </c>
    </row>
    <row r="269" spans="1:12" ht="27.75" customHeight="1" x14ac:dyDescent="0.25">
      <c r="A269" s="86" t="s">
        <v>308</v>
      </c>
      <c r="B269" s="121" t="s">
        <v>282</v>
      </c>
      <c r="C269" s="86" t="s">
        <v>10</v>
      </c>
      <c r="D269" s="122">
        <v>2</v>
      </c>
      <c r="E269" s="105">
        <v>0</v>
      </c>
      <c r="F269" s="105">
        <f t="shared" si="36"/>
        <v>0</v>
      </c>
      <c r="G269" s="105">
        <f t="shared" si="30"/>
        <v>0</v>
      </c>
      <c r="H269" s="105">
        <v>42081</v>
      </c>
      <c r="I269" s="105">
        <f t="shared" si="37"/>
        <v>84162</v>
      </c>
      <c r="J269" s="105">
        <f t="shared" si="31"/>
        <v>100994.4</v>
      </c>
      <c r="K269" s="105">
        <f t="shared" si="32"/>
        <v>84162</v>
      </c>
      <c r="L269" s="105">
        <f t="shared" si="33"/>
        <v>100994.4</v>
      </c>
    </row>
    <row r="270" spans="1:12" ht="27.75" customHeight="1" x14ac:dyDescent="0.25">
      <c r="A270" s="13" t="s">
        <v>309</v>
      </c>
      <c r="B270" s="89" t="s">
        <v>125</v>
      </c>
      <c r="C270" s="13" t="s">
        <v>10</v>
      </c>
      <c r="D270" s="115">
        <v>1</v>
      </c>
      <c r="E270" s="97">
        <v>19344</v>
      </c>
      <c r="F270" s="97">
        <f t="shared" si="36"/>
        <v>19344</v>
      </c>
      <c r="G270" s="97">
        <f t="shared" si="30"/>
        <v>23212.799999999999</v>
      </c>
      <c r="H270" s="97">
        <v>0</v>
      </c>
      <c r="I270" s="97">
        <f t="shared" si="37"/>
        <v>0</v>
      </c>
      <c r="J270" s="97">
        <f t="shared" si="31"/>
        <v>0</v>
      </c>
      <c r="K270" s="97">
        <f t="shared" si="32"/>
        <v>19344</v>
      </c>
      <c r="L270" s="97">
        <f t="shared" si="33"/>
        <v>23212.799999999999</v>
      </c>
    </row>
    <row r="271" spans="1:12" ht="27.75" customHeight="1" x14ac:dyDescent="0.25">
      <c r="A271" s="86" t="s">
        <v>310</v>
      </c>
      <c r="B271" s="87" t="s">
        <v>126</v>
      </c>
      <c r="C271" s="86" t="s">
        <v>10</v>
      </c>
      <c r="D271" s="111">
        <v>1</v>
      </c>
      <c r="E271" s="100">
        <v>0</v>
      </c>
      <c r="F271" s="100">
        <f t="shared" si="36"/>
        <v>0</v>
      </c>
      <c r="G271" s="100">
        <f t="shared" si="30"/>
        <v>0</v>
      </c>
      <c r="H271" s="100">
        <v>145600</v>
      </c>
      <c r="I271" s="100">
        <f t="shared" si="37"/>
        <v>145600</v>
      </c>
      <c r="J271" s="100">
        <f t="shared" si="31"/>
        <v>174720</v>
      </c>
      <c r="K271" s="100">
        <f t="shared" si="32"/>
        <v>145600</v>
      </c>
      <c r="L271" s="100">
        <f t="shared" si="33"/>
        <v>174720</v>
      </c>
    </row>
    <row r="272" spans="1:12" ht="27.75" customHeight="1" x14ac:dyDescent="0.25">
      <c r="A272" s="86" t="s">
        <v>311</v>
      </c>
      <c r="B272" s="87" t="s">
        <v>233</v>
      </c>
      <c r="C272" s="86" t="s">
        <v>149</v>
      </c>
      <c r="D272" s="111">
        <v>1</v>
      </c>
      <c r="E272" s="100">
        <v>0</v>
      </c>
      <c r="F272" s="100">
        <f t="shared" si="36"/>
        <v>0</v>
      </c>
      <c r="G272" s="100">
        <f t="shared" si="30"/>
        <v>0</v>
      </c>
      <c r="H272" s="100">
        <v>4810</v>
      </c>
      <c r="I272" s="100">
        <f t="shared" si="37"/>
        <v>4810</v>
      </c>
      <c r="J272" s="100">
        <f t="shared" si="31"/>
        <v>5772</v>
      </c>
      <c r="K272" s="100">
        <f t="shared" si="32"/>
        <v>4810</v>
      </c>
      <c r="L272" s="100">
        <f t="shared" si="33"/>
        <v>5772</v>
      </c>
    </row>
    <row r="273" spans="1:12" ht="27.75" customHeight="1" x14ac:dyDescent="0.25">
      <c r="A273" s="86" t="s">
        <v>312</v>
      </c>
      <c r="B273" s="87" t="s">
        <v>235</v>
      </c>
      <c r="C273" s="86" t="s">
        <v>10</v>
      </c>
      <c r="D273" s="111">
        <v>1</v>
      </c>
      <c r="E273" s="100">
        <v>0</v>
      </c>
      <c r="F273" s="100">
        <f t="shared" si="36"/>
        <v>0</v>
      </c>
      <c r="G273" s="100">
        <f t="shared" si="30"/>
        <v>0</v>
      </c>
      <c r="H273" s="100">
        <v>4810</v>
      </c>
      <c r="I273" s="100">
        <f t="shared" si="37"/>
        <v>4810</v>
      </c>
      <c r="J273" s="100">
        <f t="shared" si="31"/>
        <v>5772</v>
      </c>
      <c r="K273" s="100">
        <f t="shared" si="32"/>
        <v>4810</v>
      </c>
      <c r="L273" s="100">
        <f t="shared" si="33"/>
        <v>5772</v>
      </c>
    </row>
    <row r="274" spans="1:12" ht="27.75" customHeight="1" x14ac:dyDescent="0.25">
      <c r="A274" s="86" t="s">
        <v>313</v>
      </c>
      <c r="B274" s="87" t="s">
        <v>241</v>
      </c>
      <c r="C274" s="86" t="s">
        <v>238</v>
      </c>
      <c r="D274" s="111">
        <v>4</v>
      </c>
      <c r="E274" s="100">
        <v>0</v>
      </c>
      <c r="F274" s="100">
        <f t="shared" si="36"/>
        <v>0</v>
      </c>
      <c r="G274" s="100">
        <f t="shared" si="30"/>
        <v>0</v>
      </c>
      <c r="H274" s="100">
        <v>306.34500000000003</v>
      </c>
      <c r="I274" s="100">
        <f t="shared" si="37"/>
        <v>1225.3800000000001</v>
      </c>
      <c r="J274" s="100">
        <f t="shared" si="31"/>
        <v>1470.4560000000001</v>
      </c>
      <c r="K274" s="100">
        <f t="shared" si="32"/>
        <v>1225.3800000000001</v>
      </c>
      <c r="L274" s="100">
        <f t="shared" si="33"/>
        <v>1470.4560000000001</v>
      </c>
    </row>
    <row r="275" spans="1:12" ht="27.75" customHeight="1" x14ac:dyDescent="0.25">
      <c r="A275" s="86" t="s">
        <v>314</v>
      </c>
      <c r="B275" s="87" t="s">
        <v>239</v>
      </c>
      <c r="C275" s="86" t="s">
        <v>234</v>
      </c>
      <c r="D275" s="111">
        <v>0.76</v>
      </c>
      <c r="E275" s="100">
        <v>0</v>
      </c>
      <c r="F275" s="100">
        <f t="shared" si="36"/>
        <v>0</v>
      </c>
      <c r="G275" s="100">
        <f t="shared" si="30"/>
        <v>0</v>
      </c>
      <c r="H275" s="100">
        <v>477.65250000000003</v>
      </c>
      <c r="I275" s="100">
        <f t="shared" si="37"/>
        <v>363.01590000000004</v>
      </c>
      <c r="J275" s="100">
        <f t="shared" si="31"/>
        <v>435.61908000000005</v>
      </c>
      <c r="K275" s="100">
        <f t="shared" si="32"/>
        <v>363.01590000000004</v>
      </c>
      <c r="L275" s="100">
        <f t="shared" si="33"/>
        <v>435.61908000000005</v>
      </c>
    </row>
    <row r="276" spans="1:12" ht="27.75" customHeight="1" x14ac:dyDescent="0.25">
      <c r="A276" s="86" t="s">
        <v>315</v>
      </c>
      <c r="B276" s="87" t="s">
        <v>240</v>
      </c>
      <c r="C276" s="86" t="s">
        <v>234</v>
      </c>
      <c r="D276" s="111">
        <v>0.76</v>
      </c>
      <c r="E276" s="100">
        <v>0</v>
      </c>
      <c r="F276" s="100">
        <f t="shared" si="36"/>
        <v>0</v>
      </c>
      <c r="G276" s="100">
        <f t="shared" si="30"/>
        <v>0</v>
      </c>
      <c r="H276" s="100">
        <v>436.63749999999999</v>
      </c>
      <c r="I276" s="100">
        <f t="shared" si="37"/>
        <v>331.84449999999998</v>
      </c>
      <c r="J276" s="100">
        <f t="shared" si="31"/>
        <v>398.21339999999998</v>
      </c>
      <c r="K276" s="100">
        <f t="shared" si="32"/>
        <v>331.84449999999998</v>
      </c>
      <c r="L276" s="100">
        <f t="shared" si="33"/>
        <v>398.21339999999998</v>
      </c>
    </row>
    <row r="277" spans="1:12" ht="27.75" customHeight="1" x14ac:dyDescent="0.25">
      <c r="A277" s="13" t="s">
        <v>316</v>
      </c>
      <c r="B277" s="89" t="s">
        <v>237</v>
      </c>
      <c r="C277" s="13" t="s">
        <v>24</v>
      </c>
      <c r="D277" s="115">
        <v>6</v>
      </c>
      <c r="E277" s="97">
        <v>2052.2000000000003</v>
      </c>
      <c r="F277" s="97">
        <f t="shared" si="36"/>
        <v>12313.2</v>
      </c>
      <c r="G277" s="97">
        <f t="shared" si="30"/>
        <v>14775.84</v>
      </c>
      <c r="H277" s="97">
        <v>0</v>
      </c>
      <c r="I277" s="97">
        <f t="shared" si="37"/>
        <v>0</v>
      </c>
      <c r="J277" s="97">
        <f t="shared" si="31"/>
        <v>0</v>
      </c>
      <c r="K277" s="97">
        <f t="shared" si="32"/>
        <v>12313.2</v>
      </c>
      <c r="L277" s="97">
        <f t="shared" si="33"/>
        <v>14775.84</v>
      </c>
    </row>
    <row r="278" spans="1:12" ht="27.75" customHeight="1" x14ac:dyDescent="0.25">
      <c r="A278" s="86" t="s">
        <v>317</v>
      </c>
      <c r="B278" s="112" t="s">
        <v>257</v>
      </c>
      <c r="C278" s="86" t="s">
        <v>149</v>
      </c>
      <c r="D278" s="113">
        <v>12</v>
      </c>
      <c r="E278" s="100">
        <v>0</v>
      </c>
      <c r="F278" s="100">
        <f t="shared" si="36"/>
        <v>0</v>
      </c>
      <c r="G278" s="100">
        <f t="shared" si="30"/>
        <v>0</v>
      </c>
      <c r="H278" s="100">
        <v>10465</v>
      </c>
      <c r="I278" s="100">
        <f t="shared" si="37"/>
        <v>125580</v>
      </c>
      <c r="J278" s="100">
        <f t="shared" si="31"/>
        <v>150696</v>
      </c>
      <c r="K278" s="100">
        <f t="shared" si="32"/>
        <v>125580</v>
      </c>
      <c r="L278" s="100">
        <f t="shared" si="33"/>
        <v>150696</v>
      </c>
    </row>
    <row r="279" spans="1:12" ht="27.75" customHeight="1" x14ac:dyDescent="0.25">
      <c r="A279" s="86" t="s">
        <v>318</v>
      </c>
      <c r="B279" s="112" t="s">
        <v>236</v>
      </c>
      <c r="C279" s="86" t="s">
        <v>10</v>
      </c>
      <c r="D279" s="113">
        <v>36</v>
      </c>
      <c r="E279" s="100">
        <v>0</v>
      </c>
      <c r="F279" s="100">
        <f t="shared" si="36"/>
        <v>0</v>
      </c>
      <c r="G279" s="100">
        <f t="shared" si="30"/>
        <v>0</v>
      </c>
      <c r="H279" s="100">
        <v>305.5</v>
      </c>
      <c r="I279" s="100">
        <f t="shared" si="37"/>
        <v>10998</v>
      </c>
      <c r="J279" s="100">
        <f t="shared" si="31"/>
        <v>13197.6</v>
      </c>
      <c r="K279" s="100">
        <f t="shared" si="32"/>
        <v>10998</v>
      </c>
      <c r="L279" s="100">
        <f t="shared" si="33"/>
        <v>13197.6</v>
      </c>
    </row>
    <row r="280" spans="1:12" ht="27.75" customHeight="1" x14ac:dyDescent="0.25">
      <c r="A280" s="13" t="s">
        <v>319</v>
      </c>
      <c r="B280" s="107" t="s">
        <v>265</v>
      </c>
      <c r="C280" s="13" t="s">
        <v>7</v>
      </c>
      <c r="D280" s="108">
        <v>12.12</v>
      </c>
      <c r="E280" s="97">
        <v>3745.5750000000003</v>
      </c>
      <c r="F280" s="97">
        <f t="shared" si="36"/>
        <v>45396.368999999999</v>
      </c>
      <c r="G280" s="97">
        <f t="shared" si="30"/>
        <v>54475.642799999994</v>
      </c>
      <c r="H280" s="97">
        <v>0</v>
      </c>
      <c r="I280" s="97">
        <f t="shared" si="37"/>
        <v>0</v>
      </c>
      <c r="J280" s="97">
        <f t="shared" si="31"/>
        <v>0</v>
      </c>
      <c r="K280" s="97">
        <f t="shared" si="32"/>
        <v>45396.368999999999</v>
      </c>
      <c r="L280" s="97">
        <f t="shared" si="33"/>
        <v>54475.642799999994</v>
      </c>
    </row>
    <row r="281" spans="1:12" ht="27.75" customHeight="1" x14ac:dyDescent="0.25">
      <c r="A281" s="86" t="s">
        <v>320</v>
      </c>
      <c r="B281" s="87" t="s">
        <v>263</v>
      </c>
      <c r="C281" s="86" t="s">
        <v>7</v>
      </c>
      <c r="D281" s="111">
        <f>D280*1.26</f>
        <v>15.271199999999999</v>
      </c>
      <c r="E281" s="100">
        <v>0</v>
      </c>
      <c r="F281" s="100">
        <f t="shared" si="36"/>
        <v>0</v>
      </c>
      <c r="G281" s="100">
        <f t="shared" si="30"/>
        <v>0</v>
      </c>
      <c r="H281" s="100">
        <v>6240</v>
      </c>
      <c r="I281" s="100">
        <f t="shared" si="37"/>
        <v>95292.287999999986</v>
      </c>
      <c r="J281" s="100">
        <f t="shared" si="31"/>
        <v>114350.74559999998</v>
      </c>
      <c r="K281" s="100">
        <f t="shared" si="32"/>
        <v>95292.287999999986</v>
      </c>
      <c r="L281" s="100">
        <f t="shared" si="33"/>
        <v>114350.74559999998</v>
      </c>
    </row>
    <row r="282" spans="1:12" ht="27.75" customHeight="1" x14ac:dyDescent="0.25">
      <c r="A282" s="13" t="s">
        <v>321</v>
      </c>
      <c r="B282" s="107" t="s">
        <v>266</v>
      </c>
      <c r="C282" s="13" t="s">
        <v>7</v>
      </c>
      <c r="D282" s="108">
        <v>1.21</v>
      </c>
      <c r="E282" s="97">
        <v>3258.6502500000001</v>
      </c>
      <c r="F282" s="97">
        <f t="shared" si="36"/>
        <v>3942.9668025000001</v>
      </c>
      <c r="G282" s="97">
        <f t="shared" ref="G282:G287" si="38">F282*1.2</f>
        <v>4731.5601630000001</v>
      </c>
      <c r="H282" s="97">
        <v>0</v>
      </c>
      <c r="I282" s="97">
        <f t="shared" si="37"/>
        <v>0</v>
      </c>
      <c r="J282" s="97">
        <f t="shared" ref="J282:J287" si="39">I282*1.2</f>
        <v>0</v>
      </c>
      <c r="K282" s="97">
        <f t="shared" ref="K282:K287" si="40">F282+I282</f>
        <v>3942.9668025000001</v>
      </c>
      <c r="L282" s="97">
        <f t="shared" ref="L282:L287" si="41">K282*1.2</f>
        <v>4731.5601630000001</v>
      </c>
    </row>
    <row r="283" spans="1:12" ht="27.75" customHeight="1" x14ac:dyDescent="0.25">
      <c r="A283" s="86" t="s">
        <v>322</v>
      </c>
      <c r="B283" s="112" t="s">
        <v>263</v>
      </c>
      <c r="C283" s="86" t="s">
        <v>7</v>
      </c>
      <c r="D283" s="113">
        <f>D282*1.26</f>
        <v>1.5246</v>
      </c>
      <c r="E283" s="100">
        <v>0</v>
      </c>
      <c r="F283" s="100">
        <f t="shared" si="36"/>
        <v>0</v>
      </c>
      <c r="G283" s="100">
        <f t="shared" si="38"/>
        <v>0</v>
      </c>
      <c r="H283" s="100">
        <v>6240</v>
      </c>
      <c r="I283" s="100">
        <f t="shared" si="37"/>
        <v>9513.503999999999</v>
      </c>
      <c r="J283" s="100">
        <f t="shared" si="39"/>
        <v>11416.204799999998</v>
      </c>
      <c r="K283" s="100">
        <f t="shared" si="40"/>
        <v>9513.503999999999</v>
      </c>
      <c r="L283" s="100">
        <f t="shared" si="41"/>
        <v>11416.204799999998</v>
      </c>
    </row>
    <row r="284" spans="1:12" ht="27.75" customHeight="1" x14ac:dyDescent="0.25">
      <c r="A284" s="13" t="s">
        <v>323</v>
      </c>
      <c r="B284" s="107" t="s">
        <v>267</v>
      </c>
      <c r="C284" s="13" t="s">
        <v>9</v>
      </c>
      <c r="D284" s="108">
        <v>22.42</v>
      </c>
      <c r="E284" s="97">
        <v>1831.51875</v>
      </c>
      <c r="F284" s="97">
        <f t="shared" si="36"/>
        <v>41062.650375000005</v>
      </c>
      <c r="G284" s="97">
        <f t="shared" si="38"/>
        <v>49275.180450000007</v>
      </c>
      <c r="H284" s="97">
        <v>0</v>
      </c>
      <c r="I284" s="97">
        <f t="shared" si="37"/>
        <v>0</v>
      </c>
      <c r="J284" s="97">
        <f t="shared" si="39"/>
        <v>0</v>
      </c>
      <c r="K284" s="97">
        <f t="shared" si="40"/>
        <v>41062.650375000005</v>
      </c>
      <c r="L284" s="97">
        <f t="shared" si="41"/>
        <v>49275.180450000007</v>
      </c>
    </row>
    <row r="285" spans="1:12" ht="27.75" customHeight="1" x14ac:dyDescent="0.25">
      <c r="A285" s="13" t="s">
        <v>324</v>
      </c>
      <c r="B285" s="107" t="s">
        <v>254</v>
      </c>
      <c r="C285" s="13" t="s">
        <v>15</v>
      </c>
      <c r="D285" s="108">
        <f>28.36*1.75</f>
        <v>49.629999999999995</v>
      </c>
      <c r="E285" s="97">
        <v>1085</v>
      </c>
      <c r="F285" s="97">
        <f t="shared" si="36"/>
        <v>53848.549999999996</v>
      </c>
      <c r="G285" s="97">
        <f t="shared" si="38"/>
        <v>64618.259999999995</v>
      </c>
      <c r="H285" s="97">
        <v>0</v>
      </c>
      <c r="I285" s="97">
        <f t="shared" si="37"/>
        <v>0</v>
      </c>
      <c r="J285" s="97">
        <f t="shared" si="39"/>
        <v>0</v>
      </c>
      <c r="K285" s="97">
        <f t="shared" si="40"/>
        <v>53848.549999999996</v>
      </c>
      <c r="L285" s="97">
        <f t="shared" si="41"/>
        <v>64618.259999999995</v>
      </c>
    </row>
    <row r="286" spans="1:12" ht="30" x14ac:dyDescent="0.25">
      <c r="A286" s="13" t="s">
        <v>325</v>
      </c>
      <c r="B286" s="107" t="s">
        <v>255</v>
      </c>
      <c r="C286" s="13" t="s">
        <v>15</v>
      </c>
      <c r="D286" s="108">
        <f>9.47+0.15+0.0414*6</f>
        <v>9.8684000000000012</v>
      </c>
      <c r="E286" s="97">
        <v>1767</v>
      </c>
      <c r="F286" s="97">
        <f t="shared" si="36"/>
        <v>17437.462800000001</v>
      </c>
      <c r="G286" s="97">
        <f t="shared" si="38"/>
        <v>20924.95536</v>
      </c>
      <c r="H286" s="97">
        <v>0</v>
      </c>
      <c r="I286" s="97">
        <f t="shared" si="37"/>
        <v>0</v>
      </c>
      <c r="J286" s="97">
        <f t="shared" si="39"/>
        <v>0</v>
      </c>
      <c r="K286" s="97">
        <f t="shared" si="40"/>
        <v>17437.462800000001</v>
      </c>
      <c r="L286" s="97">
        <f t="shared" si="41"/>
        <v>20924.95536</v>
      </c>
    </row>
    <row r="287" spans="1:12" ht="27.75" customHeight="1" x14ac:dyDescent="0.25">
      <c r="A287" s="13" t="s">
        <v>326</v>
      </c>
      <c r="B287" s="107" t="s">
        <v>256</v>
      </c>
      <c r="C287" s="13" t="s">
        <v>15</v>
      </c>
      <c r="D287" s="108">
        <f>63*0.08</f>
        <v>5.04</v>
      </c>
      <c r="E287" s="97">
        <v>1767</v>
      </c>
      <c r="F287" s="97">
        <f t="shared" si="36"/>
        <v>8905.68</v>
      </c>
      <c r="G287" s="97">
        <f t="shared" si="38"/>
        <v>10686.816000000001</v>
      </c>
      <c r="H287" s="97">
        <v>0</v>
      </c>
      <c r="I287" s="97">
        <f t="shared" si="37"/>
        <v>0</v>
      </c>
      <c r="J287" s="97">
        <f t="shared" si="39"/>
        <v>0</v>
      </c>
      <c r="K287" s="97">
        <f t="shared" si="40"/>
        <v>8905.68</v>
      </c>
      <c r="L287" s="97">
        <f t="shared" si="41"/>
        <v>10686.816000000001</v>
      </c>
    </row>
    <row r="288" spans="1:12" ht="27.75" customHeight="1" x14ac:dyDescent="0.25">
      <c r="A288" s="145"/>
      <c r="B288" s="146" t="s">
        <v>11</v>
      </c>
      <c r="C288" s="147"/>
      <c r="D288" s="147"/>
      <c r="E288" s="141"/>
      <c r="F288" s="141">
        <f>SUM(F12:F287)</f>
        <v>21118161.871254988</v>
      </c>
      <c r="G288" s="141">
        <f>ROUND(F288*1.2,2)</f>
        <v>25341794.25</v>
      </c>
      <c r="H288" s="141"/>
      <c r="I288" s="141">
        <f>SUM(I12:I287)</f>
        <v>78567606.239200011</v>
      </c>
      <c r="J288" s="141">
        <f>SUM(J12:J287)</f>
        <v>94281127.487040028</v>
      </c>
      <c r="K288" s="141">
        <f>SUM(K12:K287)</f>
        <v>99685768.110455036</v>
      </c>
      <c r="L288" s="141">
        <f>ROUND(K288*1.2,2)</f>
        <v>119622921.73</v>
      </c>
    </row>
    <row r="289" spans="6:12" x14ac:dyDescent="0.25">
      <c r="F289" s="144" t="s">
        <v>296</v>
      </c>
      <c r="G289" s="144" t="e">
        <f>(G288-#REF!)/G288</f>
        <v>#REF!</v>
      </c>
      <c r="I289" s="144" t="s">
        <v>298</v>
      </c>
      <c r="J289" s="144" t="e">
        <f>(J288-#REF!)/J288</f>
        <v>#REF!</v>
      </c>
      <c r="K289" s="90" t="s">
        <v>294</v>
      </c>
      <c r="L289" s="144" t="e">
        <f>(L288-#REF!)/L288</f>
        <v>#REF!</v>
      </c>
    </row>
    <row r="290" spans="6:12" x14ac:dyDescent="0.25">
      <c r="F290" s="142" t="s">
        <v>297</v>
      </c>
      <c r="G290" s="142" t="e">
        <f>G288-#REF!</f>
        <v>#REF!</v>
      </c>
      <c r="I290" s="142" t="s">
        <v>299</v>
      </c>
      <c r="J290" s="142" t="e">
        <f>J288-#REF!</f>
        <v>#REF!</v>
      </c>
      <c r="K290" s="90" t="s">
        <v>293</v>
      </c>
      <c r="L290" s="142" t="e">
        <f>L288-#REF!</f>
        <v>#REF!</v>
      </c>
    </row>
    <row r="291" spans="6:12" x14ac:dyDescent="0.25">
      <c r="G291" s="143"/>
      <c r="J291" s="143"/>
      <c r="K291" s="90" t="s">
        <v>290</v>
      </c>
      <c r="L291" s="143" t="e">
        <f>L290/120*20</f>
        <v>#REF!</v>
      </c>
    </row>
    <row r="292" spans="6:12" x14ac:dyDescent="0.25">
      <c r="G292" s="143"/>
      <c r="J292" s="143"/>
      <c r="K292" s="90" t="s">
        <v>295</v>
      </c>
      <c r="L292" s="143">
        <f>(L288*0.5*5%)/12*5</f>
        <v>1246072.1013541666</v>
      </c>
    </row>
    <row r="293" spans="6:12" x14ac:dyDescent="0.25">
      <c r="G293" s="142"/>
      <c r="J293" s="142"/>
      <c r="K293" s="90" t="s">
        <v>300</v>
      </c>
      <c r="L293" s="142">
        <v>5000000</v>
      </c>
    </row>
    <row r="294" spans="6:12" x14ac:dyDescent="0.25">
      <c r="G294" s="143"/>
      <c r="J294" s="143"/>
      <c r="K294" s="90" t="s">
        <v>291</v>
      </c>
      <c r="L294" s="143" t="e">
        <f>(L290-L291-L292-L293)*25%</f>
        <v>#REF!</v>
      </c>
    </row>
    <row r="295" spans="6:12" x14ac:dyDescent="0.25">
      <c r="G295" s="143"/>
      <c r="J295" s="143"/>
      <c r="K295" s="90" t="s">
        <v>292</v>
      </c>
      <c r="L295" s="143" t="e">
        <f>L290-L291-L294-L292-L293</f>
        <v>#REF!</v>
      </c>
    </row>
    <row r="296" spans="6:12" x14ac:dyDescent="0.25">
      <c r="G296" s="144"/>
      <c r="J296" s="144"/>
      <c r="K296" s="90" t="s">
        <v>292</v>
      </c>
      <c r="L296" s="144" t="e">
        <f>L295/L288</f>
        <v>#REF!</v>
      </c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"/>
  <sheetViews>
    <sheetView zoomScale="85" zoomScaleNormal="85" workbookViewId="0">
      <selection activeCell="E60" activeCellId="13" sqref="E7 E9 E13 E17:E20 E29 E31 E33 E35 E39:E44 E49 E50 E55 E57 E60:E62"/>
    </sheetView>
  </sheetViews>
  <sheetFormatPr defaultRowHeight="15" x14ac:dyDescent="0.25"/>
  <cols>
    <col min="1" max="1" width="46" bestFit="1" customWidth="1"/>
    <col min="2" max="4" width="9.85546875" customWidth="1"/>
    <col min="5" max="5" width="15.28515625" bestFit="1" customWidth="1"/>
    <col min="6" max="6" width="14.42578125" customWidth="1"/>
    <col min="7" max="7" width="15.28515625" customWidth="1"/>
    <col min="8" max="8" width="20.28515625" customWidth="1"/>
  </cols>
  <sheetData>
    <row r="1" spans="1:7" x14ac:dyDescent="0.25">
      <c r="A1" s="148"/>
      <c r="B1" s="148"/>
      <c r="C1" s="148"/>
      <c r="D1" s="148"/>
      <c r="E1" s="252" t="s">
        <v>515</v>
      </c>
      <c r="F1" s="252"/>
      <c r="G1" s="252"/>
    </row>
    <row r="2" spans="1:7" x14ac:dyDescent="0.25">
      <c r="A2" s="148"/>
      <c r="B2" s="148"/>
      <c r="C2" s="148"/>
      <c r="D2" s="148"/>
      <c r="E2" s="149" t="s">
        <v>516</v>
      </c>
      <c r="F2" s="149" t="s">
        <v>517</v>
      </c>
      <c r="G2" s="149" t="s">
        <v>518</v>
      </c>
    </row>
    <row r="3" spans="1:7" x14ac:dyDescent="0.25">
      <c r="A3" s="159" t="s">
        <v>519</v>
      </c>
      <c r="B3" s="159"/>
      <c r="C3" s="159"/>
      <c r="D3" s="159"/>
      <c r="E3" s="198">
        <f>'СМР+мат 11.04'!L288</f>
        <v>119622921.73</v>
      </c>
      <c r="F3" s="198">
        <f>'СМР+мат 11.04'!G288</f>
        <v>25341794.25</v>
      </c>
      <c r="G3" s="198">
        <f>'СМР+мат 11.04'!J288</f>
        <v>94281127.487040028</v>
      </c>
    </row>
    <row r="4" spans="1:7" x14ac:dyDescent="0.25">
      <c r="A4" s="158" t="s">
        <v>519</v>
      </c>
      <c r="B4" s="158"/>
      <c r="C4" s="158"/>
      <c r="D4" s="158"/>
      <c r="E4" s="200">
        <f>E7+E9+E13+E17+E18+E19+E20+E29+E31+E33+E35+E39+E40+E41+E42+E43+E44+E49+E50+E55+E57+E60+E61+E62</f>
        <v>49958583.434917413</v>
      </c>
      <c r="F4" s="200"/>
      <c r="G4" s="200"/>
    </row>
    <row r="5" spans="1:7" x14ac:dyDescent="0.25">
      <c r="A5" s="168" t="str">
        <f>'СМР+мат 11.04 (2)'!B11</f>
        <v xml:space="preserve">Устройство путей </v>
      </c>
      <c r="B5" s="159"/>
      <c r="C5" s="159"/>
      <c r="D5" s="159"/>
      <c r="E5" s="150">
        <f>'СМР+мат 11.04 (2)'!T36</f>
        <v>55613811.212789997</v>
      </c>
      <c r="F5" s="150">
        <f>'СМР+мат 11.04 (2)'!O36</f>
        <v>16606114.85919</v>
      </c>
      <c r="G5" s="150">
        <f>'СМР+мат 11.04 (2)'!R36</f>
        <v>39007696.353600003</v>
      </c>
    </row>
    <row r="6" spans="1:7" ht="45" x14ac:dyDescent="0.25">
      <c r="A6" s="166" t="s">
        <v>531</v>
      </c>
      <c r="B6" s="167" t="s">
        <v>7</v>
      </c>
      <c r="C6" s="167">
        <v>17.55</v>
      </c>
      <c r="D6" s="167"/>
      <c r="E6" s="150">
        <f>'СМР+мат 11.04 (2)'!T12</f>
        <v>58757.4</v>
      </c>
      <c r="F6" s="150"/>
      <c r="G6" s="150"/>
    </row>
    <row r="7" spans="1:7" ht="45" x14ac:dyDescent="0.25">
      <c r="A7" s="186" t="s">
        <v>244</v>
      </c>
      <c r="B7" s="180" t="s">
        <v>7</v>
      </c>
      <c r="C7" s="180">
        <f>C6*D10</f>
        <v>2.6983125000000001</v>
      </c>
      <c r="D7" s="180">
        <f>C7/C6</f>
        <v>0.15375</v>
      </c>
      <c r="E7" s="179">
        <f>E6*D7</f>
        <v>9033.9502499999999</v>
      </c>
      <c r="F7" s="179"/>
      <c r="G7" s="179"/>
    </row>
    <row r="8" spans="1:7" s="90" customFormat="1" ht="30" x14ac:dyDescent="0.25">
      <c r="A8" s="166" t="s">
        <v>532</v>
      </c>
      <c r="B8" s="169" t="s">
        <v>7</v>
      </c>
      <c r="C8" s="169">
        <v>456.59</v>
      </c>
      <c r="D8" s="169"/>
      <c r="E8" s="170">
        <f>'СМР+мат 11.04 (2)'!T14</f>
        <v>1384289.5619999999</v>
      </c>
      <c r="F8" s="170"/>
      <c r="G8" s="170"/>
    </row>
    <row r="9" spans="1:7" s="90" customFormat="1" ht="30" x14ac:dyDescent="0.25">
      <c r="A9" s="186" t="s">
        <v>557</v>
      </c>
      <c r="B9" s="187" t="s">
        <v>7</v>
      </c>
      <c r="C9" s="187">
        <f>C8*D10</f>
        <v>70.200712499999995</v>
      </c>
      <c r="D9" s="187">
        <f>C9/C8</f>
        <v>0.15375</v>
      </c>
      <c r="E9" s="188">
        <f>E8*D9</f>
        <v>212834.5201575</v>
      </c>
      <c r="F9" s="188"/>
      <c r="G9" s="188"/>
    </row>
    <row r="10" spans="1:7" x14ac:dyDescent="0.25">
      <c r="A10" s="173" t="s">
        <v>536</v>
      </c>
      <c r="B10" s="174" t="s">
        <v>9</v>
      </c>
      <c r="C10" s="174">
        <v>800</v>
      </c>
      <c r="D10" s="191">
        <f>D13+D17+D18+D19+D20</f>
        <v>0.15375</v>
      </c>
      <c r="E10" s="185">
        <f>'СМР+мат 11.04 (2)'!T13</f>
        <v>2945942.4</v>
      </c>
      <c r="F10" s="150"/>
      <c r="G10" s="150"/>
    </row>
    <row r="11" spans="1:7" x14ac:dyDescent="0.25">
      <c r="A11" s="157" t="s">
        <v>552</v>
      </c>
      <c r="B11" s="177" t="s">
        <v>9</v>
      </c>
      <c r="C11" s="178">
        <v>140.32</v>
      </c>
      <c r="D11" s="178"/>
      <c r="E11" s="150"/>
      <c r="F11" s="150"/>
      <c r="G11" s="150"/>
    </row>
    <row r="12" spans="1:7" x14ac:dyDescent="0.25">
      <c r="A12" s="157" t="s">
        <v>553</v>
      </c>
      <c r="B12" s="177" t="s">
        <v>9</v>
      </c>
      <c r="C12" s="177">
        <v>98</v>
      </c>
      <c r="D12" s="177"/>
      <c r="E12" s="150"/>
      <c r="F12" s="150"/>
      <c r="G12" s="150"/>
    </row>
    <row r="13" spans="1:7" x14ac:dyDescent="0.25">
      <c r="A13" s="158" t="s">
        <v>521</v>
      </c>
      <c r="B13" s="180" t="s">
        <v>9</v>
      </c>
      <c r="C13" s="180">
        <v>8.5</v>
      </c>
      <c r="D13" s="189">
        <f>C13/$C$10</f>
        <v>1.0625000000000001E-2</v>
      </c>
      <c r="E13" s="179">
        <f>$E$10*D13</f>
        <v>31300.638000000003</v>
      </c>
      <c r="F13" s="179"/>
      <c r="G13" s="179"/>
    </row>
    <row r="14" spans="1:7" x14ac:dyDescent="0.25">
      <c r="A14" s="157" t="s">
        <v>550</v>
      </c>
      <c r="B14" s="177" t="s">
        <v>9</v>
      </c>
      <c r="C14" s="177">
        <f>18.7+21.6</f>
        <v>40.299999999999997</v>
      </c>
      <c r="D14" s="177"/>
      <c r="E14" s="150"/>
      <c r="F14" s="150"/>
      <c r="G14" s="150"/>
    </row>
    <row r="15" spans="1:7" x14ac:dyDescent="0.25">
      <c r="A15" s="157" t="s">
        <v>551</v>
      </c>
      <c r="B15" s="177" t="s">
        <v>9</v>
      </c>
      <c r="C15" s="177">
        <f>11.65+5.16+13.15+15</f>
        <v>44.96</v>
      </c>
      <c r="D15" s="177"/>
      <c r="E15" s="150"/>
      <c r="F15" s="150"/>
      <c r="G15" s="150"/>
    </row>
    <row r="16" spans="1:7" x14ac:dyDescent="0.25">
      <c r="A16" s="157" t="s">
        <v>533</v>
      </c>
      <c r="B16" s="177" t="s">
        <v>9</v>
      </c>
      <c r="C16" s="177">
        <v>52.72</v>
      </c>
      <c r="D16" s="177"/>
      <c r="E16" s="150"/>
      <c r="F16" s="150"/>
      <c r="G16" s="150"/>
    </row>
    <row r="17" spans="1:7" x14ac:dyDescent="0.25">
      <c r="A17" s="158" t="s">
        <v>554</v>
      </c>
      <c r="B17" s="180" t="s">
        <v>9</v>
      </c>
      <c r="C17" s="180">
        <v>6.64</v>
      </c>
      <c r="D17" s="190">
        <f>C17/$C$10</f>
        <v>8.3000000000000001E-3</v>
      </c>
      <c r="E17" s="179">
        <f t="shared" ref="E17:E20" si="0">$E$10*D17</f>
        <v>24451.321919999998</v>
      </c>
      <c r="F17" s="179"/>
      <c r="G17" s="179"/>
    </row>
    <row r="18" spans="1:7" x14ac:dyDescent="0.25">
      <c r="A18" s="158" t="s">
        <v>522</v>
      </c>
      <c r="B18" s="180" t="s">
        <v>9</v>
      </c>
      <c r="C18" s="180">
        <v>34.729999999999997</v>
      </c>
      <c r="D18" s="190">
        <f>C18/$C$10</f>
        <v>4.3412499999999993E-2</v>
      </c>
      <c r="E18" s="179">
        <f t="shared" si="0"/>
        <v>127890.72443999998</v>
      </c>
      <c r="F18" s="179"/>
      <c r="G18" s="179"/>
    </row>
    <row r="19" spans="1:7" x14ac:dyDescent="0.25">
      <c r="A19" s="158" t="s">
        <v>523</v>
      </c>
      <c r="B19" s="180" t="s">
        <v>9</v>
      </c>
      <c r="C19" s="180">
        <f>7.27+11.26</f>
        <v>18.53</v>
      </c>
      <c r="D19" s="190">
        <f>C19/$C$10</f>
        <v>2.3162500000000003E-2</v>
      </c>
      <c r="E19" s="179">
        <f t="shared" si="0"/>
        <v>68235.390840000007</v>
      </c>
      <c r="F19" s="179"/>
      <c r="G19" s="179"/>
    </row>
    <row r="20" spans="1:7" x14ac:dyDescent="0.25">
      <c r="A20" s="158" t="s">
        <v>524</v>
      </c>
      <c r="B20" s="180" t="s">
        <v>9</v>
      </c>
      <c r="C20" s="180">
        <f>48.65+5.95</f>
        <v>54.6</v>
      </c>
      <c r="D20" s="190">
        <f>C20/$C$10</f>
        <v>6.8250000000000005E-2</v>
      </c>
      <c r="E20" s="179">
        <f t="shared" si="0"/>
        <v>201060.56880000001</v>
      </c>
      <c r="F20" s="179"/>
      <c r="G20" s="179"/>
    </row>
    <row r="21" spans="1:7" x14ac:dyDescent="0.25">
      <c r="A21" s="157" t="s">
        <v>525</v>
      </c>
      <c r="B21" s="177" t="s">
        <v>9</v>
      </c>
      <c r="C21" s="177">
        <v>4.2300000000000004</v>
      </c>
      <c r="D21" s="177"/>
      <c r="E21" s="150"/>
      <c r="F21" s="150"/>
      <c r="G21" s="150"/>
    </row>
    <row r="22" spans="1:7" x14ac:dyDescent="0.25">
      <c r="A22" s="157" t="s">
        <v>526</v>
      </c>
      <c r="B22" s="177" t="s">
        <v>9</v>
      </c>
      <c r="C22" s="177">
        <f>22.37+39.9</f>
        <v>62.269999999999996</v>
      </c>
      <c r="D22" s="177"/>
      <c r="E22" s="150"/>
      <c r="F22" s="150"/>
      <c r="G22" s="150"/>
    </row>
    <row r="23" spans="1:7" x14ac:dyDescent="0.25">
      <c r="A23" s="157" t="s">
        <v>527</v>
      </c>
      <c r="B23" s="177" t="s">
        <v>9</v>
      </c>
      <c r="C23" s="177">
        <v>3.22</v>
      </c>
      <c r="D23" s="177"/>
      <c r="E23" s="150"/>
      <c r="F23" s="150"/>
      <c r="G23" s="150"/>
    </row>
    <row r="24" spans="1:7" x14ac:dyDescent="0.25">
      <c r="A24" s="157" t="s">
        <v>528</v>
      </c>
      <c r="B24" s="177" t="s">
        <v>9</v>
      </c>
      <c r="C24" s="177">
        <v>44.98</v>
      </c>
      <c r="D24" s="177"/>
      <c r="E24" s="150"/>
      <c r="F24" s="150"/>
      <c r="G24" s="150"/>
    </row>
    <row r="25" spans="1:7" x14ac:dyDescent="0.25">
      <c r="A25" s="157" t="s">
        <v>529</v>
      </c>
      <c r="B25" s="177" t="s">
        <v>9</v>
      </c>
      <c r="C25" s="177">
        <v>44.6</v>
      </c>
      <c r="D25" s="177"/>
      <c r="E25" s="150"/>
      <c r="F25" s="150"/>
      <c r="G25" s="150"/>
    </row>
    <row r="26" spans="1:7" x14ac:dyDescent="0.25">
      <c r="A26" s="157" t="s">
        <v>530</v>
      </c>
      <c r="B26" s="177" t="s">
        <v>9</v>
      </c>
      <c r="C26" s="177">
        <f>105.16+18.38+18.01</f>
        <v>141.54999999999998</v>
      </c>
      <c r="D26" s="177"/>
      <c r="E26" s="150"/>
      <c r="F26" s="150"/>
      <c r="G26" s="150"/>
    </row>
    <row r="27" spans="1:7" s="54" customFormat="1" x14ac:dyDescent="0.25">
      <c r="A27" s="195" t="s">
        <v>559</v>
      </c>
      <c r="B27" s="199" t="s">
        <v>9</v>
      </c>
      <c r="C27" s="199">
        <f>C13+C17+C18+C19+C20</f>
        <v>123</v>
      </c>
      <c r="D27" s="199">
        <f>C27/C10</f>
        <v>0.15375</v>
      </c>
      <c r="E27" s="200">
        <f>E10*D27</f>
        <v>452938.64399999997</v>
      </c>
      <c r="F27" s="200"/>
      <c r="G27" s="200"/>
    </row>
    <row r="28" spans="1:7" ht="45" x14ac:dyDescent="0.25">
      <c r="A28" s="192" t="s">
        <v>251</v>
      </c>
      <c r="B28" s="167" t="s">
        <v>558</v>
      </c>
      <c r="C28" s="167">
        <f>'СМР+мат 11.04 (2)'!D33</f>
        <v>829.75</v>
      </c>
      <c r="D28" s="167"/>
      <c r="E28" s="185">
        <f>'СМР+мат 11.04 (2)'!T33</f>
        <v>1080334.5</v>
      </c>
      <c r="F28" s="185"/>
      <c r="G28" s="185"/>
    </row>
    <row r="29" spans="1:7" x14ac:dyDescent="0.25">
      <c r="A29" s="193"/>
      <c r="B29" s="180" t="s">
        <v>561</v>
      </c>
      <c r="C29" s="196">
        <f>C28*D29</f>
        <v>127.5740625</v>
      </c>
      <c r="D29" s="180">
        <v>0.15375</v>
      </c>
      <c r="E29" s="179">
        <f>E28*D29</f>
        <v>166101.42937500001</v>
      </c>
      <c r="F29" s="179"/>
      <c r="G29" s="179"/>
    </row>
    <row r="30" spans="1:7" ht="60" x14ac:dyDescent="0.25">
      <c r="A30" s="192" t="s">
        <v>252</v>
      </c>
      <c r="B30" s="167" t="s">
        <v>558</v>
      </c>
      <c r="C30" s="194">
        <f>'СМР+мат 11.04 (2)'!D34</f>
        <v>86.372399999999985</v>
      </c>
      <c r="D30" s="167"/>
      <c r="E30" s="185">
        <f>'СМР+мат 11.04 (2)'!T34</f>
        <v>183144.03695999997</v>
      </c>
      <c r="F30" s="185"/>
      <c r="G30" s="185"/>
    </row>
    <row r="31" spans="1:7" x14ac:dyDescent="0.25">
      <c r="A31" s="193"/>
      <c r="B31" s="180" t="s">
        <v>561</v>
      </c>
      <c r="C31" s="196">
        <f>C30*D31</f>
        <v>13.279756499999998</v>
      </c>
      <c r="D31" s="180">
        <v>0.15375</v>
      </c>
      <c r="E31" s="179">
        <f>E30*D31</f>
        <v>28158.395682599996</v>
      </c>
      <c r="F31" s="179"/>
      <c r="G31" s="179"/>
    </row>
    <row r="32" spans="1:7" ht="45" x14ac:dyDescent="0.25">
      <c r="A32" s="192" t="s">
        <v>253</v>
      </c>
      <c r="B32" s="167" t="s">
        <v>558</v>
      </c>
      <c r="C32" s="167">
        <f>'СМР+мат 11.04 (2)'!D35</f>
        <v>133.68</v>
      </c>
      <c r="D32" s="167"/>
      <c r="E32" s="185">
        <f>'СМР+мат 11.04 (2)'!T35</f>
        <v>283455.07199999999</v>
      </c>
      <c r="F32" s="185"/>
      <c r="G32" s="185"/>
    </row>
    <row r="33" spans="1:7" x14ac:dyDescent="0.25">
      <c r="A33" s="193"/>
      <c r="B33" s="180" t="s">
        <v>561</v>
      </c>
      <c r="C33" s="196">
        <f>C32*D33</f>
        <v>20.5533</v>
      </c>
      <c r="D33" s="180">
        <v>0.15375</v>
      </c>
      <c r="E33" s="179">
        <f>E32*D33</f>
        <v>43581.217319999996</v>
      </c>
      <c r="F33" s="179"/>
      <c r="G33" s="179"/>
    </row>
    <row r="34" spans="1:7" s="54" customFormat="1" x14ac:dyDescent="0.25">
      <c r="A34" s="173" t="s">
        <v>534</v>
      </c>
      <c r="B34" s="168" t="s">
        <v>9</v>
      </c>
      <c r="C34" s="168">
        <v>468.75</v>
      </c>
      <c r="D34" s="168"/>
      <c r="E34" s="198">
        <f>SUM('СМР+мат 11.04 (2)'!T15:T32)</f>
        <v>49677888.241830006</v>
      </c>
      <c r="F34" s="198"/>
      <c r="G34" s="198"/>
    </row>
    <row r="35" spans="1:7" x14ac:dyDescent="0.25">
      <c r="A35" s="158" t="s">
        <v>535</v>
      </c>
      <c r="B35" s="180" t="s">
        <v>9</v>
      </c>
      <c r="C35" s="180">
        <v>55.87</v>
      </c>
      <c r="D35" s="180">
        <f>C35/$C$34</f>
        <v>0.11918933333333333</v>
      </c>
      <c r="E35" s="201">
        <f>E34*D35</f>
        <v>5921074.3809515573</v>
      </c>
      <c r="F35" s="179"/>
      <c r="G35" s="179"/>
    </row>
    <row r="36" spans="1:7" x14ac:dyDescent="0.25">
      <c r="A36" s="176" t="s">
        <v>537</v>
      </c>
      <c r="B36" s="182" t="s">
        <v>9</v>
      </c>
      <c r="C36" s="182">
        <f>18.7+21.6</f>
        <v>40.299999999999997</v>
      </c>
      <c r="D36" s="182"/>
      <c r="E36" s="150"/>
      <c r="F36" s="150"/>
      <c r="G36" s="150"/>
    </row>
    <row r="37" spans="1:7" x14ac:dyDescent="0.25">
      <c r="A37" s="176" t="s">
        <v>538</v>
      </c>
      <c r="B37" s="182" t="s">
        <v>9</v>
      </c>
      <c r="C37" s="182">
        <f>11.65+5.16+13.15+15</f>
        <v>44.96</v>
      </c>
      <c r="D37" s="182"/>
      <c r="E37" s="150"/>
      <c r="F37" s="150"/>
      <c r="G37" s="150"/>
    </row>
    <row r="38" spans="1:7" x14ac:dyDescent="0.25">
      <c r="A38" s="176" t="s">
        <v>555</v>
      </c>
      <c r="B38" s="182" t="s">
        <v>9</v>
      </c>
      <c r="C38" s="182">
        <v>52.58</v>
      </c>
      <c r="D38" s="182"/>
      <c r="E38" s="150"/>
      <c r="F38" s="150"/>
      <c r="G38" s="150"/>
    </row>
    <row r="39" spans="1:7" x14ac:dyDescent="0.25">
      <c r="A39" s="183" t="s">
        <v>539</v>
      </c>
      <c r="B39" s="181" t="s">
        <v>9</v>
      </c>
      <c r="C39" s="181">
        <v>6.34</v>
      </c>
      <c r="D39" s="180">
        <f>C39/$C$34</f>
        <v>1.3525333333333334E-2</v>
      </c>
      <c r="E39" s="179">
        <f>E34*D39</f>
        <v>671909.99776683142</v>
      </c>
      <c r="F39" s="179"/>
      <c r="G39" s="179"/>
    </row>
    <row r="40" spans="1:7" x14ac:dyDescent="0.25">
      <c r="A40" s="183" t="s">
        <v>540</v>
      </c>
      <c r="B40" s="181" t="s">
        <v>9</v>
      </c>
      <c r="C40" s="181">
        <v>2.2999999999999998</v>
      </c>
      <c r="D40" s="180">
        <f t="shared" ref="D40:D44" si="1">C40/$C$34</f>
        <v>4.9066666666666659E-3</v>
      </c>
      <c r="E40" s="179">
        <f>E34*D40</f>
        <v>243752.83830657919</v>
      </c>
      <c r="F40" s="179"/>
      <c r="G40" s="179"/>
    </row>
    <row r="41" spans="1:7" x14ac:dyDescent="0.25">
      <c r="A41" s="183" t="s">
        <v>541</v>
      </c>
      <c r="B41" s="181" t="s">
        <v>9</v>
      </c>
      <c r="C41" s="181">
        <v>2.79</v>
      </c>
      <c r="D41" s="180">
        <f t="shared" si="1"/>
        <v>5.9519999999999998E-3</v>
      </c>
      <c r="E41" s="179">
        <f>E34*D41</f>
        <v>295682.79081537219</v>
      </c>
      <c r="F41" s="179"/>
      <c r="G41" s="179"/>
    </row>
    <row r="42" spans="1:7" x14ac:dyDescent="0.25">
      <c r="A42" s="158" t="s">
        <v>542</v>
      </c>
      <c r="B42" s="181" t="s">
        <v>9</v>
      </c>
      <c r="C42" s="181">
        <v>2.93</v>
      </c>
      <c r="D42" s="180">
        <f t="shared" si="1"/>
        <v>6.2506666666666674E-3</v>
      </c>
      <c r="E42" s="179">
        <f>E34*D42</f>
        <v>310519.92010359879</v>
      </c>
      <c r="F42" s="179"/>
      <c r="G42" s="179"/>
    </row>
    <row r="43" spans="1:7" x14ac:dyDescent="0.25">
      <c r="A43" s="158" t="s">
        <v>543</v>
      </c>
      <c r="B43" s="181" t="s">
        <v>9</v>
      </c>
      <c r="C43" s="181">
        <v>11.25</v>
      </c>
      <c r="D43" s="180">
        <f t="shared" si="1"/>
        <v>2.4E-2</v>
      </c>
      <c r="E43" s="179">
        <f>E34*D43</f>
        <v>1192269.3178039202</v>
      </c>
      <c r="F43" s="179"/>
      <c r="G43" s="179"/>
    </row>
    <row r="44" spans="1:7" x14ac:dyDescent="0.25">
      <c r="A44" s="158" t="s">
        <v>544</v>
      </c>
      <c r="B44" s="180" t="s">
        <v>9</v>
      </c>
      <c r="C44" s="180">
        <v>6.39</v>
      </c>
      <c r="D44" s="180">
        <f t="shared" si="1"/>
        <v>1.3632E-2</v>
      </c>
      <c r="E44" s="179">
        <f>E34*D44</f>
        <v>677208.97251262667</v>
      </c>
      <c r="F44" s="179"/>
      <c r="G44" s="179"/>
    </row>
    <row r="45" spans="1:7" x14ac:dyDescent="0.25">
      <c r="A45" s="157" t="s">
        <v>545</v>
      </c>
      <c r="B45" s="177" t="s">
        <v>9</v>
      </c>
      <c r="C45" s="184">
        <v>9.9</v>
      </c>
      <c r="D45" s="184"/>
      <c r="E45" s="150"/>
      <c r="F45" s="150"/>
      <c r="G45" s="150"/>
    </row>
    <row r="46" spans="1:7" x14ac:dyDescent="0.25">
      <c r="A46" s="157" t="s">
        <v>556</v>
      </c>
      <c r="B46" s="177" t="s">
        <v>9</v>
      </c>
      <c r="C46" s="177">
        <f>23.9+40.26</f>
        <v>64.16</v>
      </c>
      <c r="D46" s="177"/>
      <c r="E46" s="150"/>
      <c r="F46" s="150"/>
      <c r="G46" s="150"/>
    </row>
    <row r="47" spans="1:7" x14ac:dyDescent="0.25">
      <c r="A47" s="157" t="s">
        <v>546</v>
      </c>
      <c r="B47" s="177" t="s">
        <v>9</v>
      </c>
      <c r="C47" s="177">
        <v>45.39</v>
      </c>
      <c r="D47" s="177"/>
      <c r="E47" s="150"/>
      <c r="F47" s="150"/>
      <c r="G47" s="150"/>
    </row>
    <row r="48" spans="1:7" x14ac:dyDescent="0.25">
      <c r="A48" s="157" t="s">
        <v>547</v>
      </c>
      <c r="B48" s="177" t="s">
        <v>9</v>
      </c>
      <c r="C48" s="177">
        <v>44.84</v>
      </c>
      <c r="D48" s="177"/>
      <c r="E48" s="150"/>
      <c r="F48" s="150"/>
      <c r="G48" s="150"/>
    </row>
    <row r="49" spans="1:7" x14ac:dyDescent="0.25">
      <c r="A49" s="158" t="s">
        <v>548</v>
      </c>
      <c r="B49" s="180" t="s">
        <v>9</v>
      </c>
      <c r="C49" s="180">
        <f>7.56+11.24</f>
        <v>18.8</v>
      </c>
      <c r="D49" s="180">
        <f t="shared" ref="D49:D50" si="2">C49/$C$34</f>
        <v>4.0106666666666665E-2</v>
      </c>
      <c r="E49" s="179">
        <f>E34*D49</f>
        <v>1992414.5044189955</v>
      </c>
      <c r="F49" s="179"/>
      <c r="G49" s="179"/>
    </row>
    <row r="50" spans="1:7" x14ac:dyDescent="0.25">
      <c r="A50" s="158" t="s">
        <v>549</v>
      </c>
      <c r="B50" s="180" t="s">
        <v>9</v>
      </c>
      <c r="C50" s="180">
        <f>5.44+48.75</f>
        <v>54.19</v>
      </c>
      <c r="D50" s="180">
        <f t="shared" si="2"/>
        <v>0.11560533333333332</v>
      </c>
      <c r="E50" s="179">
        <f>E34*D50</f>
        <v>5743028.8294928381</v>
      </c>
      <c r="F50" s="179"/>
      <c r="G50" s="179"/>
    </row>
    <row r="51" spans="1:7" s="54" customFormat="1" x14ac:dyDescent="0.25">
      <c r="A51" s="195" t="s">
        <v>560</v>
      </c>
      <c r="B51" s="199"/>
      <c r="C51" s="200">
        <f>C50+C49+C44+C43+C42+C41+C40+C39+C35</f>
        <v>160.86000000000001</v>
      </c>
      <c r="D51" s="199"/>
      <c r="E51" s="200">
        <f>E50+E49+E44+E43+E42+E41+E40+E39+E35</f>
        <v>17047861.552172318</v>
      </c>
      <c r="F51" s="200"/>
      <c r="G51" s="200"/>
    </row>
    <row r="52" spans="1:7" s="203" customFormat="1" x14ac:dyDescent="0.25">
      <c r="A52" s="171"/>
      <c r="B52" s="172"/>
      <c r="C52" s="172"/>
      <c r="D52" s="172"/>
      <c r="E52" s="202"/>
      <c r="F52" s="202"/>
      <c r="G52" s="202"/>
    </row>
    <row r="53" spans="1:7" x14ac:dyDescent="0.25">
      <c r="A53" s="176" t="str">
        <f>'СМР+мат 11.04 (2)'!B37</f>
        <v>Демонтаж СП б/н 1/6,  правая</v>
      </c>
      <c r="B53" s="176" t="s">
        <v>520</v>
      </c>
      <c r="C53" s="176"/>
      <c r="D53" s="176"/>
      <c r="E53" s="150">
        <f>'СМР+мат 11.04 (2)'!T41</f>
        <v>169046.73239999998</v>
      </c>
      <c r="F53" s="150">
        <f>'СМР+мат 11.04 (2)'!O41</f>
        <v>169046.73239999998</v>
      </c>
      <c r="G53" s="150">
        <f>'СМР+мат 11.04 (2)'!R41</f>
        <v>0</v>
      </c>
    </row>
    <row r="54" spans="1:7" x14ac:dyDescent="0.25">
      <c r="A54" s="176" t="str">
        <f>'СМР+мат 11.04 (2)'!B42</f>
        <v>Демонтаж СП3 1/6,  правая</v>
      </c>
      <c r="B54" s="176" t="s">
        <v>520</v>
      </c>
      <c r="C54" s="176"/>
      <c r="D54" s="176"/>
      <c r="E54" s="150">
        <f>'СМР+мат 11.04 (2)'!T46</f>
        <v>169046.73239999998</v>
      </c>
      <c r="F54" s="150">
        <f>'СМР+мат 11.04 (2)'!O46</f>
        <v>169046.73239999998</v>
      </c>
      <c r="G54" s="150">
        <f>'СМР+мат 11.04 (2)'!R46</f>
        <v>0</v>
      </c>
    </row>
    <row r="55" spans="1:7" x14ac:dyDescent="0.25">
      <c r="A55" s="183" t="str">
        <f>'СМР+мат 11.04 (2)'!B47</f>
        <v>Демонтаж СП15 1/9,  правая</v>
      </c>
      <c r="B55" s="183"/>
      <c r="C55" s="183"/>
      <c r="D55" s="183"/>
      <c r="E55" s="179">
        <f>'СМР+мат 11.04 (2)'!T51</f>
        <v>225813.80220000001</v>
      </c>
      <c r="F55" s="150">
        <f>'СМР+мат 11.04 (2)'!O51</f>
        <v>225813.80220000001</v>
      </c>
      <c r="G55" s="150">
        <v>0</v>
      </c>
    </row>
    <row r="56" spans="1:7" s="161" customFormat="1" x14ac:dyDescent="0.25">
      <c r="A56" s="160"/>
      <c r="B56" s="160"/>
      <c r="C56" s="160"/>
      <c r="D56" s="160"/>
      <c r="E56" s="175"/>
      <c r="F56" s="175"/>
      <c r="G56" s="175"/>
    </row>
    <row r="57" spans="1:7" x14ac:dyDescent="0.25">
      <c r="A57" s="158" t="str">
        <f>'СМР+мат 11.04 (2)'!B52</f>
        <v>Замена СП6 1/7,  левая</v>
      </c>
      <c r="B57" s="158"/>
      <c r="C57" s="158"/>
      <c r="D57" s="158"/>
      <c r="E57" s="179">
        <f>'СМР+мат 11.04 (2)'!T82</f>
        <v>8010911.4362789989</v>
      </c>
      <c r="F57" s="150">
        <f>'СМР+мат 11.04 (2)'!O82</f>
        <v>1076270.1621989999</v>
      </c>
      <c r="G57" s="150">
        <f>'СМР+мат 11.04 (2)'!R82</f>
        <v>6934641.2740799999</v>
      </c>
    </row>
    <row r="58" spans="1:7" x14ac:dyDescent="0.25">
      <c r="A58" s="157" t="str">
        <f>'СМР+мат 11.04 (2)'!B83</f>
        <v>Замена СП7 1/7,  левая</v>
      </c>
      <c r="B58" s="160"/>
      <c r="C58" s="160"/>
      <c r="D58" s="160"/>
      <c r="E58" s="175">
        <f>'СМР+мат 11.04 (2)'!T113</f>
        <v>7953047.7954269983</v>
      </c>
      <c r="F58" s="150">
        <f>'СМР+мат 11.04 (2)'!O113</f>
        <v>1036615.8397469999</v>
      </c>
      <c r="G58" s="150">
        <f>'СМР+мат 11.04 (2)'!R113</f>
        <v>6916431.9556800006</v>
      </c>
    </row>
    <row r="59" spans="1:7" x14ac:dyDescent="0.25">
      <c r="A59" s="157" t="str">
        <f>'СМР+мат 11.04 (2)'!B114</f>
        <v>Замена СП8 1/7,  левая</v>
      </c>
      <c r="B59" s="160"/>
      <c r="C59" s="160"/>
      <c r="D59" s="160"/>
      <c r="E59" s="175">
        <f>'СМР+мат 11.04 (2)'!T144</f>
        <v>7916078.5328909978</v>
      </c>
      <c r="F59" s="150">
        <f>'СМР+мат 11.04 (2)'!O144</f>
        <v>1011345.8284110001</v>
      </c>
      <c r="G59" s="150">
        <f>'СМР+мат 11.04 (2)'!R144</f>
        <v>6904732.7044799998</v>
      </c>
    </row>
    <row r="60" spans="1:7" x14ac:dyDescent="0.25">
      <c r="A60" s="158" t="str">
        <f>'СМР+мат 11.04 (2)'!B145</f>
        <v>Замена СП9 1/7,  левая</v>
      </c>
      <c r="B60" s="158"/>
      <c r="C60" s="158"/>
      <c r="D60" s="158"/>
      <c r="E60" s="179">
        <f>'СМР+мат 11.04 (2)'!T175</f>
        <v>7869658.276670998</v>
      </c>
      <c r="F60" s="150">
        <f>'СМР+мат 11.04 (2)'!O175</f>
        <v>979549.636191</v>
      </c>
      <c r="G60" s="150">
        <f>'СМР+мат 11.04 (2)'!R175</f>
        <v>6890108.6404799996</v>
      </c>
    </row>
    <row r="61" spans="1:7" x14ac:dyDescent="0.25">
      <c r="A61" s="158" t="str">
        <f>'СМР+мат 11.04 (2)'!B176</f>
        <v>Замена СП10 1/7,  левая</v>
      </c>
      <c r="B61" s="158"/>
      <c r="C61" s="158"/>
      <c r="D61" s="158"/>
      <c r="E61" s="179">
        <f>'СМР+мат 11.04 (2)'!T206</f>
        <v>7963372.6500029983</v>
      </c>
      <c r="F61" s="150">
        <f>'СМР+мат 11.04 (2)'!O206</f>
        <v>1043732.8351230001</v>
      </c>
      <c r="G61" s="150">
        <f>'СМР+мат 11.04 (2)'!R206</f>
        <v>6919639.8148799995</v>
      </c>
    </row>
    <row r="62" spans="1:7" x14ac:dyDescent="0.25">
      <c r="A62" s="158" t="str">
        <f>'СМР+мат 11.04 (2)'!B207</f>
        <v>Замена СП11 1/7,  левая</v>
      </c>
      <c r="B62" s="158"/>
      <c r="C62" s="158"/>
      <c r="D62" s="158"/>
      <c r="E62" s="179">
        <f>'СМР+мат 11.04 (2)'!T237</f>
        <v>7928317.5608069981</v>
      </c>
      <c r="F62" s="150">
        <f>'СМР+мат 11.04 (2)'!O237</f>
        <v>1031227.109127</v>
      </c>
      <c r="G62" s="150">
        <f>'СМР+мат 11.04 (2)'!R237</f>
        <v>6897090.4516799999</v>
      </c>
    </row>
    <row r="63" spans="1:7" x14ac:dyDescent="0.25">
      <c r="A63" s="157" t="str">
        <f>'СМР+мат 11.04 (2)'!B238</f>
        <v>Замена СП13 1/7,  левая</v>
      </c>
      <c r="B63" s="160"/>
      <c r="C63" s="160"/>
      <c r="D63" s="160"/>
      <c r="E63" s="175">
        <f>'СМР+мат 11.04 (2)'!T268</f>
        <v>7931783.1867509978</v>
      </c>
      <c r="F63" s="150">
        <f>'СМР+мат 11.04 (2)'!O268</f>
        <v>1035070.130271</v>
      </c>
      <c r="G63" s="150">
        <f>'СМР+мат 11.04 (2)'!R268</f>
        <v>6896713.0564799998</v>
      </c>
    </row>
    <row r="64" spans="1:7" x14ac:dyDescent="0.25">
      <c r="A64" s="157" t="str">
        <f>'СМР+мат 11.04 (2)'!B269</f>
        <v>Замена СП14 1/7,  правая</v>
      </c>
      <c r="B64" s="160"/>
      <c r="C64" s="160"/>
      <c r="D64" s="160"/>
      <c r="E64" s="175">
        <f>'СМР+мат 11.04 (2)'!T299</f>
        <v>7945682.3739269981</v>
      </c>
      <c r="F64" s="150">
        <f>'СМР+мат 11.04 (2)'!O299</f>
        <v>1031609.1382470001</v>
      </c>
      <c r="G64" s="150">
        <f>'СМР+мат 11.04 (2)'!R299</f>
        <v>6914073.2356799999</v>
      </c>
    </row>
  </sheetData>
  <mergeCells count="1">
    <mergeCell ref="E1:G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6"/>
  <sheetViews>
    <sheetView zoomScale="85" zoomScaleNormal="85" workbookViewId="0">
      <selection activeCell="K60" sqref="K60"/>
    </sheetView>
  </sheetViews>
  <sheetFormatPr defaultRowHeight="15" x14ac:dyDescent="0.25"/>
  <cols>
    <col min="1" max="1" width="46" bestFit="1" customWidth="1"/>
    <col min="2" max="2" width="9.85546875" customWidth="1"/>
    <col min="3" max="3" width="9.85546875" style="221" customWidth="1"/>
    <col min="4" max="4" width="9.85546875" hidden="1" customWidth="1"/>
    <col min="5" max="5" width="15.28515625" hidden="1" customWidth="1"/>
    <col min="6" max="6" width="14.28515625" hidden="1" customWidth="1"/>
    <col min="7" max="7" width="15.28515625" hidden="1" customWidth="1"/>
    <col min="8" max="8" width="15.28515625" bestFit="1" customWidth="1"/>
    <col min="9" max="9" width="14.42578125" hidden="1" customWidth="1"/>
    <col min="10" max="10" width="15.28515625" hidden="1" customWidth="1"/>
    <col min="11" max="11" width="20.28515625" customWidth="1"/>
  </cols>
  <sheetData>
    <row r="1" spans="1:11" x14ac:dyDescent="0.25">
      <c r="A1" s="160"/>
      <c r="B1" s="160"/>
      <c r="C1" s="213"/>
      <c r="D1" s="160"/>
      <c r="E1" s="253" t="s">
        <v>514</v>
      </c>
      <c r="F1" s="253"/>
      <c r="G1" s="253"/>
      <c r="H1" s="253" t="s">
        <v>515</v>
      </c>
      <c r="I1" s="253"/>
      <c r="J1" s="253"/>
    </row>
    <row r="2" spans="1:11" x14ac:dyDescent="0.25">
      <c r="A2" s="160"/>
      <c r="B2" s="160"/>
      <c r="C2" s="213"/>
      <c r="D2" s="160"/>
      <c r="E2" s="165" t="s">
        <v>516</v>
      </c>
      <c r="F2" s="165" t="s">
        <v>517</v>
      </c>
      <c r="G2" s="165" t="s">
        <v>518</v>
      </c>
      <c r="H2" s="165" t="s">
        <v>516</v>
      </c>
      <c r="I2" s="165" t="s">
        <v>517</v>
      </c>
      <c r="J2" s="165" t="s">
        <v>518</v>
      </c>
    </row>
    <row r="3" spans="1:11" hidden="1" x14ac:dyDescent="0.25">
      <c r="A3" s="160" t="s">
        <v>519</v>
      </c>
      <c r="B3" s="160"/>
      <c r="C3" s="213"/>
      <c r="D3" s="160"/>
      <c r="E3" s="202" t="e">
        <f>'СМР+мат 11.04'!#REF!</f>
        <v>#REF!</v>
      </c>
      <c r="F3" s="202" t="e">
        <f>'СМР+мат 11.04'!#REF!</f>
        <v>#REF!</v>
      </c>
      <c r="G3" s="202" t="e">
        <f>'СМР+мат 11.04'!#REF!</f>
        <v>#REF!</v>
      </c>
      <c r="H3" s="202">
        <f>'СМР+мат 11.04'!L288</f>
        <v>119622921.73</v>
      </c>
      <c r="I3" s="202">
        <f>'СМР+мат 11.04'!G288</f>
        <v>25341794.25</v>
      </c>
      <c r="J3" s="202">
        <f>'СМР+мат 11.04'!J288</f>
        <v>94281127.487040028</v>
      </c>
    </row>
    <row r="4" spans="1:11" x14ac:dyDescent="0.25">
      <c r="A4" s="171" t="s">
        <v>562</v>
      </c>
      <c r="B4" s="160"/>
      <c r="C4" s="213"/>
      <c r="D4" s="160"/>
      <c r="E4" s="202"/>
      <c r="F4" s="202"/>
      <c r="G4" s="202"/>
      <c r="H4" s="202">
        <f>H7+H9+H13+H17+H18+H19+H20+H29+H31+H33+H35+H39+H40+H41+H42+H43+H44+H49+H50+H55+H57+H60+H61+H62</f>
        <v>49958583.434917413</v>
      </c>
      <c r="I4" s="202"/>
      <c r="J4" s="202"/>
      <c r="K4" s="204"/>
    </row>
    <row r="5" spans="1:11" hidden="1" x14ac:dyDescent="0.25">
      <c r="A5" s="172" t="str">
        <f>'СМР+мат 11.04 (2)'!B11</f>
        <v xml:space="preserve">Устройство путей </v>
      </c>
      <c r="B5" s="160"/>
      <c r="C5" s="213"/>
      <c r="D5" s="160"/>
      <c r="E5" s="175">
        <f>'СМР+мат 11.04 (2)'!L36</f>
        <v>40719542.770000018</v>
      </c>
      <c r="F5" s="175">
        <f>'СМР+мат 11.04 (2)'!G36</f>
        <v>10713622.5</v>
      </c>
      <c r="G5" s="175">
        <f>'СМР+мат 11.04 (2)'!J36</f>
        <v>30005920.27</v>
      </c>
      <c r="H5" s="175">
        <f>'СМР+мат 11.04 (2)'!T36</f>
        <v>55613811.212789997</v>
      </c>
      <c r="I5" s="175">
        <f>'СМР+мат 11.04 (2)'!O36</f>
        <v>16606114.85919</v>
      </c>
      <c r="J5" s="175">
        <f>'СМР+мат 11.04 (2)'!R36</f>
        <v>39007696.353600003</v>
      </c>
    </row>
    <row r="6" spans="1:11" ht="45" hidden="1" x14ac:dyDescent="0.25">
      <c r="A6" s="205" t="s">
        <v>531</v>
      </c>
      <c r="B6" s="165" t="s">
        <v>7</v>
      </c>
      <c r="C6" s="213">
        <v>17.55</v>
      </c>
      <c r="D6" s="165"/>
      <c r="E6" s="175"/>
      <c r="F6" s="175"/>
      <c r="G6" s="175"/>
      <c r="H6" s="175">
        <f>'СМР+мат 11.04 (2)'!T12</f>
        <v>58757.4</v>
      </c>
      <c r="I6" s="175"/>
      <c r="J6" s="175"/>
    </row>
    <row r="7" spans="1:11" ht="45" x14ac:dyDescent="0.25">
      <c r="A7" s="205" t="s">
        <v>244</v>
      </c>
      <c r="B7" s="165" t="s">
        <v>7</v>
      </c>
      <c r="C7" s="213">
        <f>C6*D10</f>
        <v>2.6983125000000001</v>
      </c>
      <c r="D7" s="165">
        <f>C7/C6</f>
        <v>0.15375</v>
      </c>
      <c r="E7" s="175"/>
      <c r="F7" s="175"/>
      <c r="G7" s="175"/>
      <c r="H7" s="175">
        <f>H6*D7</f>
        <v>9033.9502499999999</v>
      </c>
      <c r="I7" s="175"/>
      <c r="J7" s="175"/>
    </row>
    <row r="8" spans="1:11" s="90" customFormat="1" ht="30" hidden="1" x14ac:dyDescent="0.25">
      <c r="A8" s="205" t="s">
        <v>532</v>
      </c>
      <c r="B8" s="206" t="s">
        <v>7</v>
      </c>
      <c r="C8" s="218">
        <v>456.59</v>
      </c>
      <c r="D8" s="206"/>
      <c r="E8" s="207"/>
      <c r="F8" s="207"/>
      <c r="G8" s="207"/>
      <c r="H8" s="207">
        <f>'СМР+мат 11.04 (2)'!T14</f>
        <v>1384289.5619999999</v>
      </c>
      <c r="I8" s="207"/>
      <c r="J8" s="207"/>
    </row>
    <row r="9" spans="1:11" s="90" customFormat="1" ht="30" x14ac:dyDescent="0.25">
      <c r="A9" s="205" t="s">
        <v>557</v>
      </c>
      <c r="B9" s="206" t="s">
        <v>7</v>
      </c>
      <c r="C9" s="218">
        <f>C8*D10</f>
        <v>70.200712499999995</v>
      </c>
      <c r="D9" s="206">
        <f>C9/C8</f>
        <v>0.15375</v>
      </c>
      <c r="E9" s="207"/>
      <c r="F9" s="207"/>
      <c r="G9" s="207"/>
      <c r="H9" s="207">
        <f>H8*D9</f>
        <v>212834.5201575</v>
      </c>
      <c r="I9" s="207"/>
      <c r="J9" s="207"/>
    </row>
    <row r="10" spans="1:11" hidden="1" x14ac:dyDescent="0.25">
      <c r="A10" s="171" t="s">
        <v>536</v>
      </c>
      <c r="B10" s="208" t="s">
        <v>9</v>
      </c>
      <c r="C10" s="219">
        <v>800</v>
      </c>
      <c r="D10" s="209">
        <f>D13+D17+D18+D19+D20</f>
        <v>0.15375</v>
      </c>
      <c r="E10" s="175"/>
      <c r="F10" s="175"/>
      <c r="G10" s="175"/>
      <c r="H10" s="175">
        <f>'СМР+мат 11.04 (2)'!T13</f>
        <v>2945942.4</v>
      </c>
      <c r="I10" s="175"/>
      <c r="J10" s="175"/>
    </row>
    <row r="11" spans="1:11" hidden="1" x14ac:dyDescent="0.25">
      <c r="A11" s="160" t="s">
        <v>552</v>
      </c>
      <c r="B11" s="165" t="s">
        <v>9</v>
      </c>
      <c r="C11" s="213">
        <v>140.32</v>
      </c>
      <c r="D11" s="197"/>
      <c r="E11" s="175"/>
      <c r="F11" s="175"/>
      <c r="G11" s="175"/>
      <c r="H11" s="175"/>
      <c r="I11" s="175"/>
      <c r="J11" s="175"/>
    </row>
    <row r="12" spans="1:11" hidden="1" x14ac:dyDescent="0.25">
      <c r="A12" s="160" t="s">
        <v>553</v>
      </c>
      <c r="B12" s="165" t="s">
        <v>9</v>
      </c>
      <c r="C12" s="213">
        <v>98</v>
      </c>
      <c r="D12" s="165"/>
      <c r="E12" s="175"/>
      <c r="F12" s="175"/>
      <c r="G12" s="175"/>
      <c r="H12" s="175"/>
      <c r="I12" s="175"/>
      <c r="J12" s="175"/>
    </row>
    <row r="13" spans="1:11" x14ac:dyDescent="0.25">
      <c r="A13" s="160" t="s">
        <v>521</v>
      </c>
      <c r="B13" s="165" t="s">
        <v>9</v>
      </c>
      <c r="C13" s="213">
        <v>8.5</v>
      </c>
      <c r="D13" s="210">
        <f>C13/$C$10</f>
        <v>1.0625000000000001E-2</v>
      </c>
      <c r="E13" s="175"/>
      <c r="F13" s="175"/>
      <c r="G13" s="175"/>
      <c r="H13" s="175">
        <f>$H$10*D13</f>
        <v>31300.638000000003</v>
      </c>
      <c r="I13" s="175"/>
      <c r="J13" s="175"/>
    </row>
    <row r="14" spans="1:11" hidden="1" x14ac:dyDescent="0.25">
      <c r="A14" s="160" t="s">
        <v>550</v>
      </c>
      <c r="B14" s="165" t="s">
        <v>9</v>
      </c>
      <c r="C14" s="213">
        <f>18.7+21.6</f>
        <v>40.299999999999997</v>
      </c>
      <c r="D14" s="165"/>
      <c r="E14" s="175"/>
      <c r="F14" s="175"/>
      <c r="G14" s="175"/>
      <c r="H14" s="175"/>
      <c r="I14" s="175"/>
      <c r="J14" s="175"/>
    </row>
    <row r="15" spans="1:11" hidden="1" x14ac:dyDescent="0.25">
      <c r="A15" s="160" t="s">
        <v>551</v>
      </c>
      <c r="B15" s="165" t="s">
        <v>9</v>
      </c>
      <c r="C15" s="213">
        <f>11.65+5.16+13.15+15</f>
        <v>44.96</v>
      </c>
      <c r="D15" s="165"/>
      <c r="E15" s="175"/>
      <c r="F15" s="175"/>
      <c r="G15" s="175"/>
      <c r="H15" s="175"/>
      <c r="I15" s="175"/>
      <c r="J15" s="175"/>
    </row>
    <row r="16" spans="1:11" hidden="1" x14ac:dyDescent="0.25">
      <c r="A16" s="160" t="s">
        <v>533</v>
      </c>
      <c r="B16" s="165" t="s">
        <v>9</v>
      </c>
      <c r="C16" s="213">
        <v>52.72</v>
      </c>
      <c r="D16" s="165"/>
      <c r="E16" s="175"/>
      <c r="F16" s="175"/>
      <c r="G16" s="175"/>
      <c r="H16" s="175"/>
      <c r="I16" s="175"/>
      <c r="J16" s="175"/>
    </row>
    <row r="17" spans="1:10" x14ac:dyDescent="0.25">
      <c r="A17" s="160" t="s">
        <v>554</v>
      </c>
      <c r="B17" s="165" t="s">
        <v>9</v>
      </c>
      <c r="C17" s="213">
        <v>6.64</v>
      </c>
      <c r="D17" s="211">
        <f>C17/$C$10</f>
        <v>8.3000000000000001E-3</v>
      </c>
      <c r="E17" s="175"/>
      <c r="F17" s="175"/>
      <c r="G17" s="175"/>
      <c r="H17" s="175">
        <f t="shared" ref="H17:H20" si="0">$H$10*D17</f>
        <v>24451.321919999998</v>
      </c>
      <c r="I17" s="175"/>
      <c r="J17" s="175"/>
    </row>
    <row r="18" spans="1:10" x14ac:dyDescent="0.25">
      <c r="A18" s="160" t="s">
        <v>522</v>
      </c>
      <c r="B18" s="165" t="s">
        <v>9</v>
      </c>
      <c r="C18" s="213">
        <v>34.729999999999997</v>
      </c>
      <c r="D18" s="211">
        <f>C18/$C$10</f>
        <v>4.3412499999999993E-2</v>
      </c>
      <c r="E18" s="175"/>
      <c r="F18" s="175"/>
      <c r="G18" s="175"/>
      <c r="H18" s="175">
        <f t="shared" si="0"/>
        <v>127890.72443999998</v>
      </c>
      <c r="I18" s="175"/>
      <c r="J18" s="175"/>
    </row>
    <row r="19" spans="1:10" x14ac:dyDescent="0.25">
      <c r="A19" s="160" t="s">
        <v>523</v>
      </c>
      <c r="B19" s="165" t="s">
        <v>9</v>
      </c>
      <c r="C19" s="213">
        <f>7.27+11.26</f>
        <v>18.53</v>
      </c>
      <c r="D19" s="211">
        <f>C19/$C$10</f>
        <v>2.3162500000000003E-2</v>
      </c>
      <c r="E19" s="175"/>
      <c r="F19" s="175"/>
      <c r="G19" s="175"/>
      <c r="H19" s="175">
        <f t="shared" si="0"/>
        <v>68235.390840000007</v>
      </c>
      <c r="I19" s="175"/>
      <c r="J19" s="175"/>
    </row>
    <row r="20" spans="1:10" x14ac:dyDescent="0.25">
      <c r="A20" s="160" t="s">
        <v>524</v>
      </c>
      <c r="B20" s="165" t="s">
        <v>9</v>
      </c>
      <c r="C20" s="213">
        <f>48.65+5.95</f>
        <v>54.6</v>
      </c>
      <c r="D20" s="211">
        <f>C20/$C$10</f>
        <v>6.8250000000000005E-2</v>
      </c>
      <c r="E20" s="175"/>
      <c r="F20" s="175"/>
      <c r="G20" s="175"/>
      <c r="H20" s="175">
        <f t="shared" si="0"/>
        <v>201060.56880000001</v>
      </c>
      <c r="I20" s="175"/>
      <c r="J20" s="175"/>
    </row>
    <row r="21" spans="1:10" hidden="1" x14ac:dyDescent="0.25">
      <c r="A21" s="160" t="s">
        <v>525</v>
      </c>
      <c r="B21" s="165" t="s">
        <v>9</v>
      </c>
      <c r="C21" s="213">
        <v>4.2300000000000004</v>
      </c>
      <c r="D21" s="165"/>
      <c r="E21" s="175"/>
      <c r="F21" s="175"/>
      <c r="G21" s="175"/>
      <c r="H21" s="175"/>
      <c r="I21" s="175"/>
      <c r="J21" s="175"/>
    </row>
    <row r="22" spans="1:10" hidden="1" x14ac:dyDescent="0.25">
      <c r="A22" s="160" t="s">
        <v>526</v>
      </c>
      <c r="B22" s="165" t="s">
        <v>9</v>
      </c>
      <c r="C22" s="213">
        <f>22.37+39.9</f>
        <v>62.269999999999996</v>
      </c>
      <c r="D22" s="165"/>
      <c r="E22" s="175"/>
      <c r="F22" s="175"/>
      <c r="G22" s="175"/>
      <c r="H22" s="175"/>
      <c r="I22" s="175"/>
      <c r="J22" s="175"/>
    </row>
    <row r="23" spans="1:10" hidden="1" x14ac:dyDescent="0.25">
      <c r="A23" s="160" t="s">
        <v>527</v>
      </c>
      <c r="B23" s="165" t="s">
        <v>9</v>
      </c>
      <c r="C23" s="213">
        <v>3.22</v>
      </c>
      <c r="D23" s="165"/>
      <c r="E23" s="175"/>
      <c r="F23" s="175"/>
      <c r="G23" s="175"/>
      <c r="H23" s="175"/>
      <c r="I23" s="175"/>
      <c r="J23" s="175"/>
    </row>
    <row r="24" spans="1:10" hidden="1" x14ac:dyDescent="0.25">
      <c r="A24" s="160" t="s">
        <v>528</v>
      </c>
      <c r="B24" s="165" t="s">
        <v>9</v>
      </c>
      <c r="C24" s="213">
        <v>44.98</v>
      </c>
      <c r="D24" s="165"/>
      <c r="E24" s="175"/>
      <c r="F24" s="175"/>
      <c r="G24" s="175"/>
      <c r="H24" s="175"/>
      <c r="I24" s="175"/>
      <c r="J24" s="175"/>
    </row>
    <row r="25" spans="1:10" hidden="1" x14ac:dyDescent="0.25">
      <c r="A25" s="160" t="s">
        <v>529</v>
      </c>
      <c r="B25" s="165" t="s">
        <v>9</v>
      </c>
      <c r="C25" s="213">
        <v>44.6</v>
      </c>
      <c r="D25" s="165"/>
      <c r="E25" s="175"/>
      <c r="F25" s="175"/>
      <c r="G25" s="175"/>
      <c r="H25" s="175"/>
      <c r="I25" s="175"/>
      <c r="J25" s="175"/>
    </row>
    <row r="26" spans="1:10" hidden="1" x14ac:dyDescent="0.25">
      <c r="A26" s="160" t="s">
        <v>530</v>
      </c>
      <c r="B26" s="165" t="s">
        <v>9</v>
      </c>
      <c r="C26" s="213">
        <f>105.16+18.38+18.01</f>
        <v>141.54999999999998</v>
      </c>
      <c r="D26" s="165"/>
      <c r="E26" s="175"/>
      <c r="F26" s="175"/>
      <c r="G26" s="175"/>
      <c r="H26" s="175"/>
      <c r="I26" s="175"/>
      <c r="J26" s="175"/>
    </row>
    <row r="27" spans="1:10" s="54" customFormat="1" x14ac:dyDescent="0.25">
      <c r="A27" s="171" t="s">
        <v>559</v>
      </c>
      <c r="B27" s="172" t="s">
        <v>9</v>
      </c>
      <c r="C27" s="219">
        <f>C13+C17+C18+C19+C20</f>
        <v>123</v>
      </c>
      <c r="D27" s="172">
        <f>C27/C10</f>
        <v>0.15375</v>
      </c>
      <c r="E27" s="202"/>
      <c r="F27" s="202"/>
      <c r="G27" s="202"/>
      <c r="H27" s="202">
        <f>H10*D27</f>
        <v>452938.64399999997</v>
      </c>
      <c r="I27" s="202"/>
      <c r="J27" s="202"/>
    </row>
    <row r="28" spans="1:10" ht="45" hidden="1" x14ac:dyDescent="0.25">
      <c r="A28" s="212" t="s">
        <v>251</v>
      </c>
      <c r="B28" s="165" t="s">
        <v>558</v>
      </c>
      <c r="C28" s="213">
        <f>'СМР+мат 11.04 (2)'!D33</f>
        <v>829.75</v>
      </c>
      <c r="D28" s="165"/>
      <c r="E28" s="175"/>
      <c r="F28" s="175"/>
      <c r="G28" s="175"/>
      <c r="H28" s="175">
        <f>'СМР+мат 11.04 (2)'!T33</f>
        <v>1080334.5</v>
      </c>
      <c r="I28" s="175"/>
      <c r="J28" s="175"/>
    </row>
    <row r="29" spans="1:10" ht="45" x14ac:dyDescent="0.25">
      <c r="A29" s="212" t="s">
        <v>251</v>
      </c>
      <c r="B29" s="165" t="s">
        <v>561</v>
      </c>
      <c r="C29" s="213">
        <f>C28*D29</f>
        <v>127.5740625</v>
      </c>
      <c r="D29" s="165">
        <v>0.15375</v>
      </c>
      <c r="E29" s="175"/>
      <c r="F29" s="175"/>
      <c r="G29" s="175"/>
      <c r="H29" s="175">
        <f>H28*D29</f>
        <v>166101.42937500001</v>
      </c>
      <c r="I29" s="175"/>
      <c r="J29" s="175"/>
    </row>
    <row r="30" spans="1:10" ht="60" hidden="1" x14ac:dyDescent="0.25">
      <c r="A30" s="212" t="s">
        <v>252</v>
      </c>
      <c r="B30" s="165" t="s">
        <v>558</v>
      </c>
      <c r="C30" s="213">
        <f>'СМР+мат 11.04 (2)'!D34</f>
        <v>86.372399999999985</v>
      </c>
      <c r="D30" s="165"/>
      <c r="E30" s="175"/>
      <c r="F30" s="175"/>
      <c r="G30" s="175"/>
      <c r="H30" s="175">
        <f>'СМР+мат 11.04 (2)'!T34</f>
        <v>183144.03695999997</v>
      </c>
      <c r="I30" s="175"/>
      <c r="J30" s="175"/>
    </row>
    <row r="31" spans="1:10" ht="60" x14ac:dyDescent="0.25">
      <c r="A31" s="212" t="s">
        <v>252</v>
      </c>
      <c r="B31" s="165" t="s">
        <v>561</v>
      </c>
      <c r="C31" s="213">
        <f>C30*D31</f>
        <v>13.279756499999998</v>
      </c>
      <c r="D31" s="165">
        <v>0.15375</v>
      </c>
      <c r="E31" s="175"/>
      <c r="F31" s="175"/>
      <c r="G31" s="175"/>
      <c r="H31" s="175">
        <f>H30*D31</f>
        <v>28158.395682599996</v>
      </c>
      <c r="I31" s="175"/>
      <c r="J31" s="175"/>
    </row>
    <row r="32" spans="1:10" ht="45" hidden="1" x14ac:dyDescent="0.25">
      <c r="A32" s="212" t="s">
        <v>253</v>
      </c>
      <c r="B32" s="165" t="s">
        <v>558</v>
      </c>
      <c r="C32" s="213">
        <f>'СМР+мат 11.04 (2)'!D35</f>
        <v>133.68</v>
      </c>
      <c r="D32" s="165"/>
      <c r="E32" s="175"/>
      <c r="F32" s="175"/>
      <c r="G32" s="175"/>
      <c r="H32" s="175">
        <f>'СМР+мат 11.04 (2)'!T35</f>
        <v>283455.07199999999</v>
      </c>
      <c r="I32" s="175"/>
      <c r="J32" s="175"/>
    </row>
    <row r="33" spans="1:10" ht="45" x14ac:dyDescent="0.25">
      <c r="A33" s="212" t="s">
        <v>253</v>
      </c>
      <c r="B33" s="165" t="s">
        <v>561</v>
      </c>
      <c r="C33" s="213">
        <f>C32*D33</f>
        <v>20.5533</v>
      </c>
      <c r="D33" s="165">
        <v>0.15375</v>
      </c>
      <c r="E33" s="175"/>
      <c r="F33" s="175"/>
      <c r="G33" s="175"/>
      <c r="H33" s="175">
        <f>H32*D33</f>
        <v>43581.217319999996</v>
      </c>
      <c r="I33" s="175"/>
      <c r="J33" s="175"/>
    </row>
    <row r="34" spans="1:10" s="54" customFormat="1" hidden="1" x14ac:dyDescent="0.25">
      <c r="A34" s="171" t="s">
        <v>534</v>
      </c>
      <c r="B34" s="172" t="s">
        <v>9</v>
      </c>
      <c r="C34" s="219">
        <v>468.75</v>
      </c>
      <c r="D34" s="172"/>
      <c r="E34" s="202"/>
      <c r="F34" s="202"/>
      <c r="G34" s="202"/>
      <c r="H34" s="202">
        <f>SUM('СМР+мат 11.04 (2)'!T15:T32)</f>
        <v>49677888.241830006</v>
      </c>
      <c r="I34" s="202"/>
      <c r="J34" s="202"/>
    </row>
    <row r="35" spans="1:10" x14ac:dyDescent="0.25">
      <c r="A35" s="160" t="s">
        <v>535</v>
      </c>
      <c r="B35" s="165" t="s">
        <v>9</v>
      </c>
      <c r="C35" s="213">
        <v>55.87</v>
      </c>
      <c r="D35" s="165">
        <f>C35/$C$34</f>
        <v>0.11918933333333333</v>
      </c>
      <c r="E35" s="175"/>
      <c r="F35" s="175"/>
      <c r="G35" s="175"/>
      <c r="H35" s="214">
        <f>H34*D35</f>
        <v>5921074.3809515573</v>
      </c>
      <c r="I35" s="175"/>
      <c r="J35" s="175"/>
    </row>
    <row r="36" spans="1:10" hidden="1" x14ac:dyDescent="0.25">
      <c r="A36" s="215" t="s">
        <v>537</v>
      </c>
      <c r="B36" s="216" t="s">
        <v>9</v>
      </c>
      <c r="C36" s="220">
        <f>18.7+21.6</f>
        <v>40.299999999999997</v>
      </c>
      <c r="D36" s="216"/>
      <c r="E36" s="175"/>
      <c r="F36" s="175"/>
      <c r="G36" s="175"/>
      <c r="H36" s="175"/>
      <c r="I36" s="175"/>
      <c r="J36" s="175"/>
    </row>
    <row r="37" spans="1:10" hidden="1" x14ac:dyDescent="0.25">
      <c r="A37" s="215" t="s">
        <v>538</v>
      </c>
      <c r="B37" s="216" t="s">
        <v>9</v>
      </c>
      <c r="C37" s="220">
        <f>11.65+5.16+13.15+15</f>
        <v>44.96</v>
      </c>
      <c r="D37" s="216"/>
      <c r="E37" s="175"/>
      <c r="F37" s="175"/>
      <c r="G37" s="175"/>
      <c r="H37" s="175"/>
      <c r="I37" s="175"/>
      <c r="J37" s="175"/>
    </row>
    <row r="38" spans="1:10" hidden="1" x14ac:dyDescent="0.25">
      <c r="A38" s="215" t="s">
        <v>555</v>
      </c>
      <c r="B38" s="216" t="s">
        <v>9</v>
      </c>
      <c r="C38" s="220">
        <v>52.58</v>
      </c>
      <c r="D38" s="216"/>
      <c r="E38" s="175"/>
      <c r="F38" s="175"/>
      <c r="G38" s="175"/>
      <c r="H38" s="175"/>
      <c r="I38" s="175"/>
      <c r="J38" s="175"/>
    </row>
    <row r="39" spans="1:10" x14ac:dyDescent="0.25">
      <c r="A39" s="215" t="s">
        <v>539</v>
      </c>
      <c r="B39" s="216" t="s">
        <v>9</v>
      </c>
      <c r="C39" s="220">
        <v>6.34</v>
      </c>
      <c r="D39" s="165">
        <f>C39/$C$34</f>
        <v>1.3525333333333334E-2</v>
      </c>
      <c r="E39" s="175"/>
      <c r="F39" s="175"/>
      <c r="G39" s="175"/>
      <c r="H39" s="175">
        <f>H34*D39</f>
        <v>671909.99776683142</v>
      </c>
      <c r="I39" s="175"/>
      <c r="J39" s="175"/>
    </row>
    <row r="40" spans="1:10" x14ac:dyDescent="0.25">
      <c r="A40" s="215" t="s">
        <v>540</v>
      </c>
      <c r="B40" s="216" t="s">
        <v>9</v>
      </c>
      <c r="C40" s="220">
        <v>2.2999999999999998</v>
      </c>
      <c r="D40" s="165">
        <f t="shared" ref="D40:D44" si="1">C40/$C$34</f>
        <v>4.9066666666666659E-3</v>
      </c>
      <c r="E40" s="175"/>
      <c r="F40" s="175"/>
      <c r="G40" s="175"/>
      <c r="H40" s="175">
        <f>H34*D40</f>
        <v>243752.83830657919</v>
      </c>
      <c r="I40" s="175"/>
      <c r="J40" s="175"/>
    </row>
    <row r="41" spans="1:10" x14ac:dyDescent="0.25">
      <c r="A41" s="215" t="s">
        <v>541</v>
      </c>
      <c r="B41" s="216" t="s">
        <v>9</v>
      </c>
      <c r="C41" s="220">
        <v>2.79</v>
      </c>
      <c r="D41" s="165">
        <f t="shared" si="1"/>
        <v>5.9519999999999998E-3</v>
      </c>
      <c r="E41" s="175"/>
      <c r="F41" s="175"/>
      <c r="G41" s="175"/>
      <c r="H41" s="175">
        <f>H34*D41</f>
        <v>295682.79081537219</v>
      </c>
      <c r="I41" s="175"/>
      <c r="J41" s="175"/>
    </row>
    <row r="42" spans="1:10" x14ac:dyDescent="0.25">
      <c r="A42" s="160" t="s">
        <v>542</v>
      </c>
      <c r="B42" s="216" t="s">
        <v>9</v>
      </c>
      <c r="C42" s="220">
        <v>2.93</v>
      </c>
      <c r="D42" s="165">
        <f t="shared" si="1"/>
        <v>6.2506666666666674E-3</v>
      </c>
      <c r="E42" s="175"/>
      <c r="F42" s="175"/>
      <c r="G42" s="175"/>
      <c r="H42" s="175">
        <f>H34*D42</f>
        <v>310519.92010359879</v>
      </c>
      <c r="I42" s="175"/>
      <c r="J42" s="175"/>
    </row>
    <row r="43" spans="1:10" x14ac:dyDescent="0.25">
      <c r="A43" s="160" t="s">
        <v>543</v>
      </c>
      <c r="B43" s="216" t="s">
        <v>9</v>
      </c>
      <c r="C43" s="220">
        <v>11.25</v>
      </c>
      <c r="D43" s="165">
        <f t="shared" si="1"/>
        <v>2.4E-2</v>
      </c>
      <c r="E43" s="175"/>
      <c r="F43" s="175"/>
      <c r="G43" s="175"/>
      <c r="H43" s="175">
        <f>H34*D43</f>
        <v>1192269.3178039202</v>
      </c>
      <c r="I43" s="175"/>
      <c r="J43" s="175"/>
    </row>
    <row r="44" spans="1:10" x14ac:dyDescent="0.25">
      <c r="A44" s="160" t="s">
        <v>544</v>
      </c>
      <c r="B44" s="165" t="s">
        <v>9</v>
      </c>
      <c r="C44" s="213">
        <v>6.39</v>
      </c>
      <c r="D44" s="165">
        <f t="shared" si="1"/>
        <v>1.3632E-2</v>
      </c>
      <c r="E44" s="175"/>
      <c r="F44" s="175"/>
      <c r="G44" s="175"/>
      <c r="H44" s="175">
        <f>H34*D44</f>
        <v>677208.97251262667</v>
      </c>
      <c r="I44" s="175"/>
      <c r="J44" s="175"/>
    </row>
    <row r="45" spans="1:10" hidden="1" x14ac:dyDescent="0.25">
      <c r="A45" s="160" t="s">
        <v>545</v>
      </c>
      <c r="B45" s="165" t="s">
        <v>9</v>
      </c>
      <c r="C45" s="213">
        <v>9.9</v>
      </c>
      <c r="D45" s="217"/>
      <c r="E45" s="175"/>
      <c r="F45" s="175"/>
      <c r="G45" s="175"/>
      <c r="H45" s="175"/>
      <c r="I45" s="175"/>
      <c r="J45" s="175"/>
    </row>
    <row r="46" spans="1:10" hidden="1" x14ac:dyDescent="0.25">
      <c r="A46" s="160" t="s">
        <v>556</v>
      </c>
      <c r="B46" s="165" t="s">
        <v>9</v>
      </c>
      <c r="C46" s="213">
        <f>23.9+40.26</f>
        <v>64.16</v>
      </c>
      <c r="D46" s="165"/>
      <c r="E46" s="175"/>
      <c r="F46" s="175"/>
      <c r="G46" s="175"/>
      <c r="H46" s="175"/>
      <c r="I46" s="175"/>
      <c r="J46" s="175"/>
    </row>
    <row r="47" spans="1:10" hidden="1" x14ac:dyDescent="0.25">
      <c r="A47" s="160" t="s">
        <v>546</v>
      </c>
      <c r="B47" s="165" t="s">
        <v>9</v>
      </c>
      <c r="C47" s="213">
        <v>45.39</v>
      </c>
      <c r="D47" s="165"/>
      <c r="E47" s="175"/>
      <c r="F47" s="175"/>
      <c r="G47" s="175"/>
      <c r="H47" s="175"/>
      <c r="I47" s="175"/>
      <c r="J47" s="175"/>
    </row>
    <row r="48" spans="1:10" hidden="1" x14ac:dyDescent="0.25">
      <c r="A48" s="160" t="s">
        <v>547</v>
      </c>
      <c r="B48" s="165" t="s">
        <v>9</v>
      </c>
      <c r="C48" s="213">
        <v>44.84</v>
      </c>
      <c r="D48" s="165"/>
      <c r="E48" s="175"/>
      <c r="F48" s="175"/>
      <c r="G48" s="175"/>
      <c r="H48" s="175"/>
      <c r="I48" s="175"/>
      <c r="J48" s="175"/>
    </row>
    <row r="49" spans="1:10" x14ac:dyDescent="0.25">
      <c r="A49" s="160" t="s">
        <v>548</v>
      </c>
      <c r="B49" s="165" t="s">
        <v>9</v>
      </c>
      <c r="C49" s="213">
        <f>7.56+11.24</f>
        <v>18.8</v>
      </c>
      <c r="D49" s="165">
        <f t="shared" ref="D49:D50" si="2">C49/$C$34</f>
        <v>4.0106666666666665E-2</v>
      </c>
      <c r="E49" s="175"/>
      <c r="F49" s="175"/>
      <c r="G49" s="175"/>
      <c r="H49" s="175">
        <f>H34*D49</f>
        <v>1992414.5044189955</v>
      </c>
      <c r="I49" s="175"/>
      <c r="J49" s="175"/>
    </row>
    <row r="50" spans="1:10" x14ac:dyDescent="0.25">
      <c r="A50" s="160" t="s">
        <v>549</v>
      </c>
      <c r="B50" s="165" t="s">
        <v>9</v>
      </c>
      <c r="C50" s="213">
        <f>5.44+48.75</f>
        <v>54.19</v>
      </c>
      <c r="D50" s="165">
        <f t="shared" si="2"/>
        <v>0.11560533333333332</v>
      </c>
      <c r="E50" s="175"/>
      <c r="F50" s="175"/>
      <c r="G50" s="175"/>
      <c r="H50" s="175">
        <f>H34*D50</f>
        <v>5743028.8294928381</v>
      </c>
      <c r="I50" s="175"/>
      <c r="J50" s="175"/>
    </row>
    <row r="51" spans="1:10" s="54" customFormat="1" x14ac:dyDescent="0.25">
      <c r="A51" s="171" t="s">
        <v>560</v>
      </c>
      <c r="B51" s="172"/>
      <c r="C51" s="219">
        <f>C50+C49+C44+C43+C42+C41+C40+C39+C35</f>
        <v>160.86000000000001</v>
      </c>
      <c r="D51" s="172"/>
      <c r="E51" s="202"/>
      <c r="F51" s="202"/>
      <c r="G51" s="202"/>
      <c r="H51" s="202">
        <f>H50+H49+H44+H43+H42+H41+H40+H39+H35</f>
        <v>17047861.552172318</v>
      </c>
      <c r="I51" s="202"/>
      <c r="J51" s="202"/>
    </row>
    <row r="52" spans="1:10" s="203" customFormat="1" x14ac:dyDescent="0.25">
      <c r="A52" s="171"/>
      <c r="B52" s="172"/>
      <c r="C52" s="219"/>
      <c r="D52" s="172"/>
      <c r="E52" s="202"/>
      <c r="F52" s="202"/>
      <c r="G52" s="202"/>
      <c r="H52" s="202"/>
      <c r="I52" s="202"/>
      <c r="J52" s="202"/>
    </row>
    <row r="53" spans="1:10" hidden="1" x14ac:dyDescent="0.25">
      <c r="A53" s="215" t="str">
        <f>'СМР+мат 11.04 (2)'!B37</f>
        <v>Демонтаж СП б/н 1/6,  правая</v>
      </c>
      <c r="B53" s="215" t="s">
        <v>520</v>
      </c>
      <c r="C53" s="220"/>
      <c r="D53" s="215"/>
      <c r="E53" s="175">
        <f>'СМР+мат 11.04 (2)'!L41</f>
        <v>109062.41</v>
      </c>
      <c r="F53" s="175">
        <f>'СМР+мат 11.04 (2)'!G41</f>
        <v>109062.41</v>
      </c>
      <c r="G53" s="175">
        <f>'СМР+мат 11.04 (2)'!J41</f>
        <v>0</v>
      </c>
      <c r="H53" s="175">
        <f>'СМР+мат 11.04 (2)'!T41</f>
        <v>169046.73239999998</v>
      </c>
      <c r="I53" s="175">
        <f>'СМР+мат 11.04 (2)'!O41</f>
        <v>169046.73239999998</v>
      </c>
      <c r="J53" s="175">
        <f>'СМР+мат 11.04 (2)'!R41</f>
        <v>0</v>
      </c>
    </row>
    <row r="54" spans="1:10" hidden="1" x14ac:dyDescent="0.25">
      <c r="A54" s="215" t="str">
        <f>'СМР+мат 11.04 (2)'!B42</f>
        <v>Демонтаж СП3 1/6,  правая</v>
      </c>
      <c r="B54" s="215" t="s">
        <v>520</v>
      </c>
      <c r="C54" s="220"/>
      <c r="D54" s="215"/>
      <c r="E54" s="175">
        <f>'СМР+мат 11.04 (2)'!L46</f>
        <v>109062.41</v>
      </c>
      <c r="F54" s="175">
        <f>'СМР+мат 11.04 (2)'!G46</f>
        <v>109062.41</v>
      </c>
      <c r="G54" s="175">
        <f>'СМР+мат 11.04 (2)'!J46</f>
        <v>0</v>
      </c>
      <c r="H54" s="175">
        <f>'СМР+мат 11.04 (2)'!T46</f>
        <v>169046.73239999998</v>
      </c>
      <c r="I54" s="175">
        <f>'СМР+мат 11.04 (2)'!O46</f>
        <v>169046.73239999998</v>
      </c>
      <c r="J54" s="175">
        <f>'СМР+мат 11.04 (2)'!R46</f>
        <v>0</v>
      </c>
    </row>
    <row r="55" spans="1:10" x14ac:dyDescent="0.25">
      <c r="A55" s="215" t="str">
        <f>'СМР+мат 11.04 (2)'!B47</f>
        <v>Демонтаж СП15 1/9,  правая</v>
      </c>
      <c r="B55" s="216" t="s">
        <v>149</v>
      </c>
      <c r="C55" s="220">
        <v>1</v>
      </c>
      <c r="D55" s="215"/>
      <c r="E55" s="175">
        <f>'СМР+мат 11.04 (2)'!L51</f>
        <v>145686.32</v>
      </c>
      <c r="F55" s="175">
        <f>'СМР+мат 11.04 (2)'!G51</f>
        <v>145686.32</v>
      </c>
      <c r="G55" s="175">
        <v>0</v>
      </c>
      <c r="H55" s="175">
        <f>'СМР+мат 11.04 (2)'!T51</f>
        <v>225813.80220000001</v>
      </c>
      <c r="I55" s="175">
        <f>'СМР+мат 11.04 (2)'!O51</f>
        <v>225813.80220000001</v>
      </c>
      <c r="J55" s="175">
        <v>0</v>
      </c>
    </row>
    <row r="56" spans="1:10" s="161" customFormat="1" x14ac:dyDescent="0.25">
      <c r="A56" s="160"/>
      <c r="B56" s="165"/>
      <c r="C56" s="213"/>
      <c r="D56" s="160"/>
      <c r="E56" s="175"/>
      <c r="F56" s="175"/>
      <c r="G56" s="175"/>
      <c r="H56" s="175"/>
      <c r="I56" s="175"/>
      <c r="J56" s="175"/>
    </row>
    <row r="57" spans="1:10" x14ac:dyDescent="0.25">
      <c r="A57" s="160" t="str">
        <f>'СМР+мат 11.04 (2)'!B52</f>
        <v>Замена СП6 1/7,  левая</v>
      </c>
      <c r="B57" s="216" t="s">
        <v>149</v>
      </c>
      <c r="C57" s="213">
        <v>1</v>
      </c>
      <c r="D57" s="160"/>
      <c r="E57" s="175">
        <f>'СМР+мат 11.04 (2)'!L82</f>
        <v>6028707.3100000005</v>
      </c>
      <c r="F57" s="175">
        <f>'СМР+мат 11.04 (2)'!G82</f>
        <v>694367.86999999988</v>
      </c>
      <c r="G57" s="175">
        <f>'СМР+мат 11.04 (2)'!J82</f>
        <v>5334339.4400000004</v>
      </c>
      <c r="H57" s="175">
        <f>'СМР+мат 11.04 (2)'!T82</f>
        <v>8010911.4362789989</v>
      </c>
      <c r="I57" s="175">
        <f>'СМР+мат 11.04 (2)'!O82</f>
        <v>1076270.1621989999</v>
      </c>
      <c r="J57" s="175">
        <f>'СМР+мат 11.04 (2)'!R82</f>
        <v>6934641.2740799999</v>
      </c>
    </row>
    <row r="58" spans="1:10" hidden="1" x14ac:dyDescent="0.25">
      <c r="A58" s="160" t="str">
        <f>'СМР+мат 11.04 (2)'!B83</f>
        <v>Замена СП7 1/7,  левая</v>
      </c>
      <c r="B58" s="216" t="s">
        <v>149</v>
      </c>
      <c r="C58" s="213"/>
      <c r="D58" s="160"/>
      <c r="E58" s="175">
        <f>'СМР+мат 11.04 (2)'!L113</f>
        <v>5989116.7200000016</v>
      </c>
      <c r="F58" s="175">
        <f>'СМР+мат 11.04 (2)'!G113</f>
        <v>668784.43999999994</v>
      </c>
      <c r="G58" s="175">
        <f>'СМР+мат 11.04 (2)'!J113</f>
        <v>5320332.28</v>
      </c>
      <c r="H58" s="175">
        <f>'СМР+мат 11.04 (2)'!T113</f>
        <v>7953047.7954269983</v>
      </c>
      <c r="I58" s="175">
        <f>'СМР+мат 11.04 (2)'!O113</f>
        <v>1036615.8397469999</v>
      </c>
      <c r="J58" s="175">
        <f>'СМР+мат 11.04 (2)'!R113</f>
        <v>6916431.9556800006</v>
      </c>
    </row>
    <row r="59" spans="1:10" hidden="1" x14ac:dyDescent="0.25">
      <c r="A59" s="160" t="str">
        <f>'СМР+мат 11.04 (2)'!B114</f>
        <v>Замена СП8 1/7,  левая</v>
      </c>
      <c r="B59" s="216" t="s">
        <v>149</v>
      </c>
      <c r="C59" s="213"/>
      <c r="D59" s="160"/>
      <c r="E59" s="175">
        <f>'СМР+мат 11.04 (2)'!L144</f>
        <v>5963814.0500000017</v>
      </c>
      <c r="F59" s="175">
        <f>'СМР+мат 11.04 (2)'!G144</f>
        <v>652481.19999999984</v>
      </c>
      <c r="G59" s="175">
        <f>'СМР+мат 11.04 (2)'!J144</f>
        <v>5311332.8500000006</v>
      </c>
      <c r="H59" s="175">
        <f>'СМР+мат 11.04 (2)'!T144</f>
        <v>7916078.5328909978</v>
      </c>
      <c r="I59" s="175">
        <f>'СМР+мат 11.04 (2)'!O144</f>
        <v>1011345.8284110001</v>
      </c>
      <c r="J59" s="175">
        <f>'СМР+мат 11.04 (2)'!R144</f>
        <v>6904732.7044799998</v>
      </c>
    </row>
    <row r="60" spans="1:10" x14ac:dyDescent="0.25">
      <c r="A60" s="160" t="str">
        <f>'СМР+мат 11.04 (2)'!B145</f>
        <v>Замена СП9 1/7,  левая</v>
      </c>
      <c r="B60" s="216" t="s">
        <v>149</v>
      </c>
      <c r="C60" s="213">
        <v>1</v>
      </c>
      <c r="D60" s="160"/>
      <c r="E60" s="175">
        <f>'СМР+мат 11.04 (2)'!L175</f>
        <v>5932051.1000000015</v>
      </c>
      <c r="F60" s="175">
        <f>'СМР+мат 11.04 (2)'!G175</f>
        <v>631967.5299999998</v>
      </c>
      <c r="G60" s="175">
        <f>'СМР+мат 11.04 (2)'!J175</f>
        <v>5300083.5700000012</v>
      </c>
      <c r="H60" s="175">
        <f>'СМР+мат 11.04 (2)'!T175</f>
        <v>7869658.276670998</v>
      </c>
      <c r="I60" s="175">
        <f>'СМР+мат 11.04 (2)'!O175</f>
        <v>979549.636191</v>
      </c>
      <c r="J60" s="175">
        <f>'СМР+мат 11.04 (2)'!R175</f>
        <v>6890108.6404799996</v>
      </c>
    </row>
    <row r="61" spans="1:10" x14ac:dyDescent="0.25">
      <c r="A61" s="160" t="str">
        <f>'СМР+мат 11.04 (2)'!B176</f>
        <v>Замена СП10 1/7,  левая</v>
      </c>
      <c r="B61" s="216" t="s">
        <v>149</v>
      </c>
      <c r="C61" s="213">
        <v>1</v>
      </c>
      <c r="D61" s="160"/>
      <c r="E61" s="175">
        <f>'СМР+мат 11.04 (2)'!L206</f>
        <v>5996175.9000000013</v>
      </c>
      <c r="F61" s="175">
        <f>'СМР+мат 11.04 (2)'!G206</f>
        <v>673376.0399999998</v>
      </c>
      <c r="G61" s="175">
        <f>'СМР+мат 11.04 (2)'!J206</f>
        <v>5322799.8600000003</v>
      </c>
      <c r="H61" s="175">
        <f>'СМР+мат 11.04 (2)'!T206</f>
        <v>7963372.6500029983</v>
      </c>
      <c r="I61" s="175">
        <f>'СМР+мат 11.04 (2)'!O206</f>
        <v>1043732.8351230001</v>
      </c>
      <c r="J61" s="175">
        <f>'СМР+мат 11.04 (2)'!R206</f>
        <v>6919639.8148799995</v>
      </c>
    </row>
    <row r="62" spans="1:10" x14ac:dyDescent="0.25">
      <c r="A62" s="160" t="str">
        <f>'СМР+мат 11.04 (2)'!B207</f>
        <v>Замена СП11 1/7,  левая</v>
      </c>
      <c r="B62" s="216" t="s">
        <v>149</v>
      </c>
      <c r="C62" s="213">
        <v>1</v>
      </c>
      <c r="D62" s="160"/>
      <c r="E62" s="175">
        <f>'СМР+мат 11.04 (2)'!L237</f>
        <v>5970762.0300000012</v>
      </c>
      <c r="F62" s="175">
        <f>'СМР+мат 11.04 (2)'!G237</f>
        <v>665307.82999999984</v>
      </c>
      <c r="G62" s="175">
        <f>'СМР+мат 11.04 (2)'!J237</f>
        <v>5305454.2000000011</v>
      </c>
      <c r="H62" s="175">
        <f>'СМР+мат 11.04 (2)'!T237</f>
        <v>7928317.5608069981</v>
      </c>
      <c r="I62" s="175">
        <f>'СМР+мат 11.04 (2)'!O237</f>
        <v>1031227.109127</v>
      </c>
      <c r="J62" s="175">
        <f>'СМР+мат 11.04 (2)'!R237</f>
        <v>6897090.4516799999</v>
      </c>
    </row>
    <row r="63" spans="1:10" hidden="1" x14ac:dyDescent="0.25">
      <c r="A63" s="157" t="str">
        <f>'СМР+мат 11.04 (2)'!B238</f>
        <v>Замена СП13 1/7,  левая</v>
      </c>
      <c r="B63" s="160"/>
      <c r="C63" s="213"/>
      <c r="D63" s="160"/>
      <c r="E63" s="175">
        <f>'СМР+мат 11.04 (2)'!L268</f>
        <v>5972951.080000001</v>
      </c>
      <c r="F63" s="175">
        <f>'СМР+мат 11.04 (2)'!G268</f>
        <v>667787.18999999971</v>
      </c>
      <c r="G63" s="175">
        <f>'СМР+мат 11.04 (2)'!J268</f>
        <v>5305163.8900000006</v>
      </c>
      <c r="H63" s="175">
        <f>'СМР+мат 11.04 (2)'!T268</f>
        <v>7931783.1867509978</v>
      </c>
      <c r="I63" s="150">
        <f>'СМР+мат 11.04 (2)'!O268</f>
        <v>1035070.130271</v>
      </c>
      <c r="J63" s="150">
        <f>'СМР+мат 11.04 (2)'!R268</f>
        <v>6896713.0564799998</v>
      </c>
    </row>
    <row r="64" spans="1:10" hidden="1" x14ac:dyDescent="0.25">
      <c r="A64" s="157" t="str">
        <f>'СМР+мат 11.04 (2)'!B269</f>
        <v>Замена СП14 1/7,  правая</v>
      </c>
      <c r="B64" s="160"/>
      <c r="C64" s="213"/>
      <c r="D64" s="160"/>
      <c r="E64" s="175">
        <f>'СМР+мат 11.04 (2)'!L299</f>
        <v>5984072.1900000013</v>
      </c>
      <c r="F64" s="175">
        <f>'СМР+мат 11.04 (2)'!G299</f>
        <v>665554.30999999971</v>
      </c>
      <c r="G64" s="175">
        <f>'СМР+мат 11.04 (2)'!J299</f>
        <v>5318517.8800000008</v>
      </c>
      <c r="H64" s="175">
        <f>'СМР+мат 11.04 (2)'!T299</f>
        <v>7945682.3739269981</v>
      </c>
      <c r="I64" s="150">
        <f>'СМР+мат 11.04 (2)'!O299</f>
        <v>1031609.1382470001</v>
      </c>
      <c r="J64" s="150">
        <f>'СМР+мат 11.04 (2)'!R299</f>
        <v>6914073.2356799999</v>
      </c>
    </row>
    <row r="65" spans="5:7" x14ac:dyDescent="0.25">
      <c r="E65" s="162"/>
      <c r="F65" s="164"/>
      <c r="G65" s="163"/>
    </row>
    <row r="66" spans="5:7" x14ac:dyDescent="0.25">
      <c r="E66" s="32"/>
      <c r="F66" s="32"/>
      <c r="G66" s="32"/>
    </row>
  </sheetData>
  <mergeCells count="2">
    <mergeCell ref="E1:G1"/>
    <mergeCell ref="H1:J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Свод</vt:lpstr>
      <vt:lpstr>СМР+мат пред </vt:lpstr>
      <vt:lpstr>СМР+мат 11.04 (5)</vt:lpstr>
      <vt:lpstr>СМР+мат 11.04 (4)</vt:lpstr>
      <vt:lpstr>сводник (2)</vt:lpstr>
      <vt:lpstr>СМР+мат 11.04 (3)</vt:lpstr>
      <vt:lpstr>СМР+мат 11.04</vt:lpstr>
      <vt:lpstr>сводник</vt:lpstr>
      <vt:lpstr>сводник out</vt:lpstr>
      <vt:lpstr>СМР+мат 11.04 (2)</vt:lpstr>
      <vt:lpstr>Лист1</vt:lpstr>
      <vt:lpstr>Свод!Область_печати</vt:lpstr>
      <vt:lpstr>'СМР+мат 11.04'!Область_печати</vt:lpstr>
      <vt:lpstr>'СМР+мат 11.04 (2)'!Область_печати</vt:lpstr>
      <vt:lpstr>'СМР+мат 11.04 (3)'!Область_печати</vt:lpstr>
      <vt:lpstr>'СМР+мат 11.04 (4)'!Область_печати</vt:lpstr>
      <vt:lpstr>'СМР+мат 11.04 (5)'!Область_печати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2025-06-12T11:39:50Z</cp:lastPrinted>
  <dcterms:created xsi:type="dcterms:W3CDTF">2023-10-31T07:58:42Z</dcterms:created>
  <dcterms:modified xsi:type="dcterms:W3CDTF">2025-07-24T13:22:21Z</dcterms:modified>
</cp:coreProperties>
</file>