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бъекты\Коломна\ИД\"/>
    </mc:Choice>
  </mc:AlternateContent>
  <bookViews>
    <workbookView xWindow="0" yWindow="0" windowWidth="23040" windowHeight="8952"/>
  </bookViews>
  <sheets>
    <sheet name="Вход выход 3 путь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xlnm._FilterDatabase" localSheetId="0" hidden="1">'Вход выход 3 путь'!$A$5:$L$72</definedName>
    <definedName name="Excel_BuiltIn__FilterDatabase_4">#REF!</definedName>
    <definedName name="Excel_BuiltIn_Print_Area">#REF!</definedName>
    <definedName name="Excel_BuiltIn_Print_Area_1">#REF!</definedName>
    <definedName name="Excel_BuiltIn_Print_Area_13">#REF!</definedName>
    <definedName name="Excel_BuiltIn_Print_Area_2">#REF!</definedName>
    <definedName name="Excel_BuiltIn_Print_Area_3">#REF!</definedName>
    <definedName name="Excel_BuiltIn_Print_Area_4">#REF!</definedName>
    <definedName name="Excel_BuiltIn_Print_Area_5">#REF!</definedName>
    <definedName name="Excel_BuiltIn_Print_Area_6">#REF!</definedName>
    <definedName name="Excel_BuiltIn_Print_Area_7">#REF!</definedName>
    <definedName name="Excel_BuiltIn_Print_Area_8">#REF!</definedName>
    <definedName name="Excel_BuiltIn_Print_Titles">#REF!</definedName>
    <definedName name="Fuck">#REF!</definedName>
    <definedName name="k">'[1]Текущие показатели'!$A$2</definedName>
    <definedName name="VES">#REF!</definedName>
    <definedName name="Z_32BE0561_3E43_11D1_AA21_0080C83F6713_.wvu.FilterData" hidden="1">#REF!</definedName>
    <definedName name="Z_32BE0561_3E43_11D1_AA21_0080C83F6713_.wvu.Rows" hidden="1">#REF!</definedName>
    <definedName name="Z_361DAB21_3E43_11D1_9921_000021579852_.wvu.FilterData" hidden="1">#REF!</definedName>
    <definedName name="Z_6DAEFF01_3E3C_11D1_9921_000021579852_.wvu.FilterData" hidden="1">#REF!</definedName>
    <definedName name="Z_6DAEFF01_3E3C_11D1_9921_000021579852_.wvu.Rows" hidden="1">#REF!</definedName>
    <definedName name="Z_7F3F38C1_B38F_11D1_B73A_0080C83F5DB9_.wvu.FilterData" hidden="1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>[5]Кабель!#REF!</definedName>
    <definedName name="Дост_Промсервис">[5]Кабель!$BR$9</definedName>
    <definedName name="Доставка_Алюр">#REF!</definedName>
    <definedName name="доставка_андромеда">#REF!</definedName>
    <definedName name="доставка_ВИМкабель">#REF!</definedName>
    <definedName name="Доставка_Дилявер">#REF!</definedName>
    <definedName name="доставка_кавказ">#REF!</definedName>
    <definedName name="заказчики">[3]база!$A$1:$A$65536</definedName>
    <definedName name="Заключение">[6]Списки!$I$2:$I$4</definedName>
    <definedName name="к1">#REF!</definedName>
    <definedName name="к2">#REF!</definedName>
    <definedName name="к3">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>#REF!</definedName>
    <definedName name="конкр150">'[2]исх дан'!#REF!</definedName>
    <definedName name="конкр230">'[2]исх дан'!#REF!</definedName>
    <definedName name="конкр240">'[2]исх дан'!#REF!</definedName>
    <definedName name="КОНТРОЛЬНИК">'[2]исх дан'!#REF!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>#REF!</definedName>
    <definedName name="КУРС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>#REF!</definedName>
    <definedName name="левон_розн">#REF!</definedName>
    <definedName name="лист1">[8]Кабель!$A$1:$A$123,[8]Кабель!$GF$1:$GG$123,#REF!,#REF!,[8]Кабель!$A$423:$A$1102,[8]Кабель!$GF$423:$GG$1102</definedName>
    <definedName name="лист1_txt">[8]Кабель!$A$10:$A$123,[8]Кабель!$GF$10:$GG$123,#REF!,[8]Кабель!$GF$438:$GG$850</definedName>
    <definedName name="лист10">#REF!,#REF!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>#REF!,[7]Электрика!$A$3:$B$24,[7]Электрика!$AY$3:$AZ$24,[7]Электрика!$AY$69:$AZ$129</definedName>
    <definedName name="лист3">#REF!,#REF!,#REF!,#REF!,#REF!,#REF!</definedName>
    <definedName name="лист3_txt">#REF!,#REF!,#REF!,#REF!</definedName>
    <definedName name="лист4">#REF!,#REF!,#REF!,#REF!,#REF!,#REF!</definedName>
    <definedName name="лист4_txt">#REF!,#REF!,#REF!,#REF!</definedName>
    <definedName name="лист8">#REF!,#REF!</definedName>
    <definedName name="ЛУКИ">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>#REF!</definedName>
    <definedName name="НАЦ_НЕГОРЮЧ">#REF!</definedName>
    <definedName name="НАЦ_ОПТ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>#REF!</definedName>
    <definedName name="НАЦ_ТУРЦ_РОЗН">#REF!</definedName>
    <definedName name="НАЦЕНКА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_xlnm.Print_Area" localSheetId="0">'Вход выход 3 путь'!$A$1:$L$71</definedName>
    <definedName name="ООС">#REF!,#REF!</definedName>
    <definedName name="от_БИРЖЕВОГО">'[2]исх дан'!#REF!</definedName>
    <definedName name="ПВ">'[2]исх дан'!#REF!</definedName>
    <definedName name="ПВС_ОПТ">'[2]исх дан'!#REF!</definedName>
    <definedName name="ПВС_РОЗН">[10]ПРОЦЕНТЫ!$AQ$7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>#REF!</definedName>
    <definedName name="рома1">[5]Кабель!$A$1:$A$136,#REF!,[5]Кабель!$FQ$1:$FQ$136,#REF!,#REF!,#REF!,[5]Кабель!$A$420:$A$1102,#REF!,[5]Кабель!$FQ$420:$FQ$1102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>#REF!,#REF!</definedName>
    <definedName name="текст11">#REF!,#REF!</definedName>
    <definedName name="текст12">#REF!,#REF!</definedName>
    <definedName name="текст2">[5]Кабель!$A$137:$A$419,#REF!</definedName>
    <definedName name="текст3">#REF!,#REF!</definedName>
    <definedName name="текст4">[7]Электрика!#REF!,[7]Электрика!#REF!</definedName>
    <definedName name="текст5">[7]Электрика!$A$3:$B$24,[7]Электрика!$AY$4:$AZ$24</definedName>
    <definedName name="текст6">[7]Электрика!$A$32:$B$129,[7]Электрика!#REF!</definedName>
    <definedName name="текст7">#REF!,#REF!</definedName>
    <definedName name="текст8">#REF!,#REF!</definedName>
    <definedName name="текст9">#REF!,#REF!</definedName>
    <definedName name="Титул00">#REF!</definedName>
    <definedName name="Титул01">#REF!,#REF!</definedName>
    <definedName name="Титул02">#REF!,#REF!</definedName>
    <definedName name="Титул03">#REF!,#REF!</definedName>
    <definedName name="Титул04">#REF!,#REF!</definedName>
    <definedName name="Титул05">#REF!,#REF!</definedName>
    <definedName name="Титул06">#REF!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0" i="1" l="1"/>
  <c r="K70" i="1" s="1"/>
  <c r="F69" i="1"/>
  <c r="G69" i="1" s="1"/>
  <c r="L69" i="1" s="1"/>
  <c r="I68" i="1"/>
  <c r="J68" i="1" s="1"/>
  <c r="L68" i="1" s="1"/>
  <c r="F67" i="1"/>
  <c r="K67" i="1" s="1"/>
  <c r="H66" i="1"/>
  <c r="H65" i="1"/>
  <c r="I65" i="1" s="1"/>
  <c r="H64" i="1"/>
  <c r="I64" i="1" s="1"/>
  <c r="I63" i="1"/>
  <c r="K63" i="1" s="1"/>
  <c r="I62" i="1"/>
  <c r="J62" i="1" s="1"/>
  <c r="L62" i="1" s="1"/>
  <c r="I61" i="1"/>
  <c r="K61" i="1" s="1"/>
  <c r="F60" i="1"/>
  <c r="G60" i="1" s="1"/>
  <c r="L60" i="1" s="1"/>
  <c r="F59" i="1"/>
  <c r="K59" i="1" s="1"/>
  <c r="I58" i="1"/>
  <c r="K58" i="1" s="1"/>
  <c r="I57" i="1"/>
  <c r="K57" i="1" s="1"/>
  <c r="G56" i="1"/>
  <c r="L56" i="1" s="1"/>
  <c r="F56" i="1"/>
  <c r="K56" i="1" s="1"/>
  <c r="F55" i="1"/>
  <c r="K55" i="1" s="1"/>
  <c r="I54" i="1"/>
  <c r="J54" i="1" s="1"/>
  <c r="F54" i="1"/>
  <c r="F53" i="1"/>
  <c r="K53" i="1" s="1"/>
  <c r="I52" i="1"/>
  <c r="J52" i="1" s="1"/>
  <c r="F52" i="1"/>
  <c r="G52" i="1" s="1"/>
  <c r="F51" i="1"/>
  <c r="G51" i="1" s="1"/>
  <c r="L51" i="1" s="1"/>
  <c r="F50" i="1"/>
  <c r="K50" i="1" s="1"/>
  <c r="A50" i="1"/>
  <c r="A51" i="1" s="1"/>
  <c r="A53" i="1" s="1"/>
  <c r="A55" i="1" s="1"/>
  <c r="A56" i="1" s="1"/>
  <c r="A59" i="1" s="1"/>
  <c r="A60" i="1" s="1"/>
  <c r="A67" i="1" s="1"/>
  <c r="A69" i="1" s="1"/>
  <c r="F49" i="1"/>
  <c r="G49" i="1" s="1"/>
  <c r="L49" i="1" s="1"/>
  <c r="D47" i="1"/>
  <c r="D46" i="1"/>
  <c r="F37" i="1"/>
  <c r="G37" i="1" s="1"/>
  <c r="L37" i="1" s="1"/>
  <c r="F36" i="1"/>
  <c r="G36" i="1" s="1"/>
  <c r="L36" i="1" s="1"/>
  <c r="I35" i="1"/>
  <c r="J35" i="1" s="1"/>
  <c r="L35" i="1" s="1"/>
  <c r="F34" i="1"/>
  <c r="G34" i="1" s="1"/>
  <c r="L34" i="1" s="1"/>
  <c r="I33" i="1"/>
  <c r="K33" i="1" s="1"/>
  <c r="I32" i="1"/>
  <c r="J32" i="1" s="1"/>
  <c r="F32" i="1"/>
  <c r="G32" i="1" s="1"/>
  <c r="F22" i="1"/>
  <c r="K22" i="1" s="1"/>
  <c r="F21" i="1"/>
  <c r="G21" i="1" s="1"/>
  <c r="L21" i="1" s="1"/>
  <c r="I20" i="1"/>
  <c r="K20" i="1" s="1"/>
  <c r="F19" i="1"/>
  <c r="K19" i="1" s="1"/>
  <c r="I18" i="1"/>
  <c r="J18" i="1" s="1"/>
  <c r="L18" i="1" s="1"/>
  <c r="F17" i="1"/>
  <c r="G17" i="1" s="1"/>
  <c r="L17" i="1" s="1"/>
  <c r="I16" i="1"/>
  <c r="J16" i="1" s="1"/>
  <c r="F15" i="1"/>
  <c r="K15" i="1" s="1"/>
  <c r="A15" i="1"/>
  <c r="A17" i="1" s="1"/>
  <c r="A19" i="1" s="1"/>
  <c r="A21" i="1" s="1"/>
  <c r="A22" i="1" s="1"/>
  <c r="A32" i="1" s="1"/>
  <c r="A34" i="1" s="1"/>
  <c r="A36" i="1" s="1"/>
  <c r="A37" i="1" s="1"/>
  <c r="A39" i="1" s="1"/>
  <c r="A40" i="1" s="1"/>
  <c r="A41" i="1" s="1"/>
  <c r="A42" i="1" s="1"/>
  <c r="A46" i="1" s="1"/>
  <c r="F14" i="1"/>
  <c r="K14" i="1" s="1"/>
  <c r="F12" i="1"/>
  <c r="G12" i="1" s="1"/>
  <c r="L12" i="1" s="1"/>
  <c r="D12" i="1"/>
  <c r="D10" i="1"/>
  <c r="F10" i="1" s="1"/>
  <c r="F9" i="1"/>
  <c r="G9" i="1" s="1"/>
  <c r="L9" i="1" s="1"/>
  <c r="F8" i="1"/>
  <c r="G8" i="1" s="1"/>
  <c r="L8" i="1" s="1"/>
  <c r="A8" i="1"/>
  <c r="A9" i="1" s="1"/>
  <c r="A10" i="1" s="1"/>
  <c r="A11" i="1" s="1"/>
  <c r="A12" i="1" s="1"/>
  <c r="D7" i="1"/>
  <c r="D11" i="1" s="1"/>
  <c r="K54" i="1" l="1"/>
  <c r="K69" i="1"/>
  <c r="K36" i="1"/>
  <c r="K35" i="1"/>
  <c r="L52" i="1"/>
  <c r="J20" i="1"/>
  <c r="L20" i="1" s="1"/>
  <c r="K8" i="1"/>
  <c r="G53" i="1"/>
  <c r="L53" i="1" s="1"/>
  <c r="J58" i="1"/>
  <c r="L58" i="1" s="1"/>
  <c r="K52" i="1"/>
  <c r="G59" i="1"/>
  <c r="L59" i="1" s="1"/>
  <c r="G10" i="1"/>
  <c r="L10" i="1" s="1"/>
  <c r="K10" i="1"/>
  <c r="J65" i="1"/>
  <c r="L65" i="1" s="1"/>
  <c r="K65" i="1"/>
  <c r="G14" i="1"/>
  <c r="L14" i="1" s="1"/>
  <c r="J33" i="1"/>
  <c r="L33" i="1" s="1"/>
  <c r="J57" i="1"/>
  <c r="L57" i="1" s="1"/>
  <c r="J70" i="1"/>
  <c r="L70" i="1" s="1"/>
  <c r="F7" i="1"/>
  <c r="G7" i="1" s="1"/>
  <c r="L7" i="1" s="1"/>
  <c r="K18" i="1"/>
  <c r="K37" i="1"/>
  <c r="K60" i="1"/>
  <c r="G15" i="1"/>
  <c r="L15" i="1" s="1"/>
  <c r="G22" i="1"/>
  <c r="L22" i="1" s="1"/>
  <c r="K34" i="1"/>
  <c r="K9" i="1"/>
  <c r="K17" i="1"/>
  <c r="K51" i="1"/>
  <c r="G54" i="1"/>
  <c r="L54" i="1" s="1"/>
  <c r="G19" i="1"/>
  <c r="L19" i="1" s="1"/>
  <c r="K32" i="1"/>
  <c r="K62" i="1"/>
  <c r="G50" i="1"/>
  <c r="L50" i="1" s="1"/>
  <c r="L32" i="1"/>
  <c r="F11" i="1"/>
  <c r="K12" i="1"/>
  <c r="K21" i="1"/>
  <c r="L16" i="1"/>
  <c r="K49" i="1"/>
  <c r="K64" i="1"/>
  <c r="J64" i="1"/>
  <c r="L64" i="1" s="1"/>
  <c r="K16" i="1"/>
  <c r="K68" i="1"/>
  <c r="G55" i="1"/>
  <c r="L55" i="1" s="1"/>
  <c r="J61" i="1"/>
  <c r="L61" i="1" s="1"/>
  <c r="J63" i="1"/>
  <c r="L63" i="1" s="1"/>
  <c r="I66" i="1"/>
  <c r="I71" i="1" s="1"/>
  <c r="G67" i="1"/>
  <c r="L67" i="1" s="1"/>
  <c r="F71" i="1" l="1"/>
  <c r="K7" i="1"/>
  <c r="K11" i="1"/>
  <c r="G11" i="1"/>
  <c r="K66" i="1"/>
  <c r="J66" i="1"/>
  <c r="L66" i="1" s="1"/>
  <c r="K71" i="1" l="1"/>
  <c r="L11" i="1"/>
  <c r="L71" i="1" s="1"/>
  <c r="G71" i="1"/>
  <c r="J71" i="1"/>
</calcChain>
</file>

<file path=xl/sharedStrings.xml><?xml version="1.0" encoding="utf-8"?>
<sst xmlns="http://schemas.openxmlformats.org/spreadsheetml/2006/main" count="177" uniqueCount="111">
  <si>
    <t>№ п/п</t>
  </si>
  <si>
    <t>Наименование материалов</t>
  </si>
  <si>
    <t>Ед.изм</t>
  </si>
  <si>
    <t>Кол-во</t>
  </si>
  <si>
    <t>ООО "ЭлектроЭнергетика"</t>
  </si>
  <si>
    <t>- материалы, кот. покупает Шеллрокк</t>
  </si>
  <si>
    <t>Стоимость работ</t>
  </si>
  <si>
    <t>Стоимость материалов</t>
  </si>
  <si>
    <t>Всего</t>
  </si>
  <si>
    <t>Цена за единицу без НДС</t>
  </si>
  <si>
    <t>ИТОГО без НДС</t>
  </si>
  <si>
    <t>ИТОГО с НДС</t>
  </si>
  <si>
    <t>без НДС</t>
  </si>
  <si>
    <t>с НДС</t>
  </si>
  <si>
    <t>Демонтажные работы</t>
  </si>
  <si>
    <t>1</t>
  </si>
  <si>
    <t>Очистка  межпутья, откосов и выемок жд. путей от мусора, бетонного боя, грунта и пр.</t>
  </si>
  <si>
    <t>м3</t>
  </si>
  <si>
    <t>Демонтаж рельсошпальной решётки элементами</t>
  </si>
  <si>
    <t>м</t>
  </si>
  <si>
    <t>Разборка автомобильного переезда №27 из деревянных шпал через 1 путь</t>
  </si>
  <si>
    <t>шт</t>
  </si>
  <si>
    <t>Выемка щебня и загрезнённого грунта основания пути 1 (0,55 м * 4 м)</t>
  </si>
  <si>
    <t>Погрузка, вывоз и утилизация загрезнённого щебня, грунта, мусора</t>
  </si>
  <si>
    <t>т</t>
  </si>
  <si>
    <t>Погрузка и перевозка балансодержателю демонтированных элементов (шпалы, рельсы, скрепления, болты)</t>
  </si>
  <si>
    <t xml:space="preserve">Реконструкция пути 3 </t>
  </si>
  <si>
    <t>Уплотнение основания выемки катками послойное (прохождение по одному следу 4-5 раз)</t>
  </si>
  <si>
    <t>м2</t>
  </si>
  <si>
    <t>Устройство прослойки из геотекстиля</t>
  </si>
  <si>
    <t>2.1</t>
  </si>
  <si>
    <t>Геотекстиль</t>
  </si>
  <si>
    <t>Устройство песчаного основания с уплотнением катками</t>
  </si>
  <si>
    <t>3.1</t>
  </si>
  <si>
    <t>Песок</t>
  </si>
  <si>
    <t xml:space="preserve">Устройство балластного основания из щебня h=0,35м </t>
  </si>
  <si>
    <t>4.1</t>
  </si>
  <si>
    <t>Щебень балластный кат.2</t>
  </si>
  <si>
    <t>Уплотнение основания балластного послойно (два слоя)</t>
  </si>
  <si>
    <t>Укладка рельсошпальной решётки отдельными элементами с эпюрой шпал 1840 шт/км, длинна рельса 12,5 м.</t>
  </si>
  <si>
    <t>6.1</t>
  </si>
  <si>
    <t>Рельс Р65, L-12,5 м.</t>
  </si>
  <si>
    <t>6.2</t>
  </si>
  <si>
    <t>Шпала железобетонная, Ш1</t>
  </si>
  <si>
    <t>6.3</t>
  </si>
  <si>
    <t>Накладка стыковая 1Р-65</t>
  </si>
  <si>
    <t>6.4</t>
  </si>
  <si>
    <t>Болт стыковой М27х160 в сборе</t>
  </si>
  <si>
    <t>6.5</t>
  </si>
  <si>
    <t>Подкладка КБ-65</t>
  </si>
  <si>
    <t>6.6</t>
  </si>
  <si>
    <t>Прокладка ЦП-143</t>
  </si>
  <si>
    <t>6.7</t>
  </si>
  <si>
    <t>Прокладка ЦП-328</t>
  </si>
  <si>
    <t>6.8</t>
  </si>
  <si>
    <t>Болт закладной М22х175 в сборе</t>
  </si>
  <si>
    <t>6.9</t>
  </si>
  <si>
    <t>Болт клеммный М22х75 в сборе</t>
  </si>
  <si>
    <t>Балластировка путей</t>
  </si>
  <si>
    <t>7.1</t>
  </si>
  <si>
    <t>Выправка пути</t>
  </si>
  <si>
    <t>Рихтовка пути</t>
  </si>
  <si>
    <t>Послеосадочный ремонт ж.д. пути</t>
  </si>
  <si>
    <t>Устройство переезда 27 через 1 путь (6,5 м)</t>
  </si>
  <si>
    <t>Укладка плиты внутренней резинокордового покрытия</t>
  </si>
  <si>
    <t>шт.</t>
  </si>
  <si>
    <t>Укладка плиты наружней резинокордового покрытия</t>
  </si>
  <si>
    <t>Устройство прокладки наружней резинокордового покрытия</t>
  </si>
  <si>
    <t>Устройство прокладки внутренней резинокордового покрытия</t>
  </si>
  <si>
    <t>14.1</t>
  </si>
  <si>
    <t>Резинокордовое покрытие</t>
  </si>
  <si>
    <t>компл.</t>
  </si>
  <si>
    <t>14.2</t>
  </si>
  <si>
    <t>Балка прижимная Аl.БПР-3 (3000х400х400)</t>
  </si>
  <si>
    <t>14.3</t>
  </si>
  <si>
    <t>Балка прижимная A1 .БПР-4 (4000х400х400)</t>
  </si>
  <si>
    <t>Баластировка, выправка путей (6,5м)</t>
  </si>
  <si>
    <t>14.4</t>
  </si>
  <si>
    <t>Устройство стрелочных переводов СП № 24 м СП №35</t>
  </si>
  <si>
    <t>16</t>
  </si>
  <si>
    <t>Устройство выемки под основание стрелочных переводов (1/9 на жб брусе, СП35)</t>
  </si>
  <si>
    <t>Уплотнение основания основания выемки катками</t>
  </si>
  <si>
    <t>18.1</t>
  </si>
  <si>
    <t>19.1</t>
  </si>
  <si>
    <t>Уплотнение основания балластного  послойно (два слоя)</t>
  </si>
  <si>
    <t>Монтаж и сборка стрелочного перевода (56,979 т)</t>
  </si>
  <si>
    <t>21.1</t>
  </si>
  <si>
    <t>Стрелочный перевод 1/9 с комплектом скрепления</t>
  </si>
  <si>
    <t>21.2</t>
  </si>
  <si>
    <t>Koмплeкт бpуca жeлeзoбeтoннoгo для cтpeлoчнoгo пepeвoдa P65 1/9</t>
  </si>
  <si>
    <t>Монтаж бруса деревянного под переводные механизмы</t>
  </si>
  <si>
    <t>Монтаж переводного механизма (флюгарки)</t>
  </si>
  <si>
    <t>23.1</t>
  </si>
  <si>
    <t>Переводной механизм ручной (флюгарка)</t>
  </si>
  <si>
    <t>23.2</t>
  </si>
  <si>
    <t xml:space="preserve">Запорная закладка с проушинами </t>
  </si>
  <si>
    <t>23.3</t>
  </si>
  <si>
    <t>Закладка стрелочная</t>
  </si>
  <si>
    <t>23.4</t>
  </si>
  <si>
    <t>Лак битумный БТ-577 (Кузбасслак)</t>
  </si>
  <si>
    <t>л</t>
  </si>
  <si>
    <t>23.5</t>
  </si>
  <si>
    <t>Эмаль ПФ-115 белая</t>
  </si>
  <si>
    <t>кг</t>
  </si>
  <si>
    <t>23.6</t>
  </si>
  <si>
    <t>Эмаль ПФ-115 черная</t>
  </si>
  <si>
    <t>Балластировка  стрелочного перевода</t>
  </si>
  <si>
    <t>24.1</t>
  </si>
  <si>
    <t>Выправка и рихтовка стрелочного перевода</t>
  </si>
  <si>
    <t>25.1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</si>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</sst>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₽_-;\-* #,##0.00\ _₽_-;_-* &quot;-&quot;??\ _₽_-;_-@_-"/>
    <numFmt numFmtId="164" formatCode="_-* #,##0.00_-;\-* #,##0.00_-;_-* &quot;-&quot;??_-;_-@_-"/>
    <numFmt numFmtId="166" formatCode="_-* #,##0_-;\-* #,##0_-;_-* &quot;-&quot;??_-;_-@_-"/>
    <numFmt numFmtId="167" formatCode="_-* #\ ##0.00_-;\-* #\ ##0.00_-;_-* &quot;-&quot;??_-;_-@_-"/>
    <numFmt numFmtId="168" formatCode="#,##0.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4" fillId="0" borderId="0">
      <alignment vertical="top"/>
    </xf>
    <xf numFmtId="0" fontId="4" fillId="0" borderId="0"/>
    <xf numFmtId="9" fontId="1" fillId="0" borderId="0" applyFont="0" applyFill="0" applyBorder="0" applyAlignment="0" applyProtection="0"/>
  </cellStyleXfs>
  <cellXfs count="108">
    <xf numFmtId="0" fontId="0" fillId="0" borderId="0" xfId="0"/>
    <xf numFmtId="4" fontId="2" fillId="0" borderId="3" xfId="1" applyNumberFormat="1" applyFont="1" applyBorder="1" applyAlignment="1">
      <alignment horizontal="center" vertical="center" wrapText="1"/>
    </xf>
    <xf numFmtId="0" fontId="1" fillId="0" borderId="0" xfId="1"/>
    <xf numFmtId="0" fontId="1" fillId="2" borderId="3" xfId="1" applyFill="1" applyBorder="1"/>
    <xf numFmtId="0" fontId="1" fillId="0" borderId="0" xfId="1" quotePrefix="1"/>
    <xf numFmtId="166" fontId="3" fillId="0" borderId="3" xfId="4" applyNumberFormat="1" applyFont="1" applyBorder="1" applyAlignment="1">
      <alignment vertical="center"/>
    </xf>
    <xf numFmtId="1" fontId="2" fillId="0" borderId="1" xfId="6" applyNumberFormat="1" applyFont="1" applyBorder="1" applyAlignment="1">
      <alignment horizontal="center" vertical="center"/>
    </xf>
    <xf numFmtId="0" fontId="2" fillId="0" borderId="1" xfId="6" applyFont="1" applyBorder="1" applyAlignment="1">
      <alignment horizontal="center" vertical="center"/>
    </xf>
    <xf numFmtId="3" fontId="2" fillId="0" borderId="1" xfId="6" applyNumberFormat="1" applyFont="1" applyBorder="1" applyAlignment="1">
      <alignment horizontal="center" vertical="center"/>
    </xf>
    <xf numFmtId="0" fontId="2" fillId="0" borderId="5" xfId="6" applyFont="1" applyBorder="1" applyAlignment="1">
      <alignment horizontal="center" vertical="center"/>
    </xf>
    <xf numFmtId="1" fontId="2" fillId="4" borderId="11" xfId="6" applyNumberFormat="1" applyFont="1" applyFill="1" applyBorder="1" applyAlignment="1">
      <alignment vertical="center"/>
    </xf>
    <xf numFmtId="1" fontId="2" fillId="4" borderId="9" xfId="6" applyNumberFormat="1" applyFont="1" applyFill="1" applyBorder="1" applyAlignment="1">
      <alignment vertical="center"/>
    </xf>
    <xf numFmtId="49" fontId="5" fillId="5" borderId="3" xfId="1" applyNumberFormat="1" applyFont="1" applyFill="1" applyBorder="1" applyAlignment="1">
      <alignment horizontal="center" vertical="center" wrapText="1"/>
    </xf>
    <xf numFmtId="0" fontId="5" fillId="0" borderId="3" xfId="7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164" fontId="5" fillId="0" borderId="3" xfId="4" applyFont="1" applyFill="1" applyBorder="1" applyAlignment="1">
      <alignment horizontal="center" vertical="center"/>
    </xf>
    <xf numFmtId="164" fontId="6" fillId="0" borderId="3" xfId="4" applyFont="1" applyBorder="1" applyAlignment="1">
      <alignment vertical="center"/>
    </xf>
    <xf numFmtId="164" fontId="7" fillId="0" borderId="3" xfId="4" applyFont="1" applyFill="1" applyBorder="1" applyAlignment="1">
      <alignment horizontal="center" vertical="center" wrapText="1"/>
    </xf>
    <xf numFmtId="164" fontId="6" fillId="5" borderId="3" xfId="4" applyFont="1" applyFill="1" applyBorder="1" applyAlignment="1">
      <alignment vertical="center"/>
    </xf>
    <xf numFmtId="164" fontId="6" fillId="5" borderId="3" xfId="4" applyFont="1" applyFill="1" applyBorder="1" applyAlignment="1">
      <alignment horizontal="center" vertical="center" wrapText="1"/>
    </xf>
    <xf numFmtId="164" fontId="6" fillId="0" borderId="11" xfId="4" applyFont="1" applyBorder="1" applyAlignment="1">
      <alignment vertical="center"/>
    </xf>
    <xf numFmtId="43" fontId="1" fillId="0" borderId="0" xfId="1" applyNumberFormat="1"/>
    <xf numFmtId="3" fontId="5" fillId="0" borderId="3" xfId="0" applyNumberFormat="1" applyFont="1" applyBorder="1" applyAlignment="1">
      <alignment horizontal="center" vertical="center" wrapText="1"/>
    </xf>
    <xf numFmtId="168" fontId="5" fillId="0" borderId="3" xfId="0" applyNumberFormat="1" applyFont="1" applyBorder="1" applyAlignment="1">
      <alignment horizontal="center" vertical="center" wrapText="1"/>
    </xf>
    <xf numFmtId="1" fontId="2" fillId="4" borderId="7" xfId="6" applyNumberFormat="1" applyFont="1" applyFill="1" applyBorder="1" applyAlignment="1">
      <alignment vertical="center"/>
    </xf>
    <xf numFmtId="1" fontId="2" fillId="4" borderId="8" xfId="6" applyNumberFormat="1" applyFont="1" applyFill="1" applyBorder="1" applyAlignment="1">
      <alignment vertical="center"/>
    </xf>
    <xf numFmtId="0" fontId="5" fillId="0" borderId="3" xfId="1" applyFont="1" applyBorder="1" applyAlignment="1">
      <alignment horizontal="center" vertical="center" wrapText="1"/>
    </xf>
    <xf numFmtId="4" fontId="5" fillId="0" borderId="3" xfId="1" applyNumberFormat="1" applyFont="1" applyBorder="1" applyAlignment="1">
      <alignment horizontal="center" vertical="center" wrapText="1"/>
    </xf>
    <xf numFmtId="49" fontId="5" fillId="6" borderId="3" xfId="1" applyNumberFormat="1" applyFont="1" applyFill="1" applyBorder="1" applyAlignment="1">
      <alignment horizontal="center" vertical="center" wrapText="1"/>
    </xf>
    <xf numFmtId="0" fontId="5" fillId="6" borderId="3" xfId="7" applyFont="1" applyFill="1" applyBorder="1" applyAlignment="1">
      <alignment horizontal="left" vertical="center" wrapText="1"/>
    </xf>
    <xf numFmtId="0" fontId="5" fillId="6" borderId="3" xfId="1" applyFont="1" applyFill="1" applyBorder="1" applyAlignment="1">
      <alignment horizontal="center" vertical="center" wrapText="1"/>
    </xf>
    <xf numFmtId="4" fontId="5" fillId="6" borderId="3" xfId="4" applyNumberFormat="1" applyFont="1" applyFill="1" applyBorder="1" applyAlignment="1">
      <alignment horizontal="center" vertical="center"/>
    </xf>
    <xf numFmtId="164" fontId="6" fillId="6" borderId="3" xfId="4" applyFont="1" applyFill="1" applyBorder="1" applyAlignment="1">
      <alignment vertical="center"/>
    </xf>
    <xf numFmtId="164" fontId="5" fillId="6" borderId="3" xfId="4" applyFont="1" applyFill="1" applyBorder="1" applyAlignment="1">
      <alignment horizontal="center" vertical="center" wrapText="1"/>
    </xf>
    <xf numFmtId="164" fontId="6" fillId="6" borderId="3" xfId="4" applyFont="1" applyFill="1" applyBorder="1" applyAlignment="1">
      <alignment horizontal="center" vertical="center" wrapText="1"/>
    </xf>
    <xf numFmtId="164" fontId="6" fillId="6" borderId="11" xfId="4" applyFont="1" applyFill="1" applyBorder="1" applyAlignment="1">
      <alignment vertical="center"/>
    </xf>
    <xf numFmtId="0" fontId="6" fillId="6" borderId="3" xfId="1" applyFont="1" applyFill="1" applyBorder="1" applyAlignment="1">
      <alignment horizontal="center" vertical="center"/>
    </xf>
    <xf numFmtId="164" fontId="5" fillId="0" borderId="3" xfId="4" applyFont="1" applyFill="1" applyBorder="1" applyAlignment="1">
      <alignment horizontal="center" vertical="center" wrapText="1"/>
    </xf>
    <xf numFmtId="0" fontId="6" fillId="6" borderId="3" xfId="1" applyFont="1" applyFill="1" applyBorder="1" applyAlignment="1">
      <alignment vertical="center" wrapText="1"/>
    </xf>
    <xf numFmtId="49" fontId="5" fillId="2" borderId="3" xfId="1" applyNumberFormat="1" applyFont="1" applyFill="1" applyBorder="1" applyAlignment="1">
      <alignment horizontal="center" vertical="center" wrapText="1"/>
    </xf>
    <xf numFmtId="0" fontId="5" fillId="2" borderId="3" xfId="7" applyFont="1" applyFill="1" applyBorder="1" applyAlignment="1">
      <alignment horizontal="left" vertical="center" wrapText="1"/>
    </xf>
    <xf numFmtId="0" fontId="5" fillId="2" borderId="3" xfId="1" applyFont="1" applyFill="1" applyBorder="1" applyAlignment="1">
      <alignment horizontal="center" vertical="center" wrapText="1"/>
    </xf>
    <xf numFmtId="4" fontId="5" fillId="2" borderId="3" xfId="1" applyNumberFormat="1" applyFont="1" applyFill="1" applyBorder="1" applyAlignment="1">
      <alignment horizontal="center" vertical="center" wrapText="1"/>
    </xf>
    <xf numFmtId="164" fontId="5" fillId="2" borderId="3" xfId="4" applyFont="1" applyFill="1" applyBorder="1" applyAlignment="1">
      <alignment horizontal="center" vertical="center"/>
    </xf>
    <xf numFmtId="164" fontId="6" fillId="2" borderId="3" xfId="4" applyFont="1" applyFill="1" applyBorder="1" applyAlignment="1">
      <alignment vertical="center"/>
    </xf>
    <xf numFmtId="164" fontId="7" fillId="2" borderId="3" xfId="4" applyFont="1" applyFill="1" applyBorder="1" applyAlignment="1">
      <alignment horizontal="center" vertical="center" wrapText="1"/>
    </xf>
    <xf numFmtId="164" fontId="6" fillId="2" borderId="3" xfId="4" applyFont="1" applyFill="1" applyBorder="1" applyAlignment="1">
      <alignment horizontal="center" vertical="center" wrapText="1"/>
    </xf>
    <xf numFmtId="164" fontId="6" fillId="2" borderId="11" xfId="4" applyFont="1" applyFill="1" applyBorder="1" applyAlignment="1">
      <alignment vertical="center"/>
    </xf>
    <xf numFmtId="4" fontId="5" fillId="5" borderId="3" xfId="4" applyNumberFormat="1" applyFont="1" applyFill="1" applyBorder="1" applyAlignment="1">
      <alignment horizontal="center" vertical="center"/>
    </xf>
    <xf numFmtId="0" fontId="5" fillId="6" borderId="3" xfId="1" applyFont="1" applyFill="1" applyBorder="1" applyAlignment="1">
      <alignment vertical="center" wrapText="1"/>
    </xf>
    <xf numFmtId="164" fontId="7" fillId="0" borderId="1" xfId="4" applyFont="1" applyFill="1" applyBorder="1" applyAlignment="1">
      <alignment horizontal="center" vertical="center" wrapText="1"/>
    </xf>
    <xf numFmtId="49" fontId="5" fillId="7" borderId="3" xfId="1" applyNumberFormat="1" applyFont="1" applyFill="1" applyBorder="1" applyAlignment="1">
      <alignment horizontal="center" vertical="center" wrapText="1"/>
    </xf>
    <xf numFmtId="164" fontId="5" fillId="7" borderId="3" xfId="4" applyFont="1" applyFill="1" applyBorder="1" applyAlignment="1">
      <alignment horizontal="center" vertical="center"/>
    </xf>
    <xf numFmtId="164" fontId="6" fillId="7" borderId="3" xfId="4" applyFont="1" applyFill="1" applyBorder="1" applyAlignment="1">
      <alignment vertical="center"/>
    </xf>
    <xf numFmtId="164" fontId="7" fillId="7" borderId="3" xfId="4" applyFont="1" applyFill="1" applyBorder="1" applyAlignment="1">
      <alignment horizontal="center" vertical="center" wrapText="1"/>
    </xf>
    <xf numFmtId="164" fontId="6" fillId="7" borderId="3" xfId="4" applyFont="1" applyFill="1" applyBorder="1" applyAlignment="1">
      <alignment horizontal="center" vertical="center" wrapText="1"/>
    </xf>
    <xf numFmtId="164" fontId="6" fillId="7" borderId="11" xfId="4" applyFont="1" applyFill="1" applyBorder="1" applyAlignment="1">
      <alignment vertical="center"/>
    </xf>
    <xf numFmtId="0" fontId="5" fillId="0" borderId="3" xfId="7" applyFont="1" applyBorder="1" applyAlignment="1">
      <alignment vertical="center" wrapText="1"/>
    </xf>
    <xf numFmtId="0" fontId="6" fillId="0" borderId="3" xfId="1" applyFont="1" applyBorder="1" applyAlignment="1">
      <alignment horizontal="center" vertical="center" wrapText="1"/>
    </xf>
    <xf numFmtId="3" fontId="6" fillId="0" borderId="3" xfId="1" applyNumberFormat="1" applyFont="1" applyBorder="1" applyAlignment="1">
      <alignment horizontal="center" vertical="center" wrapText="1"/>
    </xf>
    <xf numFmtId="0" fontId="6" fillId="2" borderId="3" xfId="1" applyFont="1" applyFill="1" applyBorder="1" applyAlignment="1">
      <alignment vertical="center" wrapText="1"/>
    </xf>
    <xf numFmtId="0" fontId="6" fillId="2" borderId="3" xfId="1" applyFont="1" applyFill="1" applyBorder="1" applyAlignment="1">
      <alignment horizontal="center" vertical="center"/>
    </xf>
    <xf numFmtId="3" fontId="5" fillId="2" borderId="3" xfId="4" applyNumberFormat="1" applyFont="1" applyFill="1" applyBorder="1" applyAlignment="1">
      <alignment horizontal="center" vertical="center"/>
    </xf>
    <xf numFmtId="164" fontId="5" fillId="2" borderId="3" xfId="4" applyFont="1" applyFill="1" applyBorder="1" applyAlignment="1">
      <alignment vertical="center"/>
    </xf>
    <xf numFmtId="43" fontId="1" fillId="2" borderId="0" xfId="1" applyNumberFormat="1" applyFill="1"/>
    <xf numFmtId="0" fontId="1" fillId="2" borderId="0" xfId="1" applyFill="1"/>
    <xf numFmtId="0" fontId="6" fillId="8" borderId="3" xfId="1" applyFont="1" applyFill="1" applyBorder="1" applyAlignment="1">
      <alignment vertical="center" wrapText="1"/>
    </xf>
    <xf numFmtId="0" fontId="6" fillId="8" borderId="3" xfId="1" applyFont="1" applyFill="1" applyBorder="1" applyAlignment="1">
      <alignment horizontal="center" vertical="center"/>
    </xf>
    <xf numFmtId="0" fontId="8" fillId="7" borderId="3" xfId="7" applyFont="1" applyFill="1" applyBorder="1" applyAlignment="1">
      <alignment horizontal="left" vertical="center" wrapText="1"/>
    </xf>
    <xf numFmtId="0" fontId="5" fillId="7" borderId="3" xfId="1" applyFont="1" applyFill="1" applyBorder="1" applyAlignment="1">
      <alignment horizontal="center" vertical="center" wrapText="1"/>
    </xf>
    <xf numFmtId="4" fontId="5" fillId="7" borderId="3" xfId="1" applyNumberFormat="1" applyFont="1" applyFill="1" applyBorder="1" applyAlignment="1">
      <alignment horizontal="center" vertical="center" wrapText="1"/>
    </xf>
    <xf numFmtId="3" fontId="5" fillId="0" borderId="3" xfId="1" applyNumberFormat="1" applyFont="1" applyBorder="1" applyAlignment="1">
      <alignment horizontal="center" vertical="center" wrapText="1"/>
    </xf>
    <xf numFmtId="164" fontId="5" fillId="2" borderId="3" xfId="4" applyFont="1" applyFill="1" applyBorder="1" applyAlignment="1">
      <alignment horizontal="center" vertical="center" wrapText="1"/>
    </xf>
    <xf numFmtId="164" fontId="6" fillId="0" borderId="3" xfId="4" applyFont="1" applyFill="1" applyBorder="1" applyAlignment="1">
      <alignment horizontal="center" vertical="center"/>
    </xf>
    <xf numFmtId="3" fontId="5" fillId="2" borderId="3" xfId="4" applyNumberFormat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vertical="center" wrapText="1"/>
    </xf>
    <xf numFmtId="3" fontId="5" fillId="2" borderId="3" xfId="1" applyNumberFormat="1" applyFont="1" applyFill="1" applyBorder="1" applyAlignment="1">
      <alignment horizontal="center" vertical="center" wrapText="1"/>
    </xf>
    <xf numFmtId="3" fontId="5" fillId="6" borderId="3" xfId="4" applyNumberFormat="1" applyFont="1" applyFill="1" applyBorder="1" applyAlignment="1">
      <alignment horizontal="center" vertical="center" wrapText="1"/>
    </xf>
    <xf numFmtId="4" fontId="5" fillId="6" borderId="3" xfId="4" applyNumberFormat="1" applyFont="1" applyFill="1" applyBorder="1" applyAlignment="1">
      <alignment horizontal="center" vertical="center" wrapText="1"/>
    </xf>
    <xf numFmtId="167" fontId="6" fillId="8" borderId="3" xfId="4" applyNumberFormat="1" applyFont="1" applyFill="1" applyBorder="1" applyAlignment="1">
      <alignment vertical="center"/>
    </xf>
    <xf numFmtId="164" fontId="3" fillId="0" borderId="3" xfId="4" applyFont="1" applyBorder="1"/>
    <xf numFmtId="164" fontId="3" fillId="9" borderId="11" xfId="4" applyFont="1" applyFill="1" applyBorder="1"/>
    <xf numFmtId="166" fontId="0" fillId="0" borderId="14" xfId="4" applyNumberFormat="1" applyFont="1" applyBorder="1"/>
    <xf numFmtId="164" fontId="3" fillId="0" borderId="11" xfId="4" applyFont="1" applyBorder="1"/>
    <xf numFmtId="164" fontId="3" fillId="10" borderId="11" xfId="4" applyFont="1" applyFill="1" applyBorder="1"/>
    <xf numFmtId="164" fontId="3" fillId="3" borderId="11" xfId="4" applyFont="1" applyFill="1" applyBorder="1"/>
    <xf numFmtId="0" fontId="1" fillId="0" borderId="0" xfId="1" applyAlignment="1">
      <alignment horizontal="center" vertical="center"/>
    </xf>
    <xf numFmtId="4" fontId="1" fillId="0" borderId="0" xfId="1" applyNumberFormat="1" applyAlignment="1">
      <alignment horizontal="center" vertical="center"/>
    </xf>
    <xf numFmtId="166" fontId="0" fillId="0" borderId="0" xfId="4" applyNumberFormat="1" applyFont="1"/>
    <xf numFmtId="0" fontId="8" fillId="7" borderId="11" xfId="7" applyFont="1" applyFill="1" applyBorder="1" applyAlignment="1">
      <alignment horizontal="left" vertical="center" wrapText="1"/>
    </xf>
    <xf numFmtId="0" fontId="8" fillId="7" borderId="9" xfId="7" applyFont="1" applyFill="1" applyBorder="1" applyAlignment="1">
      <alignment horizontal="left" vertical="center" wrapText="1"/>
    </xf>
    <xf numFmtId="0" fontId="8" fillId="7" borderId="10" xfId="7" applyFont="1" applyFill="1" applyBorder="1" applyAlignment="1">
      <alignment horizontal="left" vertical="center" wrapText="1"/>
    </xf>
    <xf numFmtId="0" fontId="2" fillId="0" borderId="11" xfId="7" applyFont="1" applyBorder="1" applyAlignment="1">
      <alignment horizontal="right" vertical="center" wrapText="1"/>
    </xf>
    <xf numFmtId="0" fontId="2" fillId="0" borderId="9" xfId="7" applyFont="1" applyBorder="1" applyAlignment="1">
      <alignment horizontal="right" vertical="center" wrapText="1"/>
    </xf>
    <xf numFmtId="0" fontId="2" fillId="0" borderId="10" xfId="7" applyFont="1" applyBorder="1" applyAlignment="1">
      <alignment horizontal="right" vertical="center" wrapText="1"/>
    </xf>
    <xf numFmtId="4" fontId="2" fillId="0" borderId="3" xfId="1" applyNumberFormat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4" fontId="2" fillId="0" borderId="2" xfId="1" applyNumberFormat="1" applyFont="1" applyBorder="1" applyAlignment="1">
      <alignment horizontal="center" vertical="center" wrapText="1"/>
    </xf>
    <xf numFmtId="4" fontId="2" fillId="0" borderId="6" xfId="1" applyNumberFormat="1" applyFont="1" applyBorder="1" applyAlignment="1">
      <alignment horizontal="center" vertical="center" wrapText="1"/>
    </xf>
    <xf numFmtId="4" fontId="2" fillId="0" borderId="13" xfId="1" applyNumberFormat="1" applyFont="1" applyBorder="1" applyAlignment="1">
      <alignment horizontal="center" vertical="center" wrapText="1"/>
    </xf>
    <xf numFmtId="4" fontId="2" fillId="0" borderId="4" xfId="1" applyNumberFormat="1" applyFont="1" applyBorder="1" applyAlignment="1">
      <alignment horizontal="center" vertical="center" wrapText="1"/>
    </xf>
    <xf numFmtId="4" fontId="2" fillId="0" borderId="0" xfId="1" applyNumberFormat="1" applyFont="1" applyAlignment="1">
      <alignment horizontal="center" vertical="center" wrapText="1"/>
    </xf>
    <xf numFmtId="4" fontId="2" fillId="0" borderId="7" xfId="1" applyNumberFormat="1" applyFont="1" applyBorder="1" applyAlignment="1">
      <alignment horizontal="center" vertical="center" wrapText="1"/>
    </xf>
    <xf numFmtId="4" fontId="2" fillId="0" borderId="8" xfId="1" applyNumberFormat="1" applyFont="1" applyBorder="1" applyAlignment="1">
      <alignment horizontal="center" vertical="center" wrapText="1"/>
    </xf>
  </cellXfs>
  <cellStyles count="9">
    <cellStyle name="ЛокСмМТСН" xfId="6"/>
    <cellStyle name="Обычный" xfId="0" builtinId="0"/>
    <cellStyle name="Обычный 11" xfId="1"/>
    <cellStyle name="Обычный 2 2" xfId="7"/>
    <cellStyle name="Обычный 5 2" xfId="3"/>
    <cellStyle name="Обычный 6 2" xfId="2"/>
    <cellStyle name="Процентный 5" xfId="8"/>
    <cellStyle name="Финансовый 3 2" xfId="5"/>
    <cellStyle name="Финансовый 7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</sheetPr>
  <dimension ref="A1:O71"/>
  <sheetViews>
    <sheetView tabSelected="1" zoomScaleNormal="100" zoomScaleSheetLayoutView="100" workbookViewId="0">
      <pane xSplit="4" ySplit="5" topLeftCell="E63" activePane="bottomRight" state="frozen"/>
      <selection pane="topRight" activeCell="E1" sqref="E1"/>
      <selection pane="bottomLeft" activeCell="A6" sqref="A6"/>
      <selection pane="bottomRight" activeCell="F75" sqref="F75"/>
    </sheetView>
  </sheetViews>
  <sheetFormatPr defaultColWidth="8.88671875" defaultRowHeight="14.4" x14ac:dyDescent="0.3"/>
  <cols>
    <col min="1" max="1" width="9.44140625" style="2" customWidth="1"/>
    <col min="2" max="2" width="65.109375" style="2" customWidth="1"/>
    <col min="3" max="3" width="9.33203125" style="87" customWidth="1"/>
    <col min="4" max="4" width="9" style="88" bestFit="1" customWidth="1"/>
    <col min="5" max="5" width="15.109375" style="2" customWidth="1"/>
    <col min="6" max="6" width="16" style="2" customWidth="1"/>
    <col min="7" max="7" width="17.109375" style="89" customWidth="1"/>
    <col min="8" max="8" width="16.109375" style="89" customWidth="1"/>
    <col min="9" max="12" width="16.109375" style="2" customWidth="1"/>
    <col min="13" max="13" width="16.6640625" style="2" customWidth="1"/>
    <col min="14" max="16384" width="8.88671875" style="2"/>
  </cols>
  <sheetData>
    <row r="1" spans="1:15" ht="14.4" customHeight="1" x14ac:dyDescent="0.3">
      <c r="A1" s="98" t="s">
        <v>0</v>
      </c>
      <c r="B1" s="101" t="s">
        <v>1</v>
      </c>
      <c r="C1" s="96" t="s">
        <v>2</v>
      </c>
      <c r="D1" s="96" t="s">
        <v>3</v>
      </c>
      <c r="E1" s="104" t="s">
        <v>4</v>
      </c>
      <c r="F1" s="105"/>
      <c r="G1" s="105"/>
      <c r="H1" s="105"/>
      <c r="I1" s="105"/>
      <c r="J1" s="105"/>
      <c r="K1" s="105"/>
      <c r="L1" s="105"/>
      <c r="N1" s="3"/>
      <c r="O1" s="4" t="s">
        <v>5</v>
      </c>
    </row>
    <row r="2" spans="1:15" ht="14.4" customHeight="1" x14ac:dyDescent="0.3">
      <c r="A2" s="99"/>
      <c r="B2" s="102"/>
      <c r="C2" s="96"/>
      <c r="D2" s="96"/>
      <c r="E2" s="106"/>
      <c r="F2" s="107"/>
      <c r="G2" s="107"/>
      <c r="H2" s="107"/>
      <c r="I2" s="107"/>
      <c r="J2" s="107"/>
      <c r="K2" s="107"/>
      <c r="L2" s="107"/>
    </row>
    <row r="3" spans="1:15" ht="27.75" customHeight="1" x14ac:dyDescent="0.3">
      <c r="A3" s="99"/>
      <c r="B3" s="102"/>
      <c r="C3" s="96"/>
      <c r="D3" s="96"/>
      <c r="E3" s="96" t="s">
        <v>6</v>
      </c>
      <c r="F3" s="96"/>
      <c r="G3" s="96"/>
      <c r="H3" s="96" t="s">
        <v>7</v>
      </c>
      <c r="I3" s="96"/>
      <c r="J3" s="96"/>
      <c r="K3" s="97" t="s">
        <v>8</v>
      </c>
      <c r="L3" s="97"/>
    </row>
    <row r="4" spans="1:15" ht="56.1" customHeight="1" x14ac:dyDescent="0.3">
      <c r="A4" s="100"/>
      <c r="B4" s="103"/>
      <c r="C4" s="96"/>
      <c r="D4" s="96"/>
      <c r="E4" s="1" t="s">
        <v>9</v>
      </c>
      <c r="F4" s="1" t="s">
        <v>10</v>
      </c>
      <c r="G4" s="5" t="s">
        <v>11</v>
      </c>
      <c r="H4" s="1" t="s">
        <v>9</v>
      </c>
      <c r="I4" s="1" t="s">
        <v>10</v>
      </c>
      <c r="J4" s="5" t="s">
        <v>11</v>
      </c>
      <c r="K4" s="1" t="s">
        <v>12</v>
      </c>
      <c r="L4" s="1" t="s">
        <v>13</v>
      </c>
    </row>
    <row r="5" spans="1:15" x14ac:dyDescent="0.3">
      <c r="A5" s="6">
        <v>1</v>
      </c>
      <c r="B5" s="7">
        <v>2</v>
      </c>
      <c r="C5" s="7">
        <v>3</v>
      </c>
      <c r="D5" s="8">
        <v>4</v>
      </c>
      <c r="E5" s="7">
        <v>5</v>
      </c>
      <c r="F5" s="7">
        <v>6</v>
      </c>
      <c r="G5" s="7">
        <v>7</v>
      </c>
      <c r="H5" s="9">
        <v>8</v>
      </c>
      <c r="I5" s="9">
        <v>9</v>
      </c>
      <c r="J5" s="9">
        <v>10</v>
      </c>
      <c r="K5" s="9">
        <v>11</v>
      </c>
      <c r="L5" s="9">
        <v>12</v>
      </c>
    </row>
    <row r="6" spans="1:15" ht="21.75" customHeight="1" x14ac:dyDescent="0.3">
      <c r="A6" s="10" t="s">
        <v>14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5" ht="28.5" customHeight="1" x14ac:dyDescent="0.3">
      <c r="A7" s="12" t="s">
        <v>15</v>
      </c>
      <c r="B7" s="13" t="s">
        <v>16</v>
      </c>
      <c r="C7" s="14" t="s">
        <v>17</v>
      </c>
      <c r="D7" s="15">
        <f>ROUND(D8*3.5*0.2,2)</f>
        <v>175</v>
      </c>
      <c r="E7" s="16">
        <v>1800</v>
      </c>
      <c r="F7" s="17">
        <f>ROUND(E7*D7,2)</f>
        <v>315000</v>
      </c>
      <c r="G7" s="17">
        <f>ROUND(F7*1.2,2)</f>
        <v>378000</v>
      </c>
      <c r="H7" s="18"/>
      <c r="I7" s="19"/>
      <c r="J7" s="19"/>
      <c r="K7" s="20">
        <f t="shared" ref="K7:L12" si="0">F7+I7</f>
        <v>315000</v>
      </c>
      <c r="L7" s="21">
        <f t="shared" si="0"/>
        <v>378000</v>
      </c>
      <c r="M7" s="22"/>
    </row>
    <row r="8" spans="1:15" ht="18.75" customHeight="1" x14ac:dyDescent="0.3">
      <c r="A8" s="12">
        <f>A7+1</f>
        <v>2</v>
      </c>
      <c r="B8" s="13" t="s">
        <v>18</v>
      </c>
      <c r="C8" s="14" t="s">
        <v>19</v>
      </c>
      <c r="D8" s="15">
        <v>250</v>
      </c>
      <c r="E8" s="16">
        <v>1979.8</v>
      </c>
      <c r="F8" s="17">
        <f t="shared" ref="F8:F12" si="1">ROUND(E8*D8,2)</f>
        <v>494950</v>
      </c>
      <c r="G8" s="17">
        <f t="shared" ref="G8:G12" si="2">ROUND(F8*1.2,2)</f>
        <v>593940</v>
      </c>
      <c r="H8" s="18"/>
      <c r="I8" s="19"/>
      <c r="J8" s="19"/>
      <c r="K8" s="20">
        <f t="shared" si="0"/>
        <v>494950</v>
      </c>
      <c r="L8" s="21">
        <f t="shared" si="0"/>
        <v>593940</v>
      </c>
      <c r="M8" s="22"/>
    </row>
    <row r="9" spans="1:15" ht="28.5" customHeight="1" x14ac:dyDescent="0.3">
      <c r="A9" s="12">
        <f t="shared" ref="A9:A12" si="3">A8+1</f>
        <v>3</v>
      </c>
      <c r="B9" s="13" t="s">
        <v>20</v>
      </c>
      <c r="C9" s="14" t="s">
        <v>21</v>
      </c>
      <c r="D9" s="23">
        <v>1</v>
      </c>
      <c r="E9" s="16">
        <v>48600</v>
      </c>
      <c r="F9" s="17">
        <f t="shared" si="1"/>
        <v>48600</v>
      </c>
      <c r="G9" s="17">
        <f t="shared" si="2"/>
        <v>58320</v>
      </c>
      <c r="H9" s="18"/>
      <c r="I9" s="19"/>
      <c r="J9" s="19"/>
      <c r="K9" s="20">
        <f t="shared" si="0"/>
        <v>48600</v>
      </c>
      <c r="L9" s="21">
        <f t="shared" si="0"/>
        <v>58320</v>
      </c>
      <c r="M9" s="22"/>
    </row>
    <row r="10" spans="1:15" ht="21.75" customHeight="1" x14ac:dyDescent="0.3">
      <c r="A10" s="12">
        <f t="shared" si="3"/>
        <v>4</v>
      </c>
      <c r="B10" s="13" t="s">
        <v>22</v>
      </c>
      <c r="C10" s="14" t="s">
        <v>17</v>
      </c>
      <c r="D10" s="15">
        <f>ROUND(D8*3.5*0.55,2)</f>
        <v>481.25</v>
      </c>
      <c r="E10" s="16">
        <v>1630</v>
      </c>
      <c r="F10" s="17">
        <f t="shared" si="1"/>
        <v>784437.5</v>
      </c>
      <c r="G10" s="17">
        <f t="shared" si="2"/>
        <v>941325</v>
      </c>
      <c r="H10" s="18"/>
      <c r="I10" s="19"/>
      <c r="J10" s="19"/>
      <c r="K10" s="20">
        <f t="shared" si="0"/>
        <v>784437.5</v>
      </c>
      <c r="L10" s="21">
        <f t="shared" si="0"/>
        <v>941325</v>
      </c>
      <c r="M10" s="22"/>
    </row>
    <row r="11" spans="1:15" ht="21.75" customHeight="1" x14ac:dyDescent="0.3">
      <c r="A11" s="12">
        <f t="shared" si="3"/>
        <v>5</v>
      </c>
      <c r="B11" s="13" t="s">
        <v>23</v>
      </c>
      <c r="C11" s="14" t="s">
        <v>24</v>
      </c>
      <c r="D11" s="15">
        <f>ROUND((D7+D10)*1.4,2)</f>
        <v>918.75</v>
      </c>
      <c r="E11" s="16">
        <v>700</v>
      </c>
      <c r="F11" s="17">
        <f t="shared" si="1"/>
        <v>643125</v>
      </c>
      <c r="G11" s="17">
        <f t="shared" si="2"/>
        <v>771750</v>
      </c>
      <c r="H11" s="18"/>
      <c r="I11" s="19"/>
      <c r="J11" s="19"/>
      <c r="K11" s="20">
        <f t="shared" si="0"/>
        <v>643125</v>
      </c>
      <c r="L11" s="21">
        <f t="shared" si="0"/>
        <v>771750</v>
      </c>
      <c r="M11" s="22"/>
    </row>
    <row r="12" spans="1:15" ht="28.5" customHeight="1" x14ac:dyDescent="0.3">
      <c r="A12" s="12">
        <f t="shared" si="3"/>
        <v>6</v>
      </c>
      <c r="B12" s="13" t="s">
        <v>25</v>
      </c>
      <c r="C12" s="14" t="s">
        <v>24</v>
      </c>
      <c r="D12" s="24">
        <f>ROUND(21.8*2+336.23*D8/1000,2)</f>
        <v>127.66</v>
      </c>
      <c r="E12" s="16">
        <v>1140</v>
      </c>
      <c r="F12" s="17">
        <f t="shared" si="1"/>
        <v>145532.4</v>
      </c>
      <c r="G12" s="17">
        <f t="shared" si="2"/>
        <v>174638.88</v>
      </c>
      <c r="H12" s="18"/>
      <c r="I12" s="19"/>
      <c r="J12" s="19"/>
      <c r="K12" s="20">
        <f t="shared" si="0"/>
        <v>145532.4</v>
      </c>
      <c r="L12" s="21">
        <f t="shared" si="0"/>
        <v>174638.88</v>
      </c>
      <c r="M12" s="22"/>
    </row>
    <row r="13" spans="1:15" ht="22.5" customHeight="1" x14ac:dyDescent="0.3">
      <c r="A13" s="25" t="s">
        <v>26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2"/>
    </row>
    <row r="14" spans="1:15" ht="28.5" customHeight="1" x14ac:dyDescent="0.3">
      <c r="A14" s="12" t="s">
        <v>15</v>
      </c>
      <c r="B14" s="13" t="s">
        <v>27</v>
      </c>
      <c r="C14" s="27" t="s">
        <v>28</v>
      </c>
      <c r="D14" s="28">
        <v>875</v>
      </c>
      <c r="E14" s="16">
        <v>101.5</v>
      </c>
      <c r="F14" s="17">
        <f t="shared" ref="F14:F15" si="4">ROUND(E14*D14,2)</f>
        <v>88812.5</v>
      </c>
      <c r="G14" s="17">
        <f t="shared" ref="G14:G22" si="5">ROUND(F14*1.2,2)</f>
        <v>106575</v>
      </c>
      <c r="H14" s="18"/>
      <c r="I14" s="19"/>
      <c r="J14" s="19"/>
      <c r="K14" s="20">
        <f t="shared" ref="K14:L15" si="6">F14+I14</f>
        <v>88812.5</v>
      </c>
      <c r="L14" s="21">
        <f t="shared" si="6"/>
        <v>106575</v>
      </c>
      <c r="M14" s="22"/>
    </row>
    <row r="15" spans="1:15" ht="17.25" customHeight="1" x14ac:dyDescent="0.3">
      <c r="A15" s="12">
        <f>A14+1</f>
        <v>2</v>
      </c>
      <c r="B15" s="13" t="s">
        <v>29</v>
      </c>
      <c r="C15" s="27" t="s">
        <v>28</v>
      </c>
      <c r="D15" s="28">
        <v>1000</v>
      </c>
      <c r="E15" s="16">
        <v>52.98</v>
      </c>
      <c r="F15" s="17">
        <f t="shared" si="4"/>
        <v>52980</v>
      </c>
      <c r="G15" s="17">
        <f t="shared" si="5"/>
        <v>63576</v>
      </c>
      <c r="H15" s="18"/>
      <c r="I15" s="19"/>
      <c r="J15" s="19"/>
      <c r="K15" s="20">
        <f t="shared" si="6"/>
        <v>52980</v>
      </c>
      <c r="L15" s="21">
        <f t="shared" si="6"/>
        <v>63576</v>
      </c>
      <c r="M15" s="22"/>
    </row>
    <row r="16" spans="1:15" ht="18.75" customHeight="1" x14ac:dyDescent="0.3">
      <c r="A16" s="29" t="s">
        <v>30</v>
      </c>
      <c r="B16" s="30" t="s">
        <v>31</v>
      </c>
      <c r="C16" s="31" t="s">
        <v>28</v>
      </c>
      <c r="D16" s="32">
        <v>1100</v>
      </c>
      <c r="E16" s="33"/>
      <c r="F16" s="33"/>
      <c r="G16" s="33"/>
      <c r="H16" s="34">
        <v>67</v>
      </c>
      <c r="I16" s="33">
        <f t="shared" ref="I16" si="7">ROUND(H16*D16,2)</f>
        <v>73700</v>
      </c>
      <c r="J16" s="33">
        <f t="shared" ref="J16" si="8">ROUND(I16*1.2,2)</f>
        <v>88440</v>
      </c>
      <c r="K16" s="35">
        <f>F16+I16</f>
        <v>73700</v>
      </c>
      <c r="L16" s="36">
        <f>G16+J16</f>
        <v>88440</v>
      </c>
      <c r="M16" s="22"/>
    </row>
    <row r="17" spans="1:13" ht="20.25" customHeight="1" x14ac:dyDescent="0.3">
      <c r="A17" s="12">
        <f>A15+1</f>
        <v>3</v>
      </c>
      <c r="B17" s="13" t="s">
        <v>32</v>
      </c>
      <c r="C17" s="27" t="s">
        <v>17</v>
      </c>
      <c r="D17" s="28">
        <v>175</v>
      </c>
      <c r="E17" s="20">
        <v>1310.05</v>
      </c>
      <c r="F17" s="17">
        <f t="shared" ref="F17" si="9">ROUND(E17*D17,2)</f>
        <v>229258.75</v>
      </c>
      <c r="G17" s="17">
        <f t="shared" si="5"/>
        <v>275110.5</v>
      </c>
      <c r="H17" s="18"/>
      <c r="I17" s="19"/>
      <c r="J17" s="19"/>
      <c r="K17" s="20">
        <f t="shared" ref="K17:L17" si="10">F17+I17</f>
        <v>229258.75</v>
      </c>
      <c r="L17" s="21">
        <f t="shared" si="10"/>
        <v>275110.5</v>
      </c>
      <c r="M17" s="22"/>
    </row>
    <row r="18" spans="1:13" ht="20.25" customHeight="1" x14ac:dyDescent="0.3">
      <c r="A18" s="29" t="s">
        <v>33</v>
      </c>
      <c r="B18" s="30" t="s">
        <v>34</v>
      </c>
      <c r="C18" s="37" t="s">
        <v>17</v>
      </c>
      <c r="D18" s="32">
        <v>210</v>
      </c>
      <c r="E18" s="33"/>
      <c r="F18" s="33"/>
      <c r="G18" s="33"/>
      <c r="H18" s="34">
        <v>1200</v>
      </c>
      <c r="I18" s="33">
        <f t="shared" ref="I18" si="11">ROUND(H18*D18,2)</f>
        <v>252000</v>
      </c>
      <c r="J18" s="33">
        <f t="shared" ref="J18" si="12">ROUND(I18*1.2,2)</f>
        <v>302400</v>
      </c>
      <c r="K18" s="35">
        <f>F18+I18</f>
        <v>252000</v>
      </c>
      <c r="L18" s="36">
        <f>G18+J18</f>
        <v>302400</v>
      </c>
      <c r="M18" s="22"/>
    </row>
    <row r="19" spans="1:13" ht="19.5" customHeight="1" x14ac:dyDescent="0.3">
      <c r="A19" s="12">
        <f>A17+1</f>
        <v>4</v>
      </c>
      <c r="B19" s="13" t="s">
        <v>35</v>
      </c>
      <c r="C19" s="27" t="s">
        <v>17</v>
      </c>
      <c r="D19" s="28">
        <v>306.25</v>
      </c>
      <c r="E19" s="38">
        <v>2573.7399999999998</v>
      </c>
      <c r="F19" s="17">
        <f t="shared" ref="F19" si="13">ROUND(E19*D19,2)</f>
        <v>788207.88</v>
      </c>
      <c r="G19" s="17">
        <f t="shared" si="5"/>
        <v>945849.46</v>
      </c>
      <c r="H19" s="18"/>
      <c r="I19" s="19"/>
      <c r="J19" s="19"/>
      <c r="K19" s="20">
        <f t="shared" ref="K19:L19" si="14">F19+I19</f>
        <v>788207.88</v>
      </c>
      <c r="L19" s="21">
        <f t="shared" si="14"/>
        <v>945849.46</v>
      </c>
      <c r="M19" s="22"/>
    </row>
    <row r="20" spans="1:13" ht="18" customHeight="1" x14ac:dyDescent="0.3">
      <c r="A20" s="29" t="s">
        <v>36</v>
      </c>
      <c r="B20" s="39" t="s">
        <v>37</v>
      </c>
      <c r="C20" s="37" t="s">
        <v>17</v>
      </c>
      <c r="D20" s="32">
        <v>358.31</v>
      </c>
      <c r="E20" s="33"/>
      <c r="F20" s="33"/>
      <c r="G20" s="33"/>
      <c r="H20" s="33">
        <v>3925</v>
      </c>
      <c r="I20" s="33">
        <f t="shared" ref="I20" si="15">ROUND(H20*D20,2)</f>
        <v>1406366.75</v>
      </c>
      <c r="J20" s="33">
        <f t="shared" ref="J20" si="16">ROUND(I20*1.2,2)</f>
        <v>1687640.1</v>
      </c>
      <c r="K20" s="35">
        <f>F20+I20</f>
        <v>1406366.75</v>
      </c>
      <c r="L20" s="36">
        <f>G20+J20</f>
        <v>1687640.1</v>
      </c>
      <c r="M20" s="22"/>
    </row>
    <row r="21" spans="1:13" ht="18.75" customHeight="1" x14ac:dyDescent="0.3">
      <c r="A21" s="12">
        <f>A19+1</f>
        <v>5</v>
      </c>
      <c r="B21" s="13" t="s">
        <v>38</v>
      </c>
      <c r="C21" s="27" t="s">
        <v>28</v>
      </c>
      <c r="D21" s="28">
        <v>875</v>
      </c>
      <c r="E21" s="16">
        <v>203</v>
      </c>
      <c r="F21" s="17">
        <f t="shared" ref="F21:F22" si="17">ROUND(E21*D21,2)</f>
        <v>177625</v>
      </c>
      <c r="G21" s="17">
        <f t="shared" si="5"/>
        <v>213150</v>
      </c>
      <c r="H21" s="18"/>
      <c r="I21" s="19"/>
      <c r="J21" s="19"/>
      <c r="K21" s="20">
        <f t="shared" ref="K21:L22" si="18">F21+I21</f>
        <v>177625</v>
      </c>
      <c r="L21" s="21">
        <f t="shared" si="18"/>
        <v>213150</v>
      </c>
      <c r="M21" s="22"/>
    </row>
    <row r="22" spans="1:13" ht="28.5" customHeight="1" x14ac:dyDescent="0.3">
      <c r="A22" s="12">
        <f t="shared" ref="A22" si="19">A21+1</f>
        <v>6</v>
      </c>
      <c r="B22" s="13" t="s">
        <v>39</v>
      </c>
      <c r="C22" s="27" t="s">
        <v>19</v>
      </c>
      <c r="D22" s="28">
        <v>250</v>
      </c>
      <c r="E22" s="16">
        <v>2817.6</v>
      </c>
      <c r="F22" s="17">
        <f t="shared" si="17"/>
        <v>704400</v>
      </c>
      <c r="G22" s="17">
        <f t="shared" si="5"/>
        <v>845280</v>
      </c>
      <c r="H22" s="18"/>
      <c r="I22" s="19"/>
      <c r="J22" s="19"/>
      <c r="K22" s="20">
        <f t="shared" si="18"/>
        <v>704400</v>
      </c>
      <c r="L22" s="21">
        <f t="shared" si="18"/>
        <v>845280</v>
      </c>
      <c r="M22" s="22"/>
    </row>
    <row r="23" spans="1:13" ht="22.5" customHeight="1" x14ac:dyDescent="0.3">
      <c r="A23" s="40" t="s">
        <v>40</v>
      </c>
      <c r="B23" s="41" t="s">
        <v>41</v>
      </c>
      <c r="C23" s="42" t="s">
        <v>21</v>
      </c>
      <c r="D23" s="43">
        <v>40</v>
      </c>
      <c r="E23" s="44"/>
      <c r="F23" s="45"/>
      <c r="G23" s="45"/>
      <c r="H23" s="46"/>
      <c r="I23" s="45"/>
      <c r="J23" s="45"/>
      <c r="K23" s="47"/>
      <c r="L23" s="48"/>
      <c r="M23" s="22"/>
    </row>
    <row r="24" spans="1:13" ht="22.5" customHeight="1" x14ac:dyDescent="0.3">
      <c r="A24" s="40" t="s">
        <v>42</v>
      </c>
      <c r="B24" s="41" t="s">
        <v>43</v>
      </c>
      <c r="C24" s="42" t="s">
        <v>21</v>
      </c>
      <c r="D24" s="43">
        <v>460</v>
      </c>
      <c r="E24" s="44"/>
      <c r="F24" s="45"/>
      <c r="G24" s="45"/>
      <c r="H24" s="46"/>
      <c r="I24" s="45"/>
      <c r="J24" s="45"/>
      <c r="K24" s="47"/>
      <c r="L24" s="48"/>
      <c r="M24" s="22"/>
    </row>
    <row r="25" spans="1:13" ht="22.5" customHeight="1" x14ac:dyDescent="0.3">
      <c r="A25" s="40" t="s">
        <v>44</v>
      </c>
      <c r="B25" s="41" t="s">
        <v>45</v>
      </c>
      <c r="C25" s="42" t="s">
        <v>21</v>
      </c>
      <c r="D25" s="43">
        <v>84</v>
      </c>
      <c r="E25" s="44"/>
      <c r="F25" s="45"/>
      <c r="G25" s="45"/>
      <c r="H25" s="46"/>
      <c r="I25" s="45"/>
      <c r="J25" s="45"/>
      <c r="K25" s="47"/>
      <c r="L25" s="48"/>
      <c r="M25" s="22"/>
    </row>
    <row r="26" spans="1:13" ht="22.5" customHeight="1" x14ac:dyDescent="0.3">
      <c r="A26" s="40" t="s">
        <v>46</v>
      </c>
      <c r="B26" s="41" t="s">
        <v>47</v>
      </c>
      <c r="C26" s="42" t="s">
        <v>21</v>
      </c>
      <c r="D26" s="43">
        <v>252</v>
      </c>
      <c r="E26" s="44"/>
      <c r="F26" s="45"/>
      <c r="G26" s="45"/>
      <c r="H26" s="46"/>
      <c r="I26" s="45"/>
      <c r="J26" s="45"/>
      <c r="K26" s="47"/>
      <c r="L26" s="48"/>
      <c r="M26" s="22"/>
    </row>
    <row r="27" spans="1:13" ht="22.5" customHeight="1" x14ac:dyDescent="0.3">
      <c r="A27" s="40" t="s">
        <v>48</v>
      </c>
      <c r="B27" s="41" t="s">
        <v>49</v>
      </c>
      <c r="C27" s="42" t="s">
        <v>21</v>
      </c>
      <c r="D27" s="43">
        <v>920</v>
      </c>
      <c r="E27" s="44"/>
      <c r="F27" s="45"/>
      <c r="G27" s="45"/>
      <c r="H27" s="46"/>
      <c r="I27" s="45"/>
      <c r="J27" s="45"/>
      <c r="K27" s="47"/>
      <c r="L27" s="48"/>
      <c r="M27" s="22"/>
    </row>
    <row r="28" spans="1:13" ht="22.5" customHeight="1" x14ac:dyDescent="0.3">
      <c r="A28" s="40" t="s">
        <v>50</v>
      </c>
      <c r="B28" s="41" t="s">
        <v>51</v>
      </c>
      <c r="C28" s="42" t="s">
        <v>21</v>
      </c>
      <c r="D28" s="43">
        <v>920</v>
      </c>
      <c r="E28" s="44"/>
      <c r="F28" s="45"/>
      <c r="G28" s="45"/>
      <c r="H28" s="46"/>
      <c r="I28" s="45"/>
      <c r="J28" s="45"/>
      <c r="K28" s="47"/>
      <c r="L28" s="48"/>
      <c r="M28" s="22"/>
    </row>
    <row r="29" spans="1:13" ht="22.5" customHeight="1" x14ac:dyDescent="0.3">
      <c r="A29" s="40" t="s">
        <v>52</v>
      </c>
      <c r="B29" s="41" t="s">
        <v>53</v>
      </c>
      <c r="C29" s="42" t="s">
        <v>21</v>
      </c>
      <c r="D29" s="43">
        <v>920</v>
      </c>
      <c r="E29" s="44"/>
      <c r="F29" s="45"/>
      <c r="G29" s="45"/>
      <c r="H29" s="46"/>
      <c r="I29" s="45"/>
      <c r="J29" s="45"/>
      <c r="K29" s="47"/>
      <c r="L29" s="48"/>
      <c r="M29" s="22"/>
    </row>
    <row r="30" spans="1:13" ht="22.5" customHeight="1" x14ac:dyDescent="0.3">
      <c r="A30" s="40" t="s">
        <v>54</v>
      </c>
      <c r="B30" s="41" t="s">
        <v>55</v>
      </c>
      <c r="C30" s="42" t="s">
        <v>21</v>
      </c>
      <c r="D30" s="43">
        <v>1840</v>
      </c>
      <c r="E30" s="44"/>
      <c r="F30" s="45"/>
      <c r="G30" s="45"/>
      <c r="H30" s="46"/>
      <c r="I30" s="45"/>
      <c r="J30" s="45"/>
      <c r="K30" s="47"/>
      <c r="L30" s="48"/>
      <c r="M30" s="22"/>
    </row>
    <row r="31" spans="1:13" ht="22.5" customHeight="1" x14ac:dyDescent="0.3">
      <c r="A31" s="40" t="s">
        <v>56</v>
      </c>
      <c r="B31" s="41" t="s">
        <v>57</v>
      </c>
      <c r="C31" s="42" t="s">
        <v>21</v>
      </c>
      <c r="D31" s="43">
        <v>1840</v>
      </c>
      <c r="E31" s="44"/>
      <c r="F31" s="45"/>
      <c r="G31" s="45"/>
      <c r="H31" s="46"/>
      <c r="I31" s="45"/>
      <c r="J31" s="45"/>
      <c r="K31" s="47"/>
      <c r="L31" s="48"/>
      <c r="M31" s="22"/>
    </row>
    <row r="32" spans="1:13" ht="22.5" customHeight="1" x14ac:dyDescent="0.3">
      <c r="A32" s="12">
        <f>A22+1</f>
        <v>7</v>
      </c>
      <c r="B32" s="13" t="s">
        <v>58</v>
      </c>
      <c r="C32" s="27" t="s">
        <v>17</v>
      </c>
      <c r="D32" s="28">
        <v>107.5</v>
      </c>
      <c r="E32" s="16">
        <v>1933.2</v>
      </c>
      <c r="F32" s="17">
        <f t="shared" ref="F32" si="20">ROUND(E32*D32,2)</f>
        <v>207819</v>
      </c>
      <c r="G32" s="17">
        <f t="shared" ref="G32" si="21">ROUND(F32*1.2,2)</f>
        <v>249382.8</v>
      </c>
      <c r="H32" s="18"/>
      <c r="I32" s="19">
        <f t="shared" ref="I32:I33" si="22">ROUND(H32*D32,2)</f>
        <v>0</v>
      </c>
      <c r="J32" s="19">
        <f t="shared" ref="J32:J33" si="23">ROUND(I32*1.2,2)</f>
        <v>0</v>
      </c>
      <c r="K32" s="20">
        <f t="shared" ref="K32:L37" si="24">F32+I32</f>
        <v>207819</v>
      </c>
      <c r="L32" s="21">
        <f t="shared" si="24"/>
        <v>249382.8</v>
      </c>
      <c r="M32" s="22"/>
    </row>
    <row r="33" spans="1:13" ht="20.25" customHeight="1" x14ac:dyDescent="0.3">
      <c r="A33" s="29" t="s">
        <v>59</v>
      </c>
      <c r="B33" s="39" t="s">
        <v>37</v>
      </c>
      <c r="C33" s="37" t="s">
        <v>17</v>
      </c>
      <c r="D33" s="32">
        <v>125.78</v>
      </c>
      <c r="E33" s="33"/>
      <c r="F33" s="33"/>
      <c r="G33" s="33"/>
      <c r="H33" s="33">
        <v>3925</v>
      </c>
      <c r="I33" s="33">
        <f t="shared" si="22"/>
        <v>493686.5</v>
      </c>
      <c r="J33" s="33">
        <f t="shared" si="23"/>
        <v>592423.80000000005</v>
      </c>
      <c r="K33" s="35">
        <f t="shared" si="24"/>
        <v>493686.5</v>
      </c>
      <c r="L33" s="36">
        <f t="shared" si="24"/>
        <v>592423.80000000005</v>
      </c>
      <c r="M33" s="22"/>
    </row>
    <row r="34" spans="1:13" ht="20.25" customHeight="1" x14ac:dyDescent="0.3">
      <c r="A34" s="12">
        <f>A32+1</f>
        <v>8</v>
      </c>
      <c r="B34" s="13" t="s">
        <v>60</v>
      </c>
      <c r="C34" s="27" t="s">
        <v>17</v>
      </c>
      <c r="D34" s="49">
        <v>10.75</v>
      </c>
      <c r="E34" s="38">
        <v>1449.9</v>
      </c>
      <c r="F34" s="17">
        <f t="shared" ref="F34" si="25">ROUND(E34*D34,2)</f>
        <v>15586.43</v>
      </c>
      <c r="G34" s="17">
        <f t="shared" ref="G34" si="26">ROUND(F34*1.2,2)</f>
        <v>18703.72</v>
      </c>
      <c r="H34" s="18"/>
      <c r="I34" s="19"/>
      <c r="J34" s="19"/>
      <c r="K34" s="20">
        <f t="shared" si="24"/>
        <v>15586.43</v>
      </c>
      <c r="L34" s="21">
        <f t="shared" si="24"/>
        <v>18703.72</v>
      </c>
      <c r="M34" s="22"/>
    </row>
    <row r="35" spans="1:13" ht="20.25" customHeight="1" x14ac:dyDescent="0.3">
      <c r="A35" s="29" t="s">
        <v>59</v>
      </c>
      <c r="B35" s="50" t="s">
        <v>37</v>
      </c>
      <c r="C35" s="37" t="s">
        <v>17</v>
      </c>
      <c r="D35" s="32">
        <v>12.58</v>
      </c>
      <c r="E35" s="33"/>
      <c r="F35" s="33"/>
      <c r="G35" s="33"/>
      <c r="H35" s="33">
        <v>3925</v>
      </c>
      <c r="I35" s="33">
        <f t="shared" ref="I35" si="27">ROUND(H35*D35,2)</f>
        <v>49376.5</v>
      </c>
      <c r="J35" s="33">
        <f t="shared" ref="J35" si="28">ROUND(I35*1.2,2)</f>
        <v>59251.8</v>
      </c>
      <c r="K35" s="35">
        <f t="shared" si="24"/>
        <v>49376.5</v>
      </c>
      <c r="L35" s="36">
        <f t="shared" si="24"/>
        <v>59251.8</v>
      </c>
      <c r="M35" s="22"/>
    </row>
    <row r="36" spans="1:13" ht="20.25" customHeight="1" x14ac:dyDescent="0.3">
      <c r="A36" s="12">
        <f>A34+1</f>
        <v>9</v>
      </c>
      <c r="B36" s="13" t="s">
        <v>61</v>
      </c>
      <c r="C36" s="27" t="s">
        <v>19</v>
      </c>
      <c r="D36" s="28">
        <v>250</v>
      </c>
      <c r="E36" s="16">
        <v>945.3</v>
      </c>
      <c r="F36" s="17">
        <f t="shared" ref="F36:F37" si="29">ROUND(E36*D36,2)</f>
        <v>236325</v>
      </c>
      <c r="G36" s="17">
        <f t="shared" ref="G36:G37" si="30">ROUND(F36*1.2,2)</f>
        <v>283590</v>
      </c>
      <c r="H36" s="18"/>
      <c r="I36" s="19"/>
      <c r="J36" s="19"/>
      <c r="K36" s="20">
        <f t="shared" si="24"/>
        <v>236325</v>
      </c>
      <c r="L36" s="21">
        <f t="shared" si="24"/>
        <v>283590</v>
      </c>
      <c r="M36" s="22"/>
    </row>
    <row r="37" spans="1:13" ht="20.25" customHeight="1" x14ac:dyDescent="0.3">
      <c r="A37" s="12">
        <f t="shared" ref="A37" si="31">A36+1</f>
        <v>10</v>
      </c>
      <c r="B37" s="13" t="s">
        <v>62</v>
      </c>
      <c r="C37" s="27" t="s">
        <v>19</v>
      </c>
      <c r="D37" s="28">
        <v>250</v>
      </c>
      <c r="E37" s="16">
        <v>1933.2</v>
      </c>
      <c r="F37" s="17">
        <f t="shared" si="29"/>
        <v>483300</v>
      </c>
      <c r="G37" s="17">
        <f t="shared" si="30"/>
        <v>579960</v>
      </c>
      <c r="H37" s="51"/>
      <c r="I37" s="19"/>
      <c r="J37" s="19"/>
      <c r="K37" s="20">
        <f t="shared" si="24"/>
        <v>483300</v>
      </c>
      <c r="L37" s="21">
        <f t="shared" si="24"/>
        <v>579960</v>
      </c>
      <c r="M37" s="22"/>
    </row>
    <row r="38" spans="1:13" ht="20.25" customHeight="1" x14ac:dyDescent="0.3">
      <c r="A38" s="52"/>
      <c r="B38" s="90" t="s">
        <v>63</v>
      </c>
      <c r="C38" s="91"/>
      <c r="D38" s="92"/>
      <c r="E38" s="53"/>
      <c r="F38" s="54"/>
      <c r="G38" s="54"/>
      <c r="H38" s="55"/>
      <c r="I38" s="54"/>
      <c r="J38" s="54"/>
      <c r="K38" s="56"/>
      <c r="L38" s="57"/>
      <c r="M38" s="22"/>
    </row>
    <row r="39" spans="1:13" ht="20.25" customHeight="1" x14ac:dyDescent="0.3">
      <c r="A39" s="12">
        <f>A37+1</f>
        <v>11</v>
      </c>
      <c r="B39" s="58" t="s">
        <v>64</v>
      </c>
      <c r="C39" s="59" t="s">
        <v>65</v>
      </c>
      <c r="D39" s="60">
        <v>12</v>
      </c>
      <c r="E39" s="16"/>
      <c r="F39" s="17"/>
      <c r="G39" s="17"/>
      <c r="H39" s="18"/>
      <c r="I39" s="19"/>
      <c r="J39" s="19"/>
      <c r="K39" s="20"/>
      <c r="L39" s="21"/>
      <c r="M39" s="22"/>
    </row>
    <row r="40" spans="1:13" ht="20.25" customHeight="1" x14ac:dyDescent="0.3">
      <c r="A40" s="12">
        <f>A39+1</f>
        <v>12</v>
      </c>
      <c r="B40" s="58" t="s">
        <v>66</v>
      </c>
      <c r="C40" s="59" t="s">
        <v>65</v>
      </c>
      <c r="D40" s="60">
        <v>24</v>
      </c>
      <c r="E40" s="16"/>
      <c r="F40" s="17"/>
      <c r="G40" s="17"/>
      <c r="H40" s="18"/>
      <c r="I40" s="19"/>
      <c r="J40" s="19"/>
      <c r="K40" s="20"/>
      <c r="L40" s="21"/>
      <c r="M40" s="22"/>
    </row>
    <row r="41" spans="1:13" ht="20.25" customHeight="1" x14ac:dyDescent="0.3">
      <c r="A41" s="12">
        <f t="shared" ref="A41:A42" si="32">A40+1</f>
        <v>13</v>
      </c>
      <c r="B41" s="58" t="s">
        <v>67</v>
      </c>
      <c r="C41" s="59" t="s">
        <v>65</v>
      </c>
      <c r="D41" s="60">
        <v>24</v>
      </c>
      <c r="E41" s="16"/>
      <c r="F41" s="17"/>
      <c r="G41" s="17"/>
      <c r="H41" s="18"/>
      <c r="I41" s="19"/>
      <c r="J41" s="19"/>
      <c r="K41" s="20"/>
      <c r="L41" s="21"/>
      <c r="M41" s="22"/>
    </row>
    <row r="42" spans="1:13" ht="20.7" customHeight="1" x14ac:dyDescent="0.3">
      <c r="A42" s="12">
        <f t="shared" si="32"/>
        <v>14</v>
      </c>
      <c r="B42" s="58" t="s">
        <v>68</v>
      </c>
      <c r="C42" s="59" t="s">
        <v>65</v>
      </c>
      <c r="D42" s="60">
        <v>12</v>
      </c>
      <c r="E42" s="16"/>
      <c r="F42" s="17"/>
      <c r="G42" s="17"/>
      <c r="H42" s="18"/>
      <c r="I42" s="19"/>
      <c r="J42" s="19"/>
      <c r="K42" s="20"/>
      <c r="L42" s="21"/>
      <c r="M42" s="22"/>
    </row>
    <row r="43" spans="1:13" s="66" customFormat="1" ht="20.25" customHeight="1" x14ac:dyDescent="0.3">
      <c r="A43" s="40" t="s">
        <v>69</v>
      </c>
      <c r="B43" s="61" t="s">
        <v>70</v>
      </c>
      <c r="C43" s="62" t="s">
        <v>71</v>
      </c>
      <c r="D43" s="63">
        <v>1</v>
      </c>
      <c r="E43" s="45"/>
      <c r="F43" s="45"/>
      <c r="G43" s="45"/>
      <c r="H43" s="64"/>
      <c r="I43" s="45"/>
      <c r="J43" s="45"/>
      <c r="K43" s="47"/>
      <c r="L43" s="48"/>
      <c r="M43" s="65"/>
    </row>
    <row r="44" spans="1:13" s="66" customFormat="1" ht="20.25" customHeight="1" x14ac:dyDescent="0.3">
      <c r="A44" s="40" t="s">
        <v>72</v>
      </c>
      <c r="B44" s="61" t="s">
        <v>73</v>
      </c>
      <c r="C44" s="62" t="s">
        <v>65</v>
      </c>
      <c r="D44" s="63">
        <v>2</v>
      </c>
      <c r="E44" s="45"/>
      <c r="F44" s="45"/>
      <c r="G44" s="45"/>
      <c r="H44" s="64"/>
      <c r="I44" s="45"/>
      <c r="J44" s="45"/>
      <c r="K44" s="47"/>
      <c r="L44" s="48"/>
      <c r="M44" s="65"/>
    </row>
    <row r="45" spans="1:13" s="66" customFormat="1" ht="20.25" customHeight="1" x14ac:dyDescent="0.3">
      <c r="A45" s="40" t="s">
        <v>74</v>
      </c>
      <c r="B45" s="61" t="s">
        <v>75</v>
      </c>
      <c r="C45" s="62" t="s">
        <v>65</v>
      </c>
      <c r="D45" s="63">
        <v>2</v>
      </c>
      <c r="E45" s="45"/>
      <c r="F45" s="45"/>
      <c r="G45" s="45"/>
      <c r="H45" s="64"/>
      <c r="I45" s="45"/>
      <c r="J45" s="45"/>
      <c r="K45" s="47"/>
      <c r="L45" s="48"/>
      <c r="M45" s="65"/>
    </row>
    <row r="46" spans="1:13" ht="20.25" customHeight="1" x14ac:dyDescent="0.3">
      <c r="A46" s="12">
        <f>A42+1</f>
        <v>15</v>
      </c>
      <c r="B46" s="13" t="s">
        <v>76</v>
      </c>
      <c r="C46" s="27" t="s">
        <v>17</v>
      </c>
      <c r="D46" s="28">
        <f>8.39+3</f>
        <v>11.39</v>
      </c>
      <c r="E46" s="16"/>
      <c r="F46" s="17"/>
      <c r="G46" s="17"/>
      <c r="H46" s="18"/>
      <c r="I46" s="19"/>
      <c r="J46" s="19"/>
      <c r="K46" s="20"/>
      <c r="L46" s="21"/>
      <c r="M46" s="22"/>
    </row>
    <row r="47" spans="1:13" ht="20.25" customHeight="1" x14ac:dyDescent="0.3">
      <c r="A47" s="29" t="s">
        <v>77</v>
      </c>
      <c r="B47" s="67" t="s">
        <v>37</v>
      </c>
      <c r="C47" s="68" t="s">
        <v>17</v>
      </c>
      <c r="D47" s="32">
        <f>9.82+3</f>
        <v>12.82</v>
      </c>
      <c r="E47" s="33"/>
      <c r="F47" s="33"/>
      <c r="G47" s="33"/>
      <c r="H47" s="33"/>
      <c r="I47" s="33"/>
      <c r="J47" s="33"/>
      <c r="K47" s="35"/>
      <c r="L47" s="36"/>
      <c r="M47" s="22"/>
    </row>
    <row r="48" spans="1:13" ht="20.25" customHeight="1" x14ac:dyDescent="0.3">
      <c r="A48" s="52"/>
      <c r="B48" s="69" t="s">
        <v>78</v>
      </c>
      <c r="C48" s="70"/>
      <c r="D48" s="71"/>
      <c r="E48" s="53"/>
      <c r="F48" s="54"/>
      <c r="G48" s="54"/>
      <c r="H48" s="55"/>
      <c r="I48" s="54"/>
      <c r="J48" s="54"/>
      <c r="K48" s="56"/>
      <c r="L48" s="57"/>
      <c r="M48" s="22"/>
    </row>
    <row r="49" spans="1:13" ht="30" customHeight="1" x14ac:dyDescent="0.3">
      <c r="A49" s="12" t="s">
        <v>79</v>
      </c>
      <c r="B49" s="13" t="s">
        <v>80</v>
      </c>
      <c r="C49" s="27" t="s">
        <v>17</v>
      </c>
      <c r="D49" s="28"/>
      <c r="E49" s="16">
        <v>1630</v>
      </c>
      <c r="F49" s="17">
        <f t="shared" ref="F49:F56" si="33">ROUND(E49*D49,2)</f>
        <v>0</v>
      </c>
      <c r="G49" s="17">
        <f t="shared" ref="G49:G56" si="34">ROUND(F49*1.2,2)</f>
        <v>0</v>
      </c>
      <c r="H49" s="18"/>
      <c r="I49" s="19"/>
      <c r="J49" s="19"/>
      <c r="K49" s="20">
        <f t="shared" ref="K49:L64" si="35">F49+I49</f>
        <v>0</v>
      </c>
      <c r="L49" s="21">
        <f t="shared" si="35"/>
        <v>0</v>
      </c>
      <c r="M49" s="22"/>
    </row>
    <row r="50" spans="1:13" ht="20.25" customHeight="1" x14ac:dyDescent="0.3">
      <c r="A50" s="12">
        <f>A49+1</f>
        <v>17</v>
      </c>
      <c r="B50" s="13" t="s">
        <v>81</v>
      </c>
      <c r="C50" s="27" t="s">
        <v>28</v>
      </c>
      <c r="D50" s="28"/>
      <c r="E50" s="16">
        <v>101.5</v>
      </c>
      <c r="F50" s="17">
        <f t="shared" si="33"/>
        <v>0</v>
      </c>
      <c r="G50" s="17">
        <f t="shared" si="34"/>
        <v>0</v>
      </c>
      <c r="H50" s="18"/>
      <c r="I50" s="19"/>
      <c r="J50" s="19"/>
      <c r="K50" s="20">
        <f t="shared" si="35"/>
        <v>0</v>
      </c>
      <c r="L50" s="21">
        <f t="shared" si="35"/>
        <v>0</v>
      </c>
      <c r="M50" s="22"/>
    </row>
    <row r="51" spans="1:13" ht="20.25" customHeight="1" x14ac:dyDescent="0.3">
      <c r="A51" s="12">
        <f>A50+1</f>
        <v>18</v>
      </c>
      <c r="B51" s="13" t="s">
        <v>29</v>
      </c>
      <c r="C51" s="27" t="s">
        <v>28</v>
      </c>
      <c r="D51" s="28"/>
      <c r="E51" s="16">
        <v>52.98</v>
      </c>
      <c r="F51" s="17">
        <f t="shared" si="33"/>
        <v>0</v>
      </c>
      <c r="G51" s="17">
        <f t="shared" si="34"/>
        <v>0</v>
      </c>
      <c r="H51" s="18"/>
      <c r="I51" s="19"/>
      <c r="J51" s="19"/>
      <c r="K51" s="20">
        <f t="shared" si="35"/>
        <v>0</v>
      </c>
      <c r="L51" s="21">
        <f t="shared" si="35"/>
        <v>0</v>
      </c>
      <c r="M51" s="22"/>
    </row>
    <row r="52" spans="1:13" ht="20.25" customHeight="1" x14ac:dyDescent="0.3">
      <c r="A52" s="29" t="s">
        <v>82</v>
      </c>
      <c r="B52" s="30" t="s">
        <v>31</v>
      </c>
      <c r="C52" s="31" t="s">
        <v>28</v>
      </c>
      <c r="D52" s="32"/>
      <c r="E52" s="33"/>
      <c r="F52" s="33">
        <f t="shared" si="33"/>
        <v>0</v>
      </c>
      <c r="G52" s="33">
        <f t="shared" si="34"/>
        <v>0</v>
      </c>
      <c r="H52" s="34">
        <v>67</v>
      </c>
      <c r="I52" s="33">
        <f t="shared" ref="I52" si="36">ROUND(H52*D52,2)</f>
        <v>0</v>
      </c>
      <c r="J52" s="33">
        <f t="shared" ref="J52" si="37">ROUND(I52*1.2,2)</f>
        <v>0</v>
      </c>
      <c r="K52" s="35">
        <f t="shared" si="35"/>
        <v>0</v>
      </c>
      <c r="L52" s="36">
        <f t="shared" si="35"/>
        <v>0</v>
      </c>
      <c r="M52" s="22"/>
    </row>
    <row r="53" spans="1:13" ht="20.25" customHeight="1" x14ac:dyDescent="0.3">
      <c r="A53" s="12">
        <f>A51+1</f>
        <v>19</v>
      </c>
      <c r="B53" s="13" t="s">
        <v>35</v>
      </c>
      <c r="C53" s="27" t="s">
        <v>17</v>
      </c>
      <c r="D53" s="28"/>
      <c r="E53" s="38">
        <v>2573.7399999999998</v>
      </c>
      <c r="F53" s="17">
        <f t="shared" si="33"/>
        <v>0</v>
      </c>
      <c r="G53" s="17">
        <f t="shared" si="34"/>
        <v>0</v>
      </c>
      <c r="H53" s="18"/>
      <c r="I53" s="19"/>
      <c r="J53" s="19"/>
      <c r="K53" s="20">
        <f t="shared" si="35"/>
        <v>0</v>
      </c>
      <c r="L53" s="21">
        <f t="shared" si="35"/>
        <v>0</v>
      </c>
      <c r="M53" s="22"/>
    </row>
    <row r="54" spans="1:13" ht="20.25" customHeight="1" x14ac:dyDescent="0.3">
      <c r="A54" s="29" t="s">
        <v>83</v>
      </c>
      <c r="B54" s="39" t="s">
        <v>37</v>
      </c>
      <c r="C54" s="37" t="s">
        <v>17</v>
      </c>
      <c r="D54" s="32"/>
      <c r="E54" s="33"/>
      <c r="F54" s="33">
        <f t="shared" si="33"/>
        <v>0</v>
      </c>
      <c r="G54" s="33">
        <f t="shared" si="34"/>
        <v>0</v>
      </c>
      <c r="H54" s="33">
        <v>3925</v>
      </c>
      <c r="I54" s="33">
        <f t="shared" ref="I54" si="38">ROUND(H54*D54,2)</f>
        <v>0</v>
      </c>
      <c r="J54" s="33">
        <f t="shared" ref="J54" si="39">ROUND(I54*1.2,2)</f>
        <v>0</v>
      </c>
      <c r="K54" s="35">
        <f t="shared" si="35"/>
        <v>0</v>
      </c>
      <c r="L54" s="36">
        <f t="shared" si="35"/>
        <v>0</v>
      </c>
      <c r="M54" s="22"/>
    </row>
    <row r="55" spans="1:13" ht="20.25" customHeight="1" x14ac:dyDescent="0.3">
      <c r="A55" s="12">
        <f>A53+1</f>
        <v>20</v>
      </c>
      <c r="B55" s="13" t="s">
        <v>84</v>
      </c>
      <c r="C55" s="27" t="s">
        <v>28</v>
      </c>
      <c r="D55" s="28"/>
      <c r="E55" s="16">
        <v>203</v>
      </c>
      <c r="F55" s="17">
        <f t="shared" si="33"/>
        <v>0</v>
      </c>
      <c r="G55" s="17">
        <f t="shared" si="34"/>
        <v>0</v>
      </c>
      <c r="H55" s="18"/>
      <c r="I55" s="19"/>
      <c r="J55" s="19"/>
      <c r="K55" s="20">
        <f t="shared" si="35"/>
        <v>0</v>
      </c>
      <c r="L55" s="21">
        <f t="shared" si="35"/>
        <v>0</v>
      </c>
      <c r="M55" s="22"/>
    </row>
    <row r="56" spans="1:13" ht="20.25" customHeight="1" x14ac:dyDescent="0.3">
      <c r="A56" s="12">
        <f>A55+1</f>
        <v>21</v>
      </c>
      <c r="B56" s="13" t="s">
        <v>85</v>
      </c>
      <c r="C56" s="27" t="s">
        <v>71</v>
      </c>
      <c r="D56" s="72"/>
      <c r="E56" s="16">
        <v>449548</v>
      </c>
      <c r="F56" s="17">
        <f t="shared" si="33"/>
        <v>0</v>
      </c>
      <c r="G56" s="17">
        <f t="shared" si="34"/>
        <v>0</v>
      </c>
      <c r="H56" s="18"/>
      <c r="I56" s="19"/>
      <c r="J56" s="19"/>
      <c r="K56" s="20">
        <f t="shared" si="35"/>
        <v>0</v>
      </c>
      <c r="L56" s="21">
        <f t="shared" si="35"/>
        <v>0</v>
      </c>
      <c r="M56" s="22"/>
    </row>
    <row r="57" spans="1:13" ht="20.25" customHeight="1" x14ac:dyDescent="0.3">
      <c r="A57" s="40" t="s">
        <v>86</v>
      </c>
      <c r="B57" s="41" t="s">
        <v>87</v>
      </c>
      <c r="C57" s="62" t="s">
        <v>71</v>
      </c>
      <c r="D57" s="63"/>
      <c r="E57" s="45"/>
      <c r="F57" s="45"/>
      <c r="G57" s="45"/>
      <c r="H57" s="73"/>
      <c r="I57" s="45">
        <f t="shared" ref="I57:I58" si="40">ROUND(H57*D57,2)</f>
        <v>0</v>
      </c>
      <c r="J57" s="45">
        <f t="shared" ref="J57:J58" si="41">ROUND(I57*1.2,2)</f>
        <v>0</v>
      </c>
      <c r="K57" s="47">
        <f t="shared" si="35"/>
        <v>0</v>
      </c>
      <c r="L57" s="48">
        <f t="shared" si="35"/>
        <v>0</v>
      </c>
      <c r="M57" s="22"/>
    </row>
    <row r="58" spans="1:13" ht="20.25" customHeight="1" x14ac:dyDescent="0.3">
      <c r="A58" s="40" t="s">
        <v>88</v>
      </c>
      <c r="B58" s="41" t="s">
        <v>89</v>
      </c>
      <c r="C58" s="62" t="s">
        <v>71</v>
      </c>
      <c r="D58" s="63"/>
      <c r="E58" s="45"/>
      <c r="F58" s="45"/>
      <c r="G58" s="45"/>
      <c r="H58" s="64"/>
      <c r="I58" s="45">
        <f t="shared" si="40"/>
        <v>0</v>
      </c>
      <c r="J58" s="45">
        <f t="shared" si="41"/>
        <v>0</v>
      </c>
      <c r="K58" s="47">
        <f t="shared" si="35"/>
        <v>0</v>
      </c>
      <c r="L58" s="48">
        <f t="shared" si="35"/>
        <v>0</v>
      </c>
      <c r="M58" s="22"/>
    </row>
    <row r="59" spans="1:13" ht="20.25" customHeight="1" x14ac:dyDescent="0.3">
      <c r="A59" s="12">
        <f>A56+1</f>
        <v>22</v>
      </c>
      <c r="B59" s="13" t="s">
        <v>90</v>
      </c>
      <c r="C59" s="27" t="s">
        <v>65</v>
      </c>
      <c r="D59" s="72"/>
      <c r="E59" s="38">
        <v>2952.96</v>
      </c>
      <c r="F59" s="17">
        <f t="shared" ref="F59:F60" si="42">ROUND(E59*D59,2)</f>
        <v>0</v>
      </c>
      <c r="G59" s="17">
        <f t="shared" ref="G59:G60" si="43">ROUND(F59*1.2,2)</f>
        <v>0</v>
      </c>
      <c r="H59" s="18"/>
      <c r="I59" s="19"/>
      <c r="J59" s="19"/>
      <c r="K59" s="20">
        <f t="shared" si="35"/>
        <v>0</v>
      </c>
      <c r="L59" s="21">
        <f t="shared" si="35"/>
        <v>0</v>
      </c>
      <c r="M59" s="22"/>
    </row>
    <row r="60" spans="1:13" ht="20.25" customHeight="1" x14ac:dyDescent="0.3">
      <c r="A60" s="12">
        <f>A59+1</f>
        <v>23</v>
      </c>
      <c r="B60" s="13" t="s">
        <v>91</v>
      </c>
      <c r="C60" s="27" t="s">
        <v>65</v>
      </c>
      <c r="D60" s="72"/>
      <c r="E60" s="74">
        <v>12480</v>
      </c>
      <c r="F60" s="17">
        <f t="shared" si="42"/>
        <v>0</v>
      </c>
      <c r="G60" s="17">
        <f t="shared" si="43"/>
        <v>0</v>
      </c>
      <c r="H60" s="18"/>
      <c r="I60" s="19"/>
      <c r="J60" s="19"/>
      <c r="K60" s="20">
        <f t="shared" si="35"/>
        <v>0</v>
      </c>
      <c r="L60" s="21">
        <f t="shared" si="35"/>
        <v>0</v>
      </c>
      <c r="M60" s="22"/>
    </row>
    <row r="61" spans="1:13" ht="20.25" customHeight="1" x14ac:dyDescent="0.3">
      <c r="A61" s="40" t="s">
        <v>92</v>
      </c>
      <c r="B61" s="61" t="s">
        <v>93</v>
      </c>
      <c r="C61" s="62" t="s">
        <v>65</v>
      </c>
      <c r="D61" s="75"/>
      <c r="E61" s="45"/>
      <c r="F61" s="45"/>
      <c r="G61" s="45"/>
      <c r="H61" s="64"/>
      <c r="I61" s="45">
        <f t="shared" ref="I61:I66" si="44">ROUND(H61*D61,2)</f>
        <v>0</v>
      </c>
      <c r="J61" s="45">
        <f t="shared" ref="J61:J66" si="45">ROUND(I61*1.2,2)</f>
        <v>0</v>
      </c>
      <c r="K61" s="47">
        <f t="shared" si="35"/>
        <v>0</v>
      </c>
      <c r="L61" s="48">
        <f t="shared" si="35"/>
        <v>0</v>
      </c>
      <c r="M61" s="22"/>
    </row>
    <row r="62" spans="1:13" ht="20.25" customHeight="1" x14ac:dyDescent="0.3">
      <c r="A62" s="40" t="s">
        <v>94</v>
      </c>
      <c r="B62" s="76" t="s">
        <v>95</v>
      </c>
      <c r="C62" s="62" t="s">
        <v>21</v>
      </c>
      <c r="D62" s="75"/>
      <c r="E62" s="45"/>
      <c r="F62" s="45"/>
      <c r="G62" s="45"/>
      <c r="H62" s="45"/>
      <c r="I62" s="45">
        <f t="shared" si="44"/>
        <v>0</v>
      </c>
      <c r="J62" s="45">
        <f t="shared" si="45"/>
        <v>0</v>
      </c>
      <c r="K62" s="47">
        <f t="shared" si="35"/>
        <v>0</v>
      </c>
      <c r="L62" s="48">
        <f t="shared" si="35"/>
        <v>0</v>
      </c>
      <c r="M62" s="22"/>
    </row>
    <row r="63" spans="1:13" ht="20.25" customHeight="1" x14ac:dyDescent="0.3">
      <c r="A63" s="40" t="s">
        <v>96</v>
      </c>
      <c r="B63" s="41" t="s">
        <v>97</v>
      </c>
      <c r="C63" s="62" t="s">
        <v>65</v>
      </c>
      <c r="D63" s="77"/>
      <c r="E63" s="45"/>
      <c r="F63" s="45"/>
      <c r="G63" s="45"/>
      <c r="H63" s="45"/>
      <c r="I63" s="45">
        <f t="shared" si="44"/>
        <v>0</v>
      </c>
      <c r="J63" s="45">
        <f t="shared" si="45"/>
        <v>0</v>
      </c>
      <c r="K63" s="47">
        <f t="shared" si="35"/>
        <v>0</v>
      </c>
      <c r="L63" s="48">
        <f t="shared" si="35"/>
        <v>0</v>
      </c>
      <c r="M63" s="22"/>
    </row>
    <row r="64" spans="1:13" ht="20.25" customHeight="1" x14ac:dyDescent="0.3">
      <c r="A64" s="29" t="s">
        <v>98</v>
      </c>
      <c r="B64" s="30" t="s">
        <v>99</v>
      </c>
      <c r="C64" s="37" t="s">
        <v>100</v>
      </c>
      <c r="D64" s="78"/>
      <c r="E64" s="33"/>
      <c r="F64" s="33"/>
      <c r="G64" s="33"/>
      <c r="H64" s="33">
        <f>ROUND(1571/10*1.2,2)</f>
        <v>188.52</v>
      </c>
      <c r="I64" s="33">
        <f t="shared" si="44"/>
        <v>0</v>
      </c>
      <c r="J64" s="33">
        <f t="shared" si="45"/>
        <v>0</v>
      </c>
      <c r="K64" s="35">
        <f t="shared" si="35"/>
        <v>0</v>
      </c>
      <c r="L64" s="36">
        <f t="shared" si="35"/>
        <v>0</v>
      </c>
      <c r="M64" s="22"/>
    </row>
    <row r="65" spans="1:13" ht="20.25" customHeight="1" x14ac:dyDescent="0.3">
      <c r="A65" s="29" t="s">
        <v>101</v>
      </c>
      <c r="B65" s="30" t="s">
        <v>102</v>
      </c>
      <c r="C65" s="37" t="s">
        <v>103</v>
      </c>
      <c r="D65" s="79"/>
      <c r="E65" s="33"/>
      <c r="F65" s="33"/>
      <c r="G65" s="33"/>
      <c r="H65" s="80">
        <f>ROUND(244.95*1.2,2)</f>
        <v>293.94</v>
      </c>
      <c r="I65" s="33">
        <f t="shared" si="44"/>
        <v>0</v>
      </c>
      <c r="J65" s="33">
        <f t="shared" si="45"/>
        <v>0</v>
      </c>
      <c r="K65" s="35">
        <f t="shared" ref="K65:L70" si="46">F65+I65</f>
        <v>0</v>
      </c>
      <c r="L65" s="36">
        <f t="shared" si="46"/>
        <v>0</v>
      </c>
      <c r="M65" s="22"/>
    </row>
    <row r="66" spans="1:13" ht="20.25" customHeight="1" x14ac:dyDescent="0.3">
      <c r="A66" s="29" t="s">
        <v>104</v>
      </c>
      <c r="B66" s="30" t="s">
        <v>105</v>
      </c>
      <c r="C66" s="37" t="s">
        <v>103</v>
      </c>
      <c r="D66" s="79"/>
      <c r="E66" s="33"/>
      <c r="F66" s="33"/>
      <c r="G66" s="33"/>
      <c r="H66" s="80">
        <f>ROUND(223.92*1.2,2)</f>
        <v>268.7</v>
      </c>
      <c r="I66" s="33">
        <f t="shared" si="44"/>
        <v>0</v>
      </c>
      <c r="J66" s="33">
        <f t="shared" si="45"/>
        <v>0</v>
      </c>
      <c r="K66" s="35">
        <f t="shared" si="46"/>
        <v>0</v>
      </c>
      <c r="L66" s="36">
        <f t="shared" si="46"/>
        <v>0</v>
      </c>
      <c r="M66" s="22"/>
    </row>
    <row r="67" spans="1:13" ht="20.25" customHeight="1" x14ac:dyDescent="0.3">
      <c r="A67" s="12">
        <f>A60+1</f>
        <v>24</v>
      </c>
      <c r="B67" s="13" t="s">
        <v>106</v>
      </c>
      <c r="C67" s="27" t="s">
        <v>17</v>
      </c>
      <c r="D67" s="28"/>
      <c r="E67" s="16">
        <v>1933.2</v>
      </c>
      <c r="F67" s="17">
        <f t="shared" ref="F67" si="47">ROUND(E67*D67,2)</f>
        <v>0</v>
      </c>
      <c r="G67" s="17">
        <f t="shared" ref="G67:G69" si="48">ROUND(F67*1.2,2)</f>
        <v>0</v>
      </c>
      <c r="H67" s="18"/>
      <c r="I67" s="19"/>
      <c r="J67" s="19"/>
      <c r="K67" s="20">
        <f t="shared" si="46"/>
        <v>0</v>
      </c>
      <c r="L67" s="21">
        <f t="shared" si="46"/>
        <v>0</v>
      </c>
      <c r="M67" s="22"/>
    </row>
    <row r="68" spans="1:13" ht="20.25" customHeight="1" x14ac:dyDescent="0.3">
      <c r="A68" s="29" t="s">
        <v>107</v>
      </c>
      <c r="B68" s="39" t="s">
        <v>37</v>
      </c>
      <c r="C68" s="37" t="s">
        <v>17</v>
      </c>
      <c r="D68" s="32"/>
      <c r="E68" s="33"/>
      <c r="F68" s="33"/>
      <c r="G68" s="33"/>
      <c r="H68" s="33">
        <v>3925</v>
      </c>
      <c r="I68" s="33">
        <f t="shared" ref="I68" si="49">ROUND(H68*D68,2)</f>
        <v>0</v>
      </c>
      <c r="J68" s="33">
        <f t="shared" ref="J68" si="50">ROUND(I68*1.2,2)</f>
        <v>0</v>
      </c>
      <c r="K68" s="35">
        <f t="shared" si="46"/>
        <v>0</v>
      </c>
      <c r="L68" s="36">
        <f t="shared" si="46"/>
        <v>0</v>
      </c>
      <c r="M68" s="22"/>
    </row>
    <row r="69" spans="1:13" ht="20.25" customHeight="1" x14ac:dyDescent="0.3">
      <c r="A69" s="12">
        <f>A67+1</f>
        <v>25</v>
      </c>
      <c r="B69" s="13" t="s">
        <v>108</v>
      </c>
      <c r="C69" s="27" t="s">
        <v>17</v>
      </c>
      <c r="D69" s="28"/>
      <c r="E69" s="16">
        <v>2395.1999999999998</v>
      </c>
      <c r="F69" s="17">
        <f t="shared" ref="F69" si="51">ROUND(E69*D69,2)</f>
        <v>0</v>
      </c>
      <c r="G69" s="17">
        <f t="shared" si="48"/>
        <v>0</v>
      </c>
      <c r="H69" s="18"/>
      <c r="I69" s="19"/>
      <c r="J69" s="19"/>
      <c r="K69" s="20">
        <f t="shared" si="46"/>
        <v>0</v>
      </c>
      <c r="L69" s="21">
        <f t="shared" si="46"/>
        <v>0</v>
      </c>
      <c r="M69" s="22"/>
    </row>
    <row r="70" spans="1:13" ht="20.25" customHeight="1" x14ac:dyDescent="0.3">
      <c r="A70" s="29" t="s">
        <v>109</v>
      </c>
      <c r="B70" s="39" t="s">
        <v>37</v>
      </c>
      <c r="C70" s="37" t="s">
        <v>17</v>
      </c>
      <c r="D70" s="32"/>
      <c r="E70" s="33"/>
      <c r="F70" s="33"/>
      <c r="G70" s="33"/>
      <c r="H70" s="33">
        <v>3925</v>
      </c>
      <c r="I70" s="33">
        <f t="shared" ref="I70" si="52">ROUND(H70*D70,2)</f>
        <v>0</v>
      </c>
      <c r="J70" s="33">
        <f t="shared" ref="J70" si="53">ROUND(I70*1.2,2)</f>
        <v>0</v>
      </c>
      <c r="K70" s="35">
        <f t="shared" si="46"/>
        <v>0</v>
      </c>
      <c r="L70" s="36">
        <f t="shared" si="46"/>
        <v>0</v>
      </c>
      <c r="M70" s="22"/>
    </row>
    <row r="71" spans="1:13" x14ac:dyDescent="0.3">
      <c r="A71" s="93" t="s">
        <v>110</v>
      </c>
      <c r="B71" s="94"/>
      <c r="C71" s="94"/>
      <c r="D71" s="94"/>
      <c r="E71" s="95"/>
      <c r="F71" s="81">
        <f>SUM(F7:F70)</f>
        <v>5415959.459999999</v>
      </c>
      <c r="G71" s="82">
        <f>SUM(G7:G70)</f>
        <v>6499151.3599999994</v>
      </c>
      <c r="H71" s="83"/>
      <c r="I71" s="84">
        <f t="shared" ref="I71:L71" si="54">SUM(I7:I70)</f>
        <v>2275129.75</v>
      </c>
      <c r="J71" s="85">
        <f t="shared" si="54"/>
        <v>2730155.7</v>
      </c>
      <c r="K71" s="84">
        <f t="shared" si="54"/>
        <v>7691089.209999999</v>
      </c>
      <c r="L71" s="86">
        <f t="shared" si="54"/>
        <v>9229307.0599999987</v>
      </c>
    </row>
  </sheetData>
  <autoFilter ref="A5:L72"/>
  <mergeCells count="10">
    <mergeCell ref="B38:D38"/>
    <mergeCell ref="A71:E71"/>
    <mergeCell ref="E3:G3"/>
    <mergeCell ref="H3:J3"/>
    <mergeCell ref="K3:L3"/>
    <mergeCell ref="A1:A4"/>
    <mergeCell ref="B1:B4"/>
    <mergeCell ref="C1:C4"/>
    <mergeCell ref="D1:D4"/>
    <mergeCell ref="E1:L2"/>
  </mergeCells>
  <pageMargins left="0.7" right="0.7" top="0.75" bottom="0.75" header="0.3" footer="0.3"/>
  <pageSetup paperSize="9" scale="3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Вход выход 3 путь</vt:lpstr>
      <vt:lpstr>'Вход выход 3 путь'!Область_печати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Виктория</dc:creator>
  <cp:lastModifiedBy>Admin</cp:lastModifiedBy>
  <dcterms:created xsi:type="dcterms:W3CDTF">2024-07-31T12:25:00Z</dcterms:created>
  <dcterms:modified xsi:type="dcterms:W3CDTF">2025-03-26T14:35:16Z</dcterms:modified>
</cp:coreProperties>
</file>