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М15 пути цеха\"/>
    </mc:Choice>
  </mc:AlternateContent>
  <xr:revisionPtr revIDLastSave="0" documentId="13_ncr:1_{75B9A7C9-E109-409D-9CF0-3893F7AFF7F1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'!$A$1:$L$44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4" l="1"/>
  <c r="D9" i="4" l="1"/>
  <c r="D43" i="4"/>
  <c r="I43" i="4" s="1"/>
  <c r="F42" i="4"/>
  <c r="G42" i="4" s="1"/>
  <c r="L42" i="4" s="1"/>
  <c r="D41" i="4"/>
  <c r="I41" i="4" s="1"/>
  <c r="K41" i="4" s="1"/>
  <c r="E40" i="4"/>
  <c r="F40" i="4" s="1"/>
  <c r="D39" i="4"/>
  <c r="I39" i="4" s="1"/>
  <c r="D38" i="4"/>
  <c r="I38" i="4" s="1"/>
  <c r="D37" i="4"/>
  <c r="I37" i="4" s="1"/>
  <c r="K37" i="4" s="1"/>
  <c r="D36" i="4"/>
  <c r="I36" i="4" s="1"/>
  <c r="F35" i="4"/>
  <c r="G35" i="4" s="1"/>
  <c r="L35" i="4" s="1"/>
  <c r="F34" i="4"/>
  <c r="K34" i="4" s="1"/>
  <c r="F33" i="4"/>
  <c r="G33" i="4" s="1"/>
  <c r="L33" i="4" s="1"/>
  <c r="D28" i="4"/>
  <c r="K35" i="4" l="1"/>
  <c r="K42" i="4"/>
  <c r="K33" i="4"/>
  <c r="K43" i="4"/>
  <c r="J43" i="4"/>
  <c r="L43" i="4" s="1"/>
  <c r="K38" i="4"/>
  <c r="J38" i="4"/>
  <c r="L38" i="4" s="1"/>
  <c r="K36" i="4"/>
  <c r="J36" i="4"/>
  <c r="L36" i="4" s="1"/>
  <c r="J39" i="4"/>
  <c r="L39" i="4" s="1"/>
  <c r="K39" i="4"/>
  <c r="K40" i="4"/>
  <c r="G40" i="4"/>
  <c r="L40" i="4" s="1"/>
  <c r="G34" i="4"/>
  <c r="L34" i="4" s="1"/>
  <c r="J37" i="4"/>
  <c r="L37" i="4" s="1"/>
  <c r="J41" i="4"/>
  <c r="L41" i="4" s="1"/>
  <c r="D30" i="4" l="1"/>
  <c r="D14" i="4"/>
  <c r="D16" i="4" l="1"/>
  <c r="F10" i="4" l="1"/>
  <c r="K10" i="4" l="1"/>
  <c r="G10" i="4"/>
  <c r="L10" i="4" s="1"/>
  <c r="I14" i="4" l="1"/>
  <c r="I16" i="4"/>
  <c r="I28" i="4"/>
  <c r="J28" i="4" s="1"/>
  <c r="A15" i="4"/>
  <c r="A17" i="4" s="1"/>
  <c r="A18" i="4" s="1"/>
  <c r="A28" i="4" s="1"/>
  <c r="A30" i="4" s="1"/>
  <c r="A32" i="4" s="1"/>
  <c r="F9" i="4"/>
  <c r="F32" i="4"/>
  <c r="G32" i="4" s="1"/>
  <c r="L32" i="4" s="1"/>
  <c r="F18" i="4"/>
  <c r="K18" i="4" s="1"/>
  <c r="F17" i="4"/>
  <c r="G17" i="4" s="1"/>
  <c r="L17" i="4" s="1"/>
  <c r="F15" i="4"/>
  <c r="K15" i="4" s="1"/>
  <c r="F13" i="4"/>
  <c r="K13" i="4" s="1"/>
  <c r="F12" i="4"/>
  <c r="G12" i="4" s="1"/>
  <c r="L12" i="4" s="1"/>
  <c r="F8" i="4"/>
  <c r="K8" i="4" s="1"/>
  <c r="F7" i="4"/>
  <c r="F8" i="1"/>
  <c r="K8" i="1" s="1"/>
  <c r="H80" i="1"/>
  <c r="I80" i="1" s="1"/>
  <c r="J80" i="1" s="1"/>
  <c r="L80" i="1" s="1"/>
  <c r="H69" i="1"/>
  <c r="I69" i="1" s="1"/>
  <c r="H68" i="1"/>
  <c r="I68" i="1" s="1"/>
  <c r="I117" i="1"/>
  <c r="J117" i="1" s="1"/>
  <c r="L117" i="1" s="1"/>
  <c r="I74" i="1"/>
  <c r="J74" i="1" s="1"/>
  <c r="L74" i="1" s="1"/>
  <c r="H67" i="1"/>
  <c r="I67" i="1" s="1"/>
  <c r="H66" i="1"/>
  <c r="F116" i="1"/>
  <c r="G116" i="1" s="1"/>
  <c r="L116" i="1" s="1"/>
  <c r="F115" i="1"/>
  <c r="K115" i="1" s="1"/>
  <c r="F111" i="1"/>
  <c r="K111" i="1"/>
  <c r="F105" i="1"/>
  <c r="K105" i="1" s="1"/>
  <c r="F98" i="1"/>
  <c r="K98" i="1" s="1"/>
  <c r="F88" i="1"/>
  <c r="K88" i="1" s="1"/>
  <c r="F78" i="1"/>
  <c r="K78" i="1" s="1"/>
  <c r="G78" i="1"/>
  <c r="L78" i="1" s="1"/>
  <c r="F72" i="1"/>
  <c r="G72" i="1" s="1"/>
  <c r="L72" i="1" s="1"/>
  <c r="K72" i="1"/>
  <c r="F63" i="1"/>
  <c r="G63" i="1" s="1"/>
  <c r="L63" i="1" s="1"/>
  <c r="F62" i="1"/>
  <c r="G62" i="1" s="1"/>
  <c r="L62" i="1" s="1"/>
  <c r="K62" i="1"/>
  <c r="F48" i="1"/>
  <c r="G48" i="1" s="1"/>
  <c r="L48" i="1" s="1"/>
  <c r="F44" i="1"/>
  <c r="K44" i="1"/>
  <c r="F39" i="1"/>
  <c r="G39" i="1" s="1"/>
  <c r="L39" i="1" s="1"/>
  <c r="K39" i="1"/>
  <c r="F37" i="1"/>
  <c r="G37" i="1" s="1"/>
  <c r="L37" i="1" s="1"/>
  <c r="K37" i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I107" i="1" s="1"/>
  <c r="J107" i="1" s="1"/>
  <c r="L107" i="1" s="1"/>
  <c r="G111" i="1"/>
  <c r="L111" i="1" s="1"/>
  <c r="K63" i="1"/>
  <c r="G44" i="1"/>
  <c r="L44" i="1" s="1"/>
  <c r="H65" i="1"/>
  <c r="I65" i="1" s="1"/>
  <c r="J65" i="1" s="1"/>
  <c r="L65" i="1" s="1"/>
  <c r="H113" i="1"/>
  <c r="I113" i="1" s="1"/>
  <c r="I95" i="1"/>
  <c r="J95" i="1" s="1"/>
  <c r="L95" i="1" s="1"/>
  <c r="I85" i="1"/>
  <c r="J85" i="1" s="1"/>
  <c r="L85" i="1" s="1"/>
  <c r="I54" i="1"/>
  <c r="K54" i="1" s="1"/>
  <c r="F51" i="1"/>
  <c r="K51" i="1" s="1"/>
  <c r="F92" i="1"/>
  <c r="K92" i="1" s="1"/>
  <c r="G92" i="1"/>
  <c r="L92" i="1" s="1"/>
  <c r="I93" i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/>
  <c r="J83" i="1"/>
  <c r="L83" i="1" s="1"/>
  <c r="G53" i="1"/>
  <c r="L53" i="1"/>
  <c r="F82" i="1"/>
  <c r="G82" i="1" s="1"/>
  <c r="L82" i="1" s="1"/>
  <c r="F50" i="1"/>
  <c r="G50" i="1" s="1"/>
  <c r="L50" i="1" s="1"/>
  <c r="F46" i="1"/>
  <c r="K46" i="1" s="1"/>
  <c r="G46" i="1"/>
  <c r="L46" i="1" s="1"/>
  <c r="F43" i="1"/>
  <c r="K43" i="1"/>
  <c r="F41" i="1"/>
  <c r="G41" i="1" s="1"/>
  <c r="L41" i="1" s="1"/>
  <c r="F40" i="1"/>
  <c r="K40" i="1" s="1"/>
  <c r="F38" i="1"/>
  <c r="G38" i="1" s="1"/>
  <c r="L38" i="1" s="1"/>
  <c r="F36" i="1"/>
  <c r="K36" i="1" s="1"/>
  <c r="K50" i="1"/>
  <c r="G43" i="1"/>
  <c r="L43" i="1" s="1"/>
  <c r="I121" i="1"/>
  <c r="K121" i="1" s="1"/>
  <c r="F120" i="1"/>
  <c r="G120" i="1" s="1"/>
  <c r="L120" i="1" s="1"/>
  <c r="F119" i="1"/>
  <c r="K119" i="1" s="1"/>
  <c r="F112" i="1"/>
  <c r="K112" i="1" s="1"/>
  <c r="F110" i="1"/>
  <c r="G110" i="1" s="1"/>
  <c r="L110" i="1" s="1"/>
  <c r="K110" i="1"/>
  <c r="A103" i="1"/>
  <c r="A109" i="1" s="1"/>
  <c r="F106" i="1"/>
  <c r="K106" i="1"/>
  <c r="F104" i="1"/>
  <c r="G104" i="1" s="1"/>
  <c r="L104" i="1" s="1"/>
  <c r="I102" i="1"/>
  <c r="K102" i="1"/>
  <c r="I100" i="1"/>
  <c r="J100" i="1" s="1"/>
  <c r="L100" i="1" s="1"/>
  <c r="A96" i="1"/>
  <c r="F99" i="1"/>
  <c r="K99" i="1" s="1"/>
  <c r="F97" i="1"/>
  <c r="G97" i="1" s="1"/>
  <c r="L97" i="1" s="1"/>
  <c r="K97" i="1"/>
  <c r="F94" i="1"/>
  <c r="K94" i="1" s="1"/>
  <c r="I91" i="1"/>
  <c r="K91" i="1" s="1"/>
  <c r="J91" i="1"/>
  <c r="L91" i="1" s="1"/>
  <c r="I90" i="1"/>
  <c r="J90" i="1" s="1"/>
  <c r="L90" i="1" s="1"/>
  <c r="K90" i="1"/>
  <c r="F89" i="1"/>
  <c r="G89" i="1" s="1"/>
  <c r="L89" i="1" s="1"/>
  <c r="F87" i="1"/>
  <c r="K87" i="1"/>
  <c r="A86" i="1"/>
  <c r="I81" i="1"/>
  <c r="K81" i="1"/>
  <c r="F84" i="1"/>
  <c r="K84" i="1" s="1"/>
  <c r="F79" i="1"/>
  <c r="K79" i="1" s="1"/>
  <c r="A76" i="1"/>
  <c r="F73" i="1"/>
  <c r="K73" i="1" s="1"/>
  <c r="F56" i="1"/>
  <c r="K56" i="1"/>
  <c r="F30" i="1"/>
  <c r="K30" i="1" s="1"/>
  <c r="F29" i="1"/>
  <c r="G29" i="1" s="1"/>
  <c r="L29" i="1" s="1"/>
  <c r="F31" i="1"/>
  <c r="K31" i="1" s="1"/>
  <c r="F24" i="1"/>
  <c r="G24" i="1" s="1"/>
  <c r="L24" i="1" s="1"/>
  <c r="F19" i="1"/>
  <c r="K19" i="1" s="1"/>
  <c r="F14" i="1"/>
  <c r="G14" i="1" s="1"/>
  <c r="L14" i="1" s="1"/>
  <c r="K14" i="1"/>
  <c r="A18" i="1"/>
  <c r="A23" i="1"/>
  <c r="A28" i="1" s="1"/>
  <c r="A35" i="1" s="1"/>
  <c r="A55" i="1" s="1"/>
  <c r="A60" i="1" s="1"/>
  <c r="A70" i="1" s="1"/>
  <c r="F10" i="1"/>
  <c r="K10" i="1" s="1"/>
  <c r="I66" i="1"/>
  <c r="K66" i="1" s="1"/>
  <c r="I58" i="1"/>
  <c r="J58" i="1" s="1"/>
  <c r="L58" i="1" s="1"/>
  <c r="K58" i="1"/>
  <c r="I59" i="1"/>
  <c r="K59" i="1" s="1"/>
  <c r="I52" i="1"/>
  <c r="K52" i="1" s="1"/>
  <c r="J52" i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/>
  <c r="I11" i="1"/>
  <c r="K11" i="1" s="1"/>
  <c r="F77" i="1"/>
  <c r="K77" i="1" s="1"/>
  <c r="G119" i="1"/>
  <c r="L119" i="1"/>
  <c r="G106" i="1"/>
  <c r="L106" i="1" s="1"/>
  <c r="K100" i="1"/>
  <c r="J102" i="1"/>
  <c r="L102" i="1" s="1"/>
  <c r="G87" i="1"/>
  <c r="L87" i="1" s="1"/>
  <c r="G94" i="1"/>
  <c r="L94" i="1" s="1"/>
  <c r="J81" i="1"/>
  <c r="L81" i="1" s="1"/>
  <c r="G79" i="1"/>
  <c r="L79" i="1" s="1"/>
  <c r="G56" i="1"/>
  <c r="L56" i="1" s="1"/>
  <c r="J34" i="1"/>
  <c r="L34" i="1" s="1"/>
  <c r="J27" i="1"/>
  <c r="L27" i="1" s="1"/>
  <c r="J12" i="1"/>
  <c r="L12" i="1"/>
  <c r="F26" i="1"/>
  <c r="G26" i="1" s="1"/>
  <c r="L26" i="1" s="1"/>
  <c r="F71" i="1"/>
  <c r="G71" i="1" s="1"/>
  <c r="L71" i="1" s="1"/>
  <c r="F33" i="1"/>
  <c r="K33" i="1" s="1"/>
  <c r="F21" i="1"/>
  <c r="G21" i="1" s="1"/>
  <c r="L21" i="1" s="1"/>
  <c r="F57" i="1"/>
  <c r="G57" i="1" s="1"/>
  <c r="L57" i="1" s="1"/>
  <c r="F16" i="1"/>
  <c r="G16" i="1" s="1"/>
  <c r="L16" i="1" s="1"/>
  <c r="K57" i="1"/>
  <c r="D3" i="3"/>
  <c r="D5" i="3" s="1"/>
  <c r="F3" i="3"/>
  <c r="F5" i="3" s="1"/>
  <c r="G3" i="3"/>
  <c r="G5" i="3" s="1"/>
  <c r="C3" i="3"/>
  <c r="C5" i="3" s="1"/>
  <c r="G19" i="1" l="1"/>
  <c r="L19" i="1" s="1"/>
  <c r="K16" i="1"/>
  <c r="G31" i="1"/>
  <c r="L31" i="1" s="1"/>
  <c r="K7" i="4"/>
  <c r="K71" i="1"/>
  <c r="G112" i="1"/>
  <c r="L112" i="1" s="1"/>
  <c r="K85" i="1"/>
  <c r="G36" i="1"/>
  <c r="L36" i="1" s="1"/>
  <c r="K89" i="1"/>
  <c r="K38" i="1"/>
  <c r="G99" i="1"/>
  <c r="L99" i="1" s="1"/>
  <c r="E3" i="3"/>
  <c r="E5" i="3" s="1"/>
  <c r="K24" i="1"/>
  <c r="G98" i="1"/>
  <c r="L98" i="1" s="1"/>
  <c r="I44" i="4"/>
  <c r="K69" i="1"/>
  <c r="J69" i="1"/>
  <c r="L69" i="1" s="1"/>
  <c r="K113" i="1"/>
  <c r="J113" i="1"/>
  <c r="L113" i="1" s="1"/>
  <c r="J66" i="1"/>
  <c r="L66" i="1" s="1"/>
  <c r="K116" i="1"/>
  <c r="F123" i="1"/>
  <c r="G123" i="1" s="1"/>
  <c r="J11" i="1"/>
  <c r="L11" i="1" s="1"/>
  <c r="J47" i="1"/>
  <c r="L47" i="1" s="1"/>
  <c r="K64" i="1"/>
  <c r="G9" i="1"/>
  <c r="L9" i="1" s="1"/>
  <c r="K21" i="1"/>
  <c r="G77" i="1"/>
  <c r="L77" i="1" s="1"/>
  <c r="J59" i="1"/>
  <c r="L59" i="1" s="1"/>
  <c r="G84" i="1"/>
  <c r="L84" i="1" s="1"/>
  <c r="K107" i="1"/>
  <c r="K17" i="1"/>
  <c r="K29" i="1"/>
  <c r="J22" i="1"/>
  <c r="L22" i="1" s="1"/>
  <c r="K120" i="1"/>
  <c r="G40" i="1"/>
  <c r="L40" i="1" s="1"/>
  <c r="G25" i="1"/>
  <c r="L25" i="1" s="1"/>
  <c r="K74" i="1"/>
  <c r="K117" i="1"/>
  <c r="A33" i="4"/>
  <c r="A34" i="4" s="1"/>
  <c r="A35" i="4" s="1"/>
  <c r="J68" i="1"/>
  <c r="L68" i="1" s="1"/>
  <c r="K68" i="1"/>
  <c r="J67" i="1"/>
  <c r="L67" i="1" s="1"/>
  <c r="K67" i="1"/>
  <c r="H3" i="3"/>
  <c r="H5" i="3" s="1"/>
  <c r="K26" i="1"/>
  <c r="G33" i="1"/>
  <c r="L33" i="1" s="1"/>
  <c r="G30" i="1"/>
  <c r="L30" i="1" s="1"/>
  <c r="K80" i="1"/>
  <c r="K65" i="1"/>
  <c r="J121" i="1"/>
  <c r="L121" i="1" s="1"/>
  <c r="K41" i="1"/>
  <c r="K82" i="1"/>
  <c r="G61" i="1"/>
  <c r="L61" i="1" s="1"/>
  <c r="K95" i="1"/>
  <c r="K15" i="1"/>
  <c r="K48" i="1"/>
  <c r="G88" i="1"/>
  <c r="L88" i="1" s="1"/>
  <c r="G105" i="1"/>
  <c r="L105" i="1" s="1"/>
  <c r="G115" i="1"/>
  <c r="L115" i="1" s="1"/>
  <c r="G51" i="1"/>
  <c r="L51" i="1" s="1"/>
  <c r="H4" i="3"/>
  <c r="G73" i="1"/>
  <c r="L73" i="1" s="1"/>
  <c r="K104" i="1"/>
  <c r="I123" i="1"/>
  <c r="J123" i="1" s="1"/>
  <c r="J54" i="1"/>
  <c r="L54" i="1" s="1"/>
  <c r="K20" i="1"/>
  <c r="G32" i="1"/>
  <c r="L32" i="1" s="1"/>
  <c r="G8" i="1"/>
  <c r="L8" i="1" s="1"/>
  <c r="D31" i="4"/>
  <c r="I31" i="4" s="1"/>
  <c r="D29" i="4"/>
  <c r="I29" i="4" s="1"/>
  <c r="J29" i="4" s="1"/>
  <c r="L29" i="4" s="1"/>
  <c r="E4" i="3"/>
  <c r="G10" i="1"/>
  <c r="L10" i="1" s="1"/>
  <c r="J49" i="1"/>
  <c r="L49" i="1" s="1"/>
  <c r="J93" i="1"/>
  <c r="L93" i="1" s="1"/>
  <c r="K17" i="4"/>
  <c r="F28" i="4"/>
  <c r="K28" i="4" s="1"/>
  <c r="G13" i="4"/>
  <c r="L13" i="4" s="1"/>
  <c r="G7" i="4"/>
  <c r="K32" i="4"/>
  <c r="J14" i="4"/>
  <c r="K16" i="4"/>
  <c r="J16" i="4"/>
  <c r="L16" i="4" s="1"/>
  <c r="G8" i="4"/>
  <c r="L8" i="4" s="1"/>
  <c r="G9" i="4"/>
  <c r="L9" i="4" s="1"/>
  <c r="K9" i="4"/>
  <c r="G15" i="4"/>
  <c r="L15" i="4" s="1"/>
  <c r="K14" i="4"/>
  <c r="K12" i="4"/>
  <c r="G18" i="4"/>
  <c r="L18" i="4" s="1"/>
  <c r="L7" i="4" l="1"/>
  <c r="K123" i="1"/>
  <c r="L123" i="1" s="1"/>
  <c r="F30" i="4"/>
  <c r="G28" i="4"/>
  <c r="L28" i="4" s="1"/>
  <c r="K29" i="4"/>
  <c r="A10" i="4"/>
  <c r="L14" i="4"/>
  <c r="J31" i="4"/>
  <c r="L31" i="4" s="1"/>
  <c r="K31" i="4"/>
  <c r="K30" i="4" l="1"/>
  <c r="K44" i="4" s="1"/>
  <c r="F44" i="4"/>
  <c r="J44" i="4"/>
  <c r="G30" i="4"/>
  <c r="L30" i="4" s="1"/>
  <c r="L44" i="4" s="1"/>
  <c r="G4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19" authorId="0" shapeId="0" xr:uid="{61E53F63-5CF9-4216-A797-03BFCA5C1AF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исправил согласно количеству шпал</t>
        </r>
      </text>
    </comment>
    <comment ref="D21" authorId="0" shapeId="0" xr:uid="{71DD3C77-1A3D-4250-B9C6-DD62612AFE6B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Исправил согласно количеству рельс</t>
        </r>
      </text>
    </comment>
    <comment ref="D22" authorId="0" shapeId="0" xr:uid="{DBE9AB90-8582-46E9-8E4C-0693734F6E03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Исправил количество, сгласно накладкам</t>
        </r>
      </text>
    </comment>
  </commentList>
</comments>
</file>

<file path=xl/sharedStrings.xml><?xml version="1.0" encoding="utf-8"?>
<sst xmlns="http://schemas.openxmlformats.org/spreadsheetml/2006/main" count="480" uniqueCount="278">
  <si>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</si>
  <si>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</si>
  <si>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</si>
  <si>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</si>
  <si>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</si>
  <si>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</si>
  <si>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</si>
  <si>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</si>
  <si>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</si>
  <si>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</si>
  <si>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</si>
  <si>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</si>
  <si>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</si>
  <si>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</si>
  <si>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</si>
  <si>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</si>
  <si>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</si>
  <si>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</si>
  <si>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</si>
  <si>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</si>
  <si>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</si>
  <si>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</si>
  <si>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</si>
  <si>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</si>
  <si>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</si>
  <si>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</si>
  <si>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</si>
  <si>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</si>
  <si>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</si>
  <si>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</si>
  <si>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</si>
  <si>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</si>
  <si>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</si>
  <si>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</si>
  <si>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</si>
  <si>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</si>
  <si>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</si>
  <si>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</si>
  <si>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</si>
  <si>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</si>
  <si>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</si>
  <si>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</si>
  <si>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</si>
  <si>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</si>
  <si>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</si>
  <si>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</si>
  <si>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</si>
  <si>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</si>
  <si>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</si>
  <si>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</si>
  <si>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</si>
  <si>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</si>
  <si>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</si>
  <si>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</si>
  <si>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</si>
  <si>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</si>
  <si>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</si>
  <si>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</si>
  <si>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</si>
  <si>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</si>
  <si>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</si>
  <si>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</si>
  <si>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</si>
  <si>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</si>
  <si>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</si>
  <si>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</si>
  <si>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</si>
  <si>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</si>
  <si>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</si>
  <si>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</si>
  <si>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</si>
  <si>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</si>
  <si>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</si>
  <si>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</si>
  <si>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</si>
  <si>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</si>
  <si>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</si>
  <si>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</si>
  <si>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</si>
  <si>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</si>
  <si>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</si>
  <si>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</si>
  <si>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</si>
  <si>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</si>
  <si>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</si>
  <si>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</si>
  <si>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</si>
  <si>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</si>
  <si>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</si>
  <si>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</si>
  <si>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</si>
  <si>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</si>
  <si>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</si>
  <si>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</si>
  <si>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</si>
  <si>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</si>
  <si>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</si>
  <si>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</si>
  <si>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</si>
  <si>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</si>
  <si>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</si>
  <si>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</si>
  <si>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</si>
  <si>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</si>
  <si>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</si>
  <si>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</si>
  <si>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</si>
  <si>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</si>
  <si>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</si>
  <si>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</si>
  <si>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</si>
  <si>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</si>
  <si>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</si>
  <si>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</si>
  <si>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</si>
  <si>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</si>
  <si>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</si>
  <si>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</si>
  <si>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</si>
  <si>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</si>
  <si>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</si>
  <si>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</si>
  <si>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</si>
  <si>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</si>
  <si>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</si>
  <si>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</si>
  <si>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</si>
  <si>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</si>
  <si>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</si>
  <si>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</si>
  <si>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</si>
  <si>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</si>
  <si>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</si>
  <si>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</si>
  <si>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</si>
  <si>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</si>
  <si>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</si>
  <si>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</si>
  <si>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</si>
  <si>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</si>
  <si>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</si>
  <si>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</si>
  <si>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</si>
  <si>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</si>
  <si>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</si>
  <si>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</si>
  <si>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</si>
  <si>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</si>
  <si>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</si>
  <si>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</si>
  <si>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</si>
  <si>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</si>
  <si>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</si>
  <si>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</si>
  <si>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</si>
  <si>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</si>
  <si>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</si>
  <si>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</si>
  <si>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</si>
  <si>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</si>
  <si>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</si>
  <si>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</si>
  <si>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</si>
  <si>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</si>
  <si>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</si>
  <si>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</si>
  <si>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</si>
  <si>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</si>
  <si>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</si>
  <si>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</si>
  <si>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</si>
  <si>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</si>
  <si>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</si>
  <si>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</si>
  <si>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</si>
  <si>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</si>
  <si>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</si>
  <si>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</si>
  <si>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</si>
  <si>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</si>
  <si>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</si>
  <si>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</si>
  <si>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</si>
  <si>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</si>
  <si>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</si>
  <si>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</si>
  <si>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</si>
  <si>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</si>
  <si>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</si>
  <si>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</si>
  <si>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</si>
  <si>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</si>
  <si>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</si>
  <si>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</si>
  <si>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</si>
  <si>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</si>
  <si>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</si>
  <si>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</si>
  <si>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</si>
  <si>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</si>
  <si>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</si>
  <si>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</si>
  <si>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</si>
  <si>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</si>
  <si>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</si>
  <si>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</si>
  <si>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</si>
  <si>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</si>
  <si>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</si>
  <si>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</si>
  <si>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</si>
  <si>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</si>
  <si>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</si>
  <si>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</si>
  <si>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</si>
  <si>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</si>
  <si>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</si>
  <si>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</si>
  <si>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</si>
  <si>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</si>
  <si>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</si>
  <si>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</si>
  <si>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</si>
  <si>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</si>
  <si>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</si>
  <si>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</si>
  <si>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</si>
  <si>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</si>
  <si>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</si>
  <si>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</si>
  <si>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</si>
  <si>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</si>
  <si>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</si>
  <si>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</si>
  <si>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Уплотнение основания балластного послойно (два слоя)</t>
  </si>
  <si>
    <t>Балластировка путей</t>
  </si>
  <si>
    <t>Демонтаж рельсошпальной решётки элементами</t>
  </si>
  <si>
    <t>Песок</t>
  </si>
  <si>
    <t>Укладка рельсошпальной решётки отдельными элементами с эпюрой шпал 1840 шт/км, длинна рельса 12,5 м.</t>
  </si>
  <si>
    <t>1</t>
  </si>
  <si>
    <t>Рельс Р65, L-12,5 м.</t>
  </si>
  <si>
    <t>м.п</t>
  </si>
  <si>
    <t>Шпала железобетонная, Ш1</t>
  </si>
  <si>
    <t>Накладка стыковая 1Р-65</t>
  </si>
  <si>
    <t>Подкладка КБ-65</t>
  </si>
  <si>
    <t>Прокладка ЦП-143</t>
  </si>
  <si>
    <t>Прокладка ЦП-328</t>
  </si>
  <si>
    <t>Болт стыковой в сборе</t>
  </si>
  <si>
    <t>Болт закладной в сборе</t>
  </si>
  <si>
    <t>Болт клеммный в сборе</t>
  </si>
  <si>
    <t>Погрузка и перевозка по территории завода до 3х км загрезнённого щебня, грунта, мусора</t>
  </si>
  <si>
    <t>Демонтажные работы. Сопутствующие работы</t>
  </si>
  <si>
    <t>Выемка щебня и загрезнённого грунта основания пути 1 (0,5 м * 144 м2)</t>
  </si>
  <si>
    <t>Уплотнение основания выемки катками послойное (прохождение по одному следу 4-5 раз, 144 м2)</t>
  </si>
  <si>
    <t xml:space="preserve">Устройство балластного основания из щебня h=0,3м </t>
  </si>
  <si>
    <t>Установка МС2 на болтовых соединениях</t>
  </si>
  <si>
    <t>Изделие соединительное МС2 (уголок 63х63х6)</t>
  </si>
  <si>
    <t>Болт М14</t>
  </si>
  <si>
    <t>Гайка М14</t>
  </si>
  <si>
    <t>Шайба М14</t>
  </si>
  <si>
    <t>Установка изделий МС-1</t>
  </si>
  <si>
    <t>Покрытие битумным лаком</t>
  </si>
  <si>
    <t>Лак битумный</t>
  </si>
  <si>
    <t>л</t>
  </si>
  <si>
    <t>Изготовление в построечных условиях конструкций закладных МС2 (46 шт.)</t>
  </si>
  <si>
    <t>Сверление рельс для установки МС2 (46 * 2 отверстия)</t>
  </si>
  <si>
    <t xml:space="preserve">Изделие соединительное МС1 (уголок 63х63х6)  </t>
  </si>
  <si>
    <t>Щебень гранитный фр 20-40</t>
  </si>
  <si>
    <t>2</t>
  </si>
  <si>
    <t>3</t>
  </si>
  <si>
    <t>Устройство ж.д. пути</t>
  </si>
  <si>
    <t>компл.</t>
  </si>
  <si>
    <t>5.6</t>
  </si>
  <si>
    <t>5.7</t>
  </si>
  <si>
    <t>5.8</t>
  </si>
  <si>
    <t>5.9</t>
  </si>
  <si>
    <t>13</t>
  </si>
  <si>
    <t>Устройство песчаного основания с уплотнением катками (144 м2*0,2 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</si>
</sst>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#,##0.0"/>
    <numFmt numFmtId="168" formatCode="_-* #\ ##0.00_-;\-* #\ ##0.00_-;_-* &quot;-&quot;??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/>
  </cellStyleXfs>
  <cellXfs count="175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43" fontId="5" fillId="6" borderId="3" xfId="1" applyFont="1" applyFill="1" applyBorder="1" applyAlignment="1">
      <alignment vertical="center"/>
    </xf>
    <xf numFmtId="43" fontId="5" fillId="6" borderId="3" xfId="1" applyFon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/>
    </xf>
    <xf numFmtId="43" fontId="6" fillId="6" borderId="3" xfId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3" borderId="3" xfId="1" applyNumberFormat="1" applyFont="1" applyFill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165" fontId="0" fillId="0" borderId="14" xfId="1" applyNumberFormat="1" applyFont="1" applyBorder="1"/>
    <xf numFmtId="3" fontId="2" fillId="0" borderId="1" xfId="2" applyNumberFormat="1" applyFont="1" applyBorder="1" applyAlignment="1">
      <alignment horizontal="center" vertical="center"/>
    </xf>
    <xf numFmtId="4" fontId="6" fillId="6" borderId="3" xfId="0" applyNumberFormat="1" applyFont="1" applyFill="1" applyBorder="1" applyAlignment="1">
      <alignment horizontal="center" vertical="center" wrapText="1"/>
    </xf>
    <xf numFmtId="43" fontId="6" fillId="6" borderId="3" xfId="1" applyFont="1" applyFill="1" applyBorder="1" applyAlignment="1">
      <alignment horizontal="center" vertical="center"/>
    </xf>
    <xf numFmtId="43" fontId="7" fillId="6" borderId="3" xfId="1" applyFont="1" applyFill="1" applyBorder="1" applyAlignment="1">
      <alignment horizontal="center" vertical="center" wrapText="1"/>
    </xf>
    <xf numFmtId="0" fontId="6" fillId="3" borderId="3" xfId="4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  <xf numFmtId="0" fontId="1" fillId="0" borderId="0" xfId="4"/>
    <xf numFmtId="0" fontId="6" fillId="6" borderId="3" xfId="2" applyFont="1" applyFill="1" applyBorder="1" applyAlignment="1">
      <alignment horizontal="left" vertical="center" wrapText="1"/>
    </xf>
    <xf numFmtId="0" fontId="6" fillId="6" borderId="3" xfId="2" applyFont="1" applyFill="1" applyBorder="1" applyAlignment="1">
      <alignment horizontal="center" vertical="center" wrapText="1"/>
    </xf>
    <xf numFmtId="165" fontId="6" fillId="6" borderId="3" xfId="5" applyNumberFormat="1" applyFont="1" applyFill="1" applyBorder="1" applyAlignment="1">
      <alignment vertical="center"/>
    </xf>
    <xf numFmtId="168" fontId="7" fillId="6" borderId="3" xfId="5" applyFont="1" applyFill="1" applyBorder="1" applyAlignment="1">
      <alignment horizontal="center" vertical="center" wrapText="1"/>
    </xf>
    <xf numFmtId="168" fontId="5" fillId="6" borderId="3" xfId="5" applyFont="1" applyFill="1" applyBorder="1" applyAlignment="1">
      <alignment vertical="center"/>
    </xf>
    <xf numFmtId="43" fontId="5" fillId="6" borderId="3" xfId="5" applyNumberFormat="1" applyFont="1" applyFill="1" applyBorder="1" applyAlignment="1">
      <alignment horizontal="center"/>
    </xf>
    <xf numFmtId="168" fontId="5" fillId="6" borderId="3" xfId="5" applyFont="1" applyFill="1" applyBorder="1" applyAlignment="1">
      <alignment horizontal="center" vertical="center" wrapText="1"/>
    </xf>
    <xf numFmtId="168" fontId="5" fillId="6" borderId="9" xfId="5" applyFont="1" applyFill="1" applyBorder="1" applyAlignment="1">
      <alignment vertical="center"/>
    </xf>
    <xf numFmtId="0" fontId="6" fillId="6" borderId="3" xfId="7" applyFont="1" applyFill="1" applyBorder="1" applyAlignment="1">
      <alignment horizontal="left" vertical="center" wrapText="1"/>
    </xf>
    <xf numFmtId="168" fontId="6" fillId="6" borderId="3" xfId="5" applyFont="1" applyFill="1" applyBorder="1" applyAlignment="1">
      <alignment horizontal="center" vertical="center" wrapText="1"/>
    </xf>
    <xf numFmtId="0" fontId="6" fillId="6" borderId="3" xfId="4" applyFont="1" applyFill="1" applyBorder="1" applyAlignment="1">
      <alignment vertical="center" wrapText="1"/>
    </xf>
    <xf numFmtId="0" fontId="6" fillId="3" borderId="3" xfId="4" applyFont="1" applyFill="1" applyBorder="1" applyAlignment="1">
      <alignment vertical="center" wrapText="1"/>
    </xf>
    <xf numFmtId="0" fontId="5" fillId="3" borderId="3" xfId="4" applyFont="1" applyFill="1" applyBorder="1" applyAlignment="1">
      <alignment horizontal="center" vertical="center" wrapText="1"/>
    </xf>
    <xf numFmtId="165" fontId="6" fillId="3" borderId="3" xfId="5" applyNumberFormat="1" applyFont="1" applyFill="1" applyBorder="1" applyAlignment="1">
      <alignment vertical="center"/>
    </xf>
    <xf numFmtId="168" fontId="6" fillId="3" borderId="3" xfId="5" applyFont="1" applyFill="1" applyBorder="1" applyAlignment="1">
      <alignment horizontal="center" vertical="center" wrapText="1"/>
    </xf>
    <xf numFmtId="168" fontId="5" fillId="3" borderId="3" xfId="5" applyFont="1" applyFill="1" applyBorder="1" applyAlignment="1">
      <alignment vertical="center"/>
    </xf>
    <xf numFmtId="168" fontId="7" fillId="3" borderId="3" xfId="5" applyFont="1" applyFill="1" applyBorder="1" applyAlignment="1">
      <alignment horizontal="center" vertical="center" wrapText="1"/>
    </xf>
    <xf numFmtId="168" fontId="5" fillId="3" borderId="3" xfId="5" applyFont="1" applyFill="1" applyBorder="1" applyAlignment="1">
      <alignment horizontal="center" vertical="center" wrapText="1"/>
    </xf>
    <xf numFmtId="168" fontId="5" fillId="0" borderId="9" xfId="5" applyFont="1" applyBorder="1" applyAlignment="1">
      <alignment vertical="center"/>
    </xf>
    <xf numFmtId="43" fontId="5" fillId="6" borderId="3" xfId="5" applyNumberFormat="1" applyFont="1" applyFill="1" applyBorder="1" applyAlignment="1">
      <alignment horizontal="center" vertical="center"/>
    </xf>
    <xf numFmtId="43" fontId="6" fillId="3" borderId="3" xfId="5" applyNumberFormat="1" applyFont="1" applyFill="1" applyBorder="1" applyAlignment="1">
      <alignment vertical="center"/>
    </xf>
    <xf numFmtId="43" fontId="6" fillId="6" borderId="3" xfId="5" applyNumberFormat="1" applyFont="1" applyFill="1" applyBorder="1" applyAlignment="1">
      <alignment vertical="center"/>
    </xf>
    <xf numFmtId="49" fontId="6" fillId="3" borderId="3" xfId="4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2" fillId="2" borderId="9" xfId="2" applyNumberFormat="1" applyFont="1" applyFill="1" applyBorder="1" applyAlignment="1">
      <alignment horizontal="center" vertical="center"/>
    </xf>
    <xf numFmtId="1" fontId="2" fillId="2" borderId="10" xfId="2" applyNumberFormat="1" applyFont="1" applyFill="1" applyBorder="1" applyAlignment="1">
      <alignment horizontal="center" vertical="center"/>
    </xf>
    <xf numFmtId="1" fontId="2" fillId="2" borderId="11" xfId="2" applyNumberFormat="1" applyFont="1" applyFill="1" applyBorder="1" applyAlignment="1">
      <alignment horizontal="center" vertical="center"/>
    </xf>
    <xf numFmtId="1" fontId="2" fillId="2" borderId="12" xfId="2" applyNumberFormat="1" applyFont="1" applyFill="1" applyBorder="1" applyAlignment="1">
      <alignment horizontal="center" vertical="center"/>
    </xf>
    <xf numFmtId="1" fontId="2" fillId="2" borderId="13" xfId="2" applyNumberFormat="1" applyFont="1" applyFill="1" applyBorder="1" applyAlignment="1">
      <alignment horizontal="center" vertical="center"/>
    </xf>
    <xf numFmtId="1" fontId="2" fillId="2" borderId="8" xfId="2" applyNumberFormat="1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0" fontId="5" fillId="0" borderId="7" xfId="4" applyFont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vertical="center"/>
    </xf>
    <xf numFmtId="165" fontId="6" fillId="0" borderId="5" xfId="5" applyNumberFormat="1" applyFont="1" applyFill="1" applyBorder="1" applyAlignment="1">
      <alignment vertical="center"/>
    </xf>
    <xf numFmtId="165" fontId="6" fillId="0" borderId="7" xfId="5" applyNumberFormat="1" applyFont="1" applyFill="1" applyBorder="1" applyAlignment="1">
      <alignment vertical="center"/>
    </xf>
    <xf numFmtId="168" fontId="6" fillId="3" borderId="1" xfId="5" applyFont="1" applyFill="1" applyBorder="1" applyAlignment="1">
      <alignment horizontal="center" vertical="center" wrapText="1"/>
    </xf>
    <xf numFmtId="168" fontId="6" fillId="3" borderId="5" xfId="5" applyFont="1" applyFill="1" applyBorder="1" applyAlignment="1">
      <alignment horizontal="center" vertical="center" wrapText="1"/>
    </xf>
    <xf numFmtId="168" fontId="6" fillId="3" borderId="7" xfId="5" applyFont="1" applyFill="1" applyBorder="1" applyAlignment="1">
      <alignment horizontal="center" vertical="center" wrapText="1"/>
    </xf>
    <xf numFmtId="168" fontId="6" fillId="3" borderId="15" xfId="5" applyFont="1" applyFill="1" applyBorder="1" applyAlignment="1">
      <alignment horizontal="center" vertical="center" wrapText="1"/>
    </xf>
    <xf numFmtId="168" fontId="6" fillId="3" borderId="4" xfId="5" applyFont="1" applyFill="1" applyBorder="1" applyAlignment="1">
      <alignment horizontal="center" vertical="center" wrapText="1"/>
    </xf>
    <xf numFmtId="168" fontId="6" fillId="3" borderId="12" xfId="5" applyFont="1" applyFill="1" applyBorder="1" applyAlignment="1">
      <alignment horizontal="center" vertical="center" wrapText="1"/>
    </xf>
    <xf numFmtId="4" fontId="16" fillId="6" borderId="3" xfId="0" applyNumberFormat="1" applyFont="1" applyFill="1" applyBorder="1" applyAlignment="1">
      <alignment horizontal="center" vertical="center" wrapText="1"/>
    </xf>
  </cellXfs>
  <cellStyles count="8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7" xr:uid="{770CED20-48E2-49BE-876F-3B9E8022B3F0}"/>
    <cellStyle name="Обычный 8" xfId="4" xr:uid="{32E614D7-597F-4ACD-8F66-6376F91023FC}"/>
    <cellStyle name="Финансовый" xfId="1" builtinId="3"/>
    <cellStyle name="Финансовый 3" xfId="6" xr:uid="{79B8DE97-0ED1-4DE9-83F1-5409D8D30548}"/>
    <cellStyle name="Финансовый 4" xfId="5" xr:uid="{0BF65748-2047-4660-8104-FEE1BDA430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136" t="s">
        <v>0</v>
      </c>
      <c r="B1" s="136" t="s">
        <v>16</v>
      </c>
      <c r="C1" s="137" t="s">
        <v>17</v>
      </c>
      <c r="D1" s="137"/>
      <c r="E1" s="137"/>
      <c r="F1" s="138" t="s">
        <v>18</v>
      </c>
      <c r="G1" s="138"/>
      <c r="H1" s="138"/>
    </row>
    <row r="2" spans="1:9" ht="27.6" x14ac:dyDescent="0.3">
      <c r="A2" s="136"/>
      <c r="B2" s="136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8671875" defaultRowHeight="14.4" x14ac:dyDescent="0.3"/>
  <cols>
    <col min="2" max="2" width="65.109375" customWidth="1"/>
    <col min="3" max="3" width="9.33203125" style="63" customWidth="1"/>
    <col min="4" max="4" width="10.109375" style="62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  <col min="13" max="13" width="12.33203125" customWidth="1"/>
  </cols>
  <sheetData>
    <row r="1" spans="1:12" ht="14.4" customHeight="1" x14ac:dyDescent="0.3">
      <c r="A1" s="147" t="s">
        <v>0</v>
      </c>
      <c r="B1" s="150" t="s">
        <v>1</v>
      </c>
      <c r="C1" s="139" t="s">
        <v>2</v>
      </c>
      <c r="D1" s="153" t="s">
        <v>3</v>
      </c>
      <c r="E1" s="140" t="s">
        <v>14</v>
      </c>
      <c r="F1" s="141"/>
      <c r="G1" s="141"/>
      <c r="H1" s="141"/>
      <c r="I1" s="141"/>
      <c r="J1" s="141"/>
      <c r="K1" s="141"/>
      <c r="L1" s="141"/>
    </row>
    <row r="2" spans="1:12" ht="14.4" customHeight="1" x14ac:dyDescent="0.3">
      <c r="A2" s="148"/>
      <c r="B2" s="151"/>
      <c r="C2" s="139"/>
      <c r="D2" s="153"/>
      <c r="E2" s="142"/>
      <c r="F2" s="143"/>
      <c r="G2" s="143"/>
      <c r="H2" s="143"/>
      <c r="I2" s="143"/>
      <c r="J2" s="143"/>
      <c r="K2" s="143"/>
      <c r="L2" s="143"/>
    </row>
    <row r="3" spans="1:12" ht="27.75" customHeight="1" x14ac:dyDescent="0.3">
      <c r="A3" s="148"/>
      <c r="B3" s="151"/>
      <c r="C3" s="139"/>
      <c r="D3" s="153"/>
      <c r="E3" s="139" t="s">
        <v>25</v>
      </c>
      <c r="F3" s="139"/>
      <c r="G3" s="139"/>
      <c r="H3" s="139" t="s">
        <v>26</v>
      </c>
      <c r="I3" s="139"/>
      <c r="J3" s="139"/>
      <c r="K3" s="136" t="s">
        <v>36</v>
      </c>
      <c r="L3" s="136"/>
    </row>
    <row r="4" spans="1:12" ht="56.1" customHeight="1" x14ac:dyDescent="0.3">
      <c r="A4" s="149"/>
      <c r="B4" s="152"/>
      <c r="C4" s="139"/>
      <c r="D4" s="153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54" t="s">
        <v>230</v>
      </c>
      <c r="C6" s="155"/>
      <c r="D6" s="155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54" t="s">
        <v>56</v>
      </c>
      <c r="C75" s="155"/>
      <c r="D75" s="155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44" t="s">
        <v>11</v>
      </c>
      <c r="B123" s="145"/>
      <c r="C123" s="145"/>
      <c r="D123" s="145"/>
      <c r="E123" s="146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"/>
  <sheetViews>
    <sheetView tabSelected="1" view="pageBreakPreview" topLeftCell="A13" zoomScaleNormal="100" zoomScaleSheetLayoutView="100" workbookViewId="0">
      <selection activeCell="H23" sqref="H23"/>
    </sheetView>
  </sheetViews>
  <sheetFormatPr defaultColWidth="8.88671875" defaultRowHeight="14.4" x14ac:dyDescent="0.3"/>
  <cols>
    <col min="1" max="1" width="9.44140625" customWidth="1"/>
    <col min="2" max="2" width="65.109375" customWidth="1"/>
    <col min="3" max="3" width="9.33203125" style="63" customWidth="1"/>
    <col min="4" max="4" width="10.109375" style="101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</cols>
  <sheetData>
    <row r="1" spans="1:12" ht="14.4" customHeight="1" x14ac:dyDescent="0.3">
      <c r="A1" s="147" t="s">
        <v>0</v>
      </c>
      <c r="B1" s="150" t="s">
        <v>1</v>
      </c>
      <c r="C1" s="139" t="s">
        <v>2</v>
      </c>
      <c r="D1" s="139" t="s">
        <v>3</v>
      </c>
      <c r="E1" s="140" t="s">
        <v>14</v>
      </c>
      <c r="F1" s="141"/>
      <c r="G1" s="141"/>
      <c r="H1" s="141"/>
      <c r="I1" s="141"/>
      <c r="J1" s="141"/>
      <c r="K1" s="141"/>
      <c r="L1" s="141"/>
    </row>
    <row r="2" spans="1:12" ht="14.4" customHeight="1" x14ac:dyDescent="0.3">
      <c r="A2" s="148"/>
      <c r="B2" s="151"/>
      <c r="C2" s="139"/>
      <c r="D2" s="139"/>
      <c r="E2" s="142"/>
      <c r="F2" s="143"/>
      <c r="G2" s="143"/>
      <c r="H2" s="143"/>
      <c r="I2" s="143"/>
      <c r="J2" s="143"/>
      <c r="K2" s="143"/>
      <c r="L2" s="143"/>
    </row>
    <row r="3" spans="1:12" ht="27.75" customHeight="1" x14ac:dyDescent="0.3">
      <c r="A3" s="148"/>
      <c r="B3" s="151"/>
      <c r="C3" s="139"/>
      <c r="D3" s="139"/>
      <c r="E3" s="139" t="s">
        <v>25</v>
      </c>
      <c r="F3" s="139"/>
      <c r="G3" s="139"/>
      <c r="H3" s="139" t="s">
        <v>26</v>
      </c>
      <c r="I3" s="139"/>
      <c r="J3" s="139"/>
      <c r="K3" s="136" t="s">
        <v>36</v>
      </c>
      <c r="L3" s="136"/>
    </row>
    <row r="4" spans="1:12" ht="56.1" customHeight="1" x14ac:dyDescent="0.3">
      <c r="A4" s="149"/>
      <c r="B4" s="152"/>
      <c r="C4" s="139"/>
      <c r="D4" s="139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103">
        <v>1</v>
      </c>
      <c r="B5" s="104">
        <v>2</v>
      </c>
      <c r="C5" s="104">
        <v>3</v>
      </c>
      <c r="D5" s="106">
        <v>4</v>
      </c>
      <c r="E5" s="104">
        <v>5</v>
      </c>
      <c r="F5" s="104">
        <v>6</v>
      </c>
      <c r="G5" s="104">
        <v>7</v>
      </c>
      <c r="H5" s="89">
        <v>8</v>
      </c>
      <c r="I5" s="89">
        <v>9</v>
      </c>
      <c r="J5" s="89">
        <v>10</v>
      </c>
      <c r="K5" s="89">
        <v>11</v>
      </c>
      <c r="L5" s="89">
        <v>12</v>
      </c>
    </row>
    <row r="6" spans="1:12" ht="21.75" customHeight="1" x14ac:dyDescent="0.3">
      <c r="A6" s="156" t="s">
        <v>251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8"/>
    </row>
    <row r="7" spans="1:12" ht="18.75" customHeight="1" x14ac:dyDescent="0.3">
      <c r="A7" s="82" t="s">
        <v>239</v>
      </c>
      <c r="B7" s="10" t="s">
        <v>236</v>
      </c>
      <c r="C7" s="13" t="s">
        <v>9</v>
      </c>
      <c r="D7" s="99">
        <v>36</v>
      </c>
      <c r="E7" s="95">
        <v>1979.8</v>
      </c>
      <c r="F7" s="12">
        <f t="shared" ref="F7" si="0">ROUND(E7*D7,2)</f>
        <v>71272.800000000003</v>
      </c>
      <c r="G7" s="12">
        <f t="shared" ref="G7" si="1">ROUND(F7*1.2,2)</f>
        <v>85527.360000000001</v>
      </c>
      <c r="H7" s="11"/>
      <c r="I7" s="16"/>
      <c r="J7" s="16"/>
      <c r="K7" s="19">
        <f t="shared" ref="K7" si="2">F7+I7</f>
        <v>71272.800000000003</v>
      </c>
      <c r="L7" s="12">
        <f t="shared" ref="L7" si="3">G7+J7</f>
        <v>85527.360000000001</v>
      </c>
    </row>
    <row r="8" spans="1:12" ht="27.75" customHeight="1" x14ac:dyDescent="0.3">
      <c r="A8" s="82" t="s">
        <v>268</v>
      </c>
      <c r="B8" s="10" t="s">
        <v>252</v>
      </c>
      <c r="C8" s="13" t="s">
        <v>7</v>
      </c>
      <c r="D8" s="99">
        <v>72</v>
      </c>
      <c r="E8" s="95">
        <v>1630</v>
      </c>
      <c r="F8" s="12">
        <f t="shared" ref="F8" si="4">ROUND(E8*D8,2)</f>
        <v>117360</v>
      </c>
      <c r="G8" s="12">
        <f t="shared" ref="G8:G10" si="5">ROUND(F8*1.2,2)</f>
        <v>140832</v>
      </c>
      <c r="H8" s="11"/>
      <c r="I8" s="16"/>
      <c r="J8" s="16"/>
      <c r="K8" s="19">
        <f t="shared" ref="K8" si="6">F8+I8</f>
        <v>117360</v>
      </c>
      <c r="L8" s="12">
        <f t="shared" ref="L8" si="7">G8+J8</f>
        <v>140832</v>
      </c>
    </row>
    <row r="9" spans="1:12" ht="30.75" customHeight="1" x14ac:dyDescent="0.3">
      <c r="A9" s="82" t="s">
        <v>269</v>
      </c>
      <c r="B9" s="10" t="s">
        <v>250</v>
      </c>
      <c r="C9" s="13" t="s">
        <v>15</v>
      </c>
      <c r="D9" s="99">
        <f>D8*1.75</f>
        <v>126</v>
      </c>
      <c r="E9" s="95">
        <v>700</v>
      </c>
      <c r="F9" s="12">
        <f t="shared" ref="F9:F10" si="8">ROUND(E9*D9,2)</f>
        <v>88200</v>
      </c>
      <c r="G9" s="12">
        <f t="shared" si="5"/>
        <v>105840</v>
      </c>
      <c r="H9" s="11"/>
      <c r="I9" s="16"/>
      <c r="J9" s="16"/>
      <c r="K9" s="19">
        <f t="shared" ref="K9:K10" si="9">F9+I9</f>
        <v>88200</v>
      </c>
      <c r="L9" s="12">
        <f t="shared" ref="L9:L10" si="10">G9+J9</f>
        <v>105840</v>
      </c>
    </row>
    <row r="10" spans="1:12" ht="28.5" customHeight="1" x14ac:dyDescent="0.3">
      <c r="A10" s="55">
        <f t="shared" ref="A10" si="11">A9+1</f>
        <v>4</v>
      </c>
      <c r="B10" s="10" t="s">
        <v>233</v>
      </c>
      <c r="C10" s="13" t="s">
        <v>15</v>
      </c>
      <c r="D10" s="98">
        <f>ROUND(21.8*2+336.23*D7/1000,2)</f>
        <v>55.7</v>
      </c>
      <c r="E10" s="95">
        <v>1140</v>
      </c>
      <c r="F10" s="12">
        <f t="shared" si="8"/>
        <v>63498</v>
      </c>
      <c r="G10" s="12">
        <f t="shared" si="5"/>
        <v>76197.600000000006</v>
      </c>
      <c r="H10" s="11"/>
      <c r="I10" s="16"/>
      <c r="J10" s="16"/>
      <c r="K10" s="19">
        <f t="shared" si="9"/>
        <v>63498</v>
      </c>
      <c r="L10" s="12">
        <f t="shared" si="10"/>
        <v>76197.600000000006</v>
      </c>
    </row>
    <row r="11" spans="1:12" ht="22.5" customHeight="1" x14ac:dyDescent="0.3">
      <c r="A11" s="159" t="s">
        <v>270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1"/>
    </row>
    <row r="12" spans="1:12" ht="28.5" customHeight="1" x14ac:dyDescent="0.3">
      <c r="A12" s="55" t="s">
        <v>239</v>
      </c>
      <c r="B12" s="10" t="s">
        <v>253</v>
      </c>
      <c r="C12" s="13" t="s">
        <v>8</v>
      </c>
      <c r="D12" s="99">
        <v>144</v>
      </c>
      <c r="E12" s="95">
        <v>101.5</v>
      </c>
      <c r="F12" s="12">
        <f t="shared" ref="F12" si="12">ROUND(E12*D12,2)</f>
        <v>14616</v>
      </c>
      <c r="G12" s="12">
        <f t="shared" ref="G12:G18" si="13">ROUND(F12*1.2,2)</f>
        <v>17539.2</v>
      </c>
      <c r="H12" s="11"/>
      <c r="I12" s="16"/>
      <c r="J12" s="16"/>
      <c r="K12" s="19">
        <f t="shared" ref="K12" si="14">F12+I12</f>
        <v>14616</v>
      </c>
      <c r="L12" s="12">
        <f t="shared" ref="L12" si="15">G12+J12</f>
        <v>17539.2</v>
      </c>
    </row>
    <row r="13" spans="1:12" ht="27.75" customHeight="1" x14ac:dyDescent="0.3">
      <c r="A13" s="55" t="s">
        <v>268</v>
      </c>
      <c r="B13" s="10" t="s">
        <v>277</v>
      </c>
      <c r="C13" s="13" t="s">
        <v>7</v>
      </c>
      <c r="D13" s="99">
        <v>28.8</v>
      </c>
      <c r="E13" s="19">
        <v>1310.05</v>
      </c>
      <c r="F13" s="12">
        <f t="shared" ref="F13" si="16">ROUND(E13*D13,2)</f>
        <v>37729.440000000002</v>
      </c>
      <c r="G13" s="12">
        <f t="shared" si="13"/>
        <v>45275.33</v>
      </c>
      <c r="H13" s="11"/>
      <c r="I13" s="16"/>
      <c r="J13" s="16"/>
      <c r="K13" s="19">
        <f t="shared" ref="K13" si="17">F13+I13</f>
        <v>37729.440000000002</v>
      </c>
      <c r="L13" s="12">
        <f t="shared" ref="L13" si="18">G13+J13</f>
        <v>45275.33</v>
      </c>
    </row>
    <row r="14" spans="1:12" ht="20.25" customHeight="1" x14ac:dyDescent="0.3">
      <c r="A14" s="88" t="s">
        <v>44</v>
      </c>
      <c r="B14" s="91" t="s">
        <v>237</v>
      </c>
      <c r="C14" s="94" t="s">
        <v>7</v>
      </c>
      <c r="D14" s="100">
        <f>ROUND(D13*1.1,2)</f>
        <v>31.68</v>
      </c>
      <c r="E14" s="86"/>
      <c r="F14" s="86"/>
      <c r="G14" s="86"/>
      <c r="H14" s="96">
        <v>1200</v>
      </c>
      <c r="I14" s="86">
        <f t="shared" ref="I14" si="19">ROUND(H14*D14,2)</f>
        <v>38016</v>
      </c>
      <c r="J14" s="86">
        <f t="shared" ref="J14" si="20">ROUND(I14*1.2,2)</f>
        <v>45619.199999999997</v>
      </c>
      <c r="K14" s="87">
        <f>F14+I14</f>
        <v>38016</v>
      </c>
      <c r="L14" s="86">
        <f>G14+J14</f>
        <v>45619.199999999997</v>
      </c>
    </row>
    <row r="15" spans="1:12" ht="27" customHeight="1" x14ac:dyDescent="0.3">
      <c r="A15" s="55">
        <f>A13+1</f>
        <v>3</v>
      </c>
      <c r="B15" s="10" t="s">
        <v>254</v>
      </c>
      <c r="C15" s="13" t="s">
        <v>7</v>
      </c>
      <c r="D15" s="99">
        <v>43.2</v>
      </c>
      <c r="E15" s="90">
        <v>2573.7399999999998</v>
      </c>
      <c r="F15" s="12">
        <f t="shared" ref="F15" si="21">ROUND(E15*D15,2)</f>
        <v>111185.57</v>
      </c>
      <c r="G15" s="12">
        <f t="shared" si="13"/>
        <v>133422.68</v>
      </c>
      <c r="H15" s="11"/>
      <c r="I15" s="16"/>
      <c r="J15" s="16"/>
      <c r="K15" s="19">
        <f t="shared" ref="K15" si="22">F15+I15</f>
        <v>111185.57</v>
      </c>
      <c r="L15" s="12">
        <f t="shared" ref="L15" si="23">G15+J15</f>
        <v>133422.68</v>
      </c>
    </row>
    <row r="16" spans="1:12" ht="18" customHeight="1" x14ac:dyDescent="0.3">
      <c r="A16" s="88" t="s">
        <v>43</v>
      </c>
      <c r="B16" s="97" t="s">
        <v>267</v>
      </c>
      <c r="C16" s="94" t="s">
        <v>7</v>
      </c>
      <c r="D16" s="100">
        <f>ROUND(D15*1.26,2)</f>
        <v>54.43</v>
      </c>
      <c r="E16" s="86"/>
      <c r="F16" s="86"/>
      <c r="G16" s="86"/>
      <c r="H16" s="86">
        <v>4800</v>
      </c>
      <c r="I16" s="86">
        <f t="shared" ref="I16" si="24">ROUND(H16*D16,2)</f>
        <v>261264</v>
      </c>
      <c r="J16" s="86">
        <f t="shared" ref="J16" si="25">ROUND(I16*1.2,2)</f>
        <v>313516.79999999999</v>
      </c>
      <c r="K16" s="87">
        <f>F16+I16</f>
        <v>261264</v>
      </c>
      <c r="L16" s="86">
        <f>G16+J16</f>
        <v>313516.79999999999</v>
      </c>
    </row>
    <row r="17" spans="1:12" ht="18.75" customHeight="1" x14ac:dyDescent="0.3">
      <c r="A17" s="55">
        <f>A15+1</f>
        <v>4</v>
      </c>
      <c r="B17" s="10" t="s">
        <v>234</v>
      </c>
      <c r="C17" s="13" t="s">
        <v>8</v>
      </c>
      <c r="D17" s="99">
        <v>144</v>
      </c>
      <c r="E17" s="95">
        <v>203</v>
      </c>
      <c r="F17" s="12">
        <f t="shared" ref="F17:F18" si="26">ROUND(E17*D17,2)</f>
        <v>29232</v>
      </c>
      <c r="G17" s="12">
        <f t="shared" si="13"/>
        <v>35078.400000000001</v>
      </c>
      <c r="H17" s="11"/>
      <c r="I17" s="16"/>
      <c r="J17" s="16"/>
      <c r="K17" s="19">
        <f t="shared" ref="K17:K18" si="27">F17+I17</f>
        <v>29232</v>
      </c>
      <c r="L17" s="12">
        <f t="shared" ref="L17:L18" si="28">G17+J17</f>
        <v>35078.400000000001</v>
      </c>
    </row>
    <row r="18" spans="1:12" ht="28.5" customHeight="1" x14ac:dyDescent="0.3">
      <c r="A18" s="55">
        <f t="shared" ref="A18" si="29">A17+1</f>
        <v>5</v>
      </c>
      <c r="B18" s="10" t="s">
        <v>238</v>
      </c>
      <c r="C18" s="13" t="s">
        <v>9</v>
      </c>
      <c r="D18" s="99">
        <v>36</v>
      </c>
      <c r="E18" s="95">
        <v>2817.6</v>
      </c>
      <c r="F18" s="12">
        <f t="shared" si="26"/>
        <v>101433.60000000001</v>
      </c>
      <c r="G18" s="12">
        <f t="shared" si="13"/>
        <v>121720.32000000001</v>
      </c>
      <c r="H18" s="11"/>
      <c r="I18" s="16"/>
      <c r="J18" s="16"/>
      <c r="K18" s="19">
        <f t="shared" si="27"/>
        <v>101433.60000000001</v>
      </c>
      <c r="L18" s="12">
        <f t="shared" si="28"/>
        <v>121720.32000000001</v>
      </c>
    </row>
    <row r="19" spans="1:12" ht="22.5" customHeight="1" x14ac:dyDescent="0.3">
      <c r="A19" s="88" t="s">
        <v>37</v>
      </c>
      <c r="B19" s="91" t="s">
        <v>240</v>
      </c>
      <c r="C19" s="92" t="s">
        <v>241</v>
      </c>
      <c r="D19" s="174">
        <v>72</v>
      </c>
      <c r="E19" s="108"/>
      <c r="F19" s="86"/>
      <c r="G19" s="86"/>
      <c r="H19" s="109">
        <v>11088</v>
      </c>
      <c r="I19" s="86"/>
      <c r="J19" s="86"/>
      <c r="K19" s="87"/>
      <c r="L19" s="86"/>
    </row>
    <row r="20" spans="1:12" ht="22.5" customHeight="1" x14ac:dyDescent="0.3">
      <c r="A20" s="88" t="s">
        <v>95</v>
      </c>
      <c r="B20" s="91" t="s">
        <v>242</v>
      </c>
      <c r="C20" s="92" t="s">
        <v>149</v>
      </c>
      <c r="D20" s="107">
        <v>66</v>
      </c>
      <c r="E20" s="108"/>
      <c r="F20" s="86"/>
      <c r="G20" s="86"/>
      <c r="H20" s="109">
        <v>5850</v>
      </c>
      <c r="I20" s="86"/>
      <c r="J20" s="86"/>
      <c r="K20" s="87"/>
      <c r="L20" s="86"/>
    </row>
    <row r="21" spans="1:12" ht="22.5" customHeight="1" x14ac:dyDescent="0.3">
      <c r="A21" s="88" t="s">
        <v>98</v>
      </c>
      <c r="B21" s="91" t="s">
        <v>243</v>
      </c>
      <c r="C21" s="92" t="s">
        <v>271</v>
      </c>
      <c r="D21" s="174">
        <v>12</v>
      </c>
      <c r="E21" s="108"/>
      <c r="F21" s="86"/>
      <c r="G21" s="86"/>
      <c r="H21" s="109">
        <v>8066</v>
      </c>
      <c r="I21" s="86"/>
      <c r="J21" s="86"/>
      <c r="K21" s="87"/>
      <c r="L21" s="86"/>
    </row>
    <row r="22" spans="1:12" ht="22.5" customHeight="1" x14ac:dyDescent="0.3">
      <c r="A22" s="88" t="s">
        <v>99</v>
      </c>
      <c r="B22" s="91" t="s">
        <v>247</v>
      </c>
      <c r="C22" s="92" t="s">
        <v>149</v>
      </c>
      <c r="D22" s="174">
        <v>72</v>
      </c>
      <c r="E22" s="108"/>
      <c r="F22" s="86"/>
      <c r="G22" s="86"/>
      <c r="H22" s="109">
        <v>250</v>
      </c>
      <c r="I22" s="86"/>
      <c r="J22" s="86"/>
      <c r="K22" s="87"/>
      <c r="L22" s="86"/>
    </row>
    <row r="23" spans="1:12" ht="22.5" customHeight="1" x14ac:dyDescent="0.3">
      <c r="A23" s="88" t="s">
        <v>190</v>
      </c>
      <c r="B23" s="91" t="s">
        <v>244</v>
      </c>
      <c r="C23" s="92" t="s">
        <v>149</v>
      </c>
      <c r="D23" s="107">
        <v>132</v>
      </c>
      <c r="E23" s="108"/>
      <c r="F23" s="86"/>
      <c r="G23" s="86"/>
      <c r="H23" s="109">
        <v>2150</v>
      </c>
      <c r="I23" s="86"/>
      <c r="J23" s="86"/>
      <c r="K23" s="87"/>
      <c r="L23" s="86"/>
    </row>
    <row r="24" spans="1:12" ht="22.5" customHeight="1" x14ac:dyDescent="0.3">
      <c r="A24" s="88" t="s">
        <v>272</v>
      </c>
      <c r="B24" s="91" t="s">
        <v>245</v>
      </c>
      <c r="C24" s="92" t="s">
        <v>149</v>
      </c>
      <c r="D24" s="107">
        <v>132</v>
      </c>
      <c r="E24" s="108"/>
      <c r="F24" s="86"/>
      <c r="G24" s="86"/>
      <c r="H24" s="109">
        <v>95</v>
      </c>
      <c r="I24" s="86"/>
      <c r="J24" s="86"/>
      <c r="K24" s="87"/>
      <c r="L24" s="86"/>
    </row>
    <row r="25" spans="1:12" ht="22.5" customHeight="1" x14ac:dyDescent="0.3">
      <c r="A25" s="88" t="s">
        <v>273</v>
      </c>
      <c r="B25" s="91" t="s">
        <v>246</v>
      </c>
      <c r="C25" s="92" t="s">
        <v>149</v>
      </c>
      <c r="D25" s="107">
        <v>132</v>
      </c>
      <c r="E25" s="108"/>
      <c r="F25" s="86"/>
      <c r="G25" s="86"/>
      <c r="H25" s="109">
        <v>105</v>
      </c>
      <c r="I25" s="86"/>
      <c r="J25" s="86"/>
      <c r="K25" s="87"/>
      <c r="L25" s="86"/>
    </row>
    <row r="26" spans="1:12" ht="22.5" customHeight="1" x14ac:dyDescent="0.3">
      <c r="A26" s="88" t="s">
        <v>274</v>
      </c>
      <c r="B26" s="91" t="s">
        <v>248</v>
      </c>
      <c r="C26" s="92" t="s">
        <v>149</v>
      </c>
      <c r="D26" s="107">
        <v>264</v>
      </c>
      <c r="E26" s="108"/>
      <c r="F26" s="86"/>
      <c r="G26" s="86"/>
      <c r="H26" s="109">
        <v>225</v>
      </c>
      <c r="I26" s="86"/>
      <c r="J26" s="86"/>
      <c r="K26" s="87"/>
      <c r="L26" s="86"/>
    </row>
    <row r="27" spans="1:12" ht="22.5" customHeight="1" x14ac:dyDescent="0.3">
      <c r="A27" s="88" t="s">
        <v>275</v>
      </c>
      <c r="B27" s="91" t="s">
        <v>249</v>
      </c>
      <c r="C27" s="92" t="s">
        <v>149</v>
      </c>
      <c r="D27" s="107">
        <v>264</v>
      </c>
      <c r="E27" s="108"/>
      <c r="F27" s="86"/>
      <c r="G27" s="86"/>
      <c r="H27" s="109">
        <v>280</v>
      </c>
      <c r="I27" s="86"/>
      <c r="J27" s="86"/>
      <c r="K27" s="87"/>
      <c r="L27" s="86"/>
    </row>
    <row r="28" spans="1:12" ht="22.5" customHeight="1" x14ac:dyDescent="0.3">
      <c r="A28" s="55">
        <f>A18+1</f>
        <v>6</v>
      </c>
      <c r="B28" s="10" t="s">
        <v>235</v>
      </c>
      <c r="C28" s="13" t="s">
        <v>7</v>
      </c>
      <c r="D28" s="99">
        <f>D18*0.43</f>
        <v>15.48</v>
      </c>
      <c r="E28" s="95">
        <v>1933.2</v>
      </c>
      <c r="F28" s="12">
        <f t="shared" ref="F28" si="30">ROUND(E28*D28,2)</f>
        <v>29925.94</v>
      </c>
      <c r="G28" s="12">
        <f t="shared" ref="G28" si="31">ROUND(F28*1.2,2)</f>
        <v>35911.129999999997</v>
      </c>
      <c r="H28" s="11"/>
      <c r="I28" s="16">
        <f t="shared" ref="I28" si="32">ROUND(H28*D28,2)</f>
        <v>0</v>
      </c>
      <c r="J28" s="16">
        <f t="shared" ref="J28" si="33">ROUND(I28*1.2,2)</f>
        <v>0</v>
      </c>
      <c r="K28" s="19">
        <f t="shared" ref="K28:K29" si="34">F28+I28</f>
        <v>29925.94</v>
      </c>
      <c r="L28" s="12">
        <f t="shared" ref="L28:L29" si="35">G28+J28</f>
        <v>35911.129999999997</v>
      </c>
    </row>
    <row r="29" spans="1:12" ht="20.25" customHeight="1" x14ac:dyDescent="0.3">
      <c r="A29" s="88" t="s">
        <v>28</v>
      </c>
      <c r="B29" s="97" t="s">
        <v>12</v>
      </c>
      <c r="C29" s="94" t="s">
        <v>7</v>
      </c>
      <c r="D29" s="100">
        <f>ROUND(D28*1.17,2)</f>
        <v>18.11</v>
      </c>
      <c r="E29" s="86"/>
      <c r="F29" s="86"/>
      <c r="G29" s="86"/>
      <c r="H29" s="86">
        <v>4800</v>
      </c>
      <c r="I29" s="86">
        <f t="shared" ref="I29" si="36">ROUND(H29*D29,2)</f>
        <v>86928</v>
      </c>
      <c r="J29" s="86">
        <f t="shared" ref="J29" si="37">ROUND(I29*1.2,2)</f>
        <v>104313.60000000001</v>
      </c>
      <c r="K29" s="87">
        <f t="shared" si="34"/>
        <v>86928</v>
      </c>
      <c r="L29" s="86">
        <f t="shared" si="35"/>
        <v>104313.60000000001</v>
      </c>
    </row>
    <row r="30" spans="1:12" ht="20.25" customHeight="1" x14ac:dyDescent="0.3">
      <c r="A30" s="55">
        <f>A28+1</f>
        <v>7</v>
      </c>
      <c r="B30" s="10" t="s">
        <v>231</v>
      </c>
      <c r="C30" s="13" t="s">
        <v>7</v>
      </c>
      <c r="D30" s="102">
        <f>ROUND(D28*0.1,2)</f>
        <v>1.55</v>
      </c>
      <c r="E30" s="90">
        <v>1449.9</v>
      </c>
      <c r="F30" s="12">
        <f t="shared" ref="F30" si="38">ROUND(E30*D30,2)</f>
        <v>2247.35</v>
      </c>
      <c r="G30" s="12">
        <f t="shared" ref="G30" si="39">ROUND(F30*1.2,2)</f>
        <v>2696.82</v>
      </c>
      <c r="H30" s="11"/>
      <c r="I30" s="16"/>
      <c r="J30" s="16"/>
      <c r="K30" s="19">
        <f t="shared" ref="K30:K31" si="40">F30+I30</f>
        <v>2247.35</v>
      </c>
      <c r="L30" s="12">
        <f t="shared" ref="L30:L31" si="41">G30+J30</f>
        <v>2696.82</v>
      </c>
    </row>
    <row r="31" spans="1:12" ht="20.25" customHeight="1" x14ac:dyDescent="0.3">
      <c r="A31" s="88" t="s">
        <v>29</v>
      </c>
      <c r="B31" s="93" t="s">
        <v>12</v>
      </c>
      <c r="C31" s="94" t="s">
        <v>7</v>
      </c>
      <c r="D31" s="100">
        <f>ROUND(D30*1.17,2)</f>
        <v>1.81</v>
      </c>
      <c r="E31" s="86"/>
      <c r="F31" s="86"/>
      <c r="G31" s="86"/>
      <c r="H31" s="86">
        <v>4800</v>
      </c>
      <c r="I31" s="86">
        <f t="shared" ref="I31" si="42">ROUND(H31*D31,2)</f>
        <v>8688</v>
      </c>
      <c r="J31" s="86">
        <f t="shared" ref="J31" si="43">ROUND(I31*1.2,2)</f>
        <v>10425.6</v>
      </c>
      <c r="K31" s="87">
        <f t="shared" si="40"/>
        <v>8688</v>
      </c>
      <c r="L31" s="86">
        <f t="shared" si="41"/>
        <v>10425.6</v>
      </c>
    </row>
    <row r="32" spans="1:12" ht="20.25" customHeight="1" x14ac:dyDescent="0.3">
      <c r="A32" s="55">
        <f>A30+1</f>
        <v>8</v>
      </c>
      <c r="B32" s="10" t="s">
        <v>232</v>
      </c>
      <c r="C32" s="13" t="s">
        <v>9</v>
      </c>
      <c r="D32" s="99">
        <v>36</v>
      </c>
      <c r="E32" s="95">
        <v>945.3</v>
      </c>
      <c r="F32" s="12">
        <f t="shared" ref="F32" si="44">ROUND(E32*D32,2)</f>
        <v>34030.800000000003</v>
      </c>
      <c r="G32" s="12">
        <f t="shared" ref="G32:G35" si="45">ROUND(F32*1.2,2)</f>
        <v>40836.959999999999</v>
      </c>
      <c r="H32" s="11"/>
      <c r="I32" s="16"/>
      <c r="J32" s="16"/>
      <c r="K32" s="19">
        <f t="shared" ref="K32:L43" si="46">F32+I32</f>
        <v>34030.800000000003</v>
      </c>
      <c r="L32" s="12">
        <f t="shared" ref="L32" si="47">G32+J32</f>
        <v>40836.959999999999</v>
      </c>
    </row>
    <row r="33" spans="1:12" s="112" customFormat="1" ht="27.75" customHeight="1" x14ac:dyDescent="0.3">
      <c r="A33" s="110">
        <f t="shared" ref="A33:A35" si="48">A32+1</f>
        <v>9</v>
      </c>
      <c r="B33" s="111" t="s">
        <v>264</v>
      </c>
      <c r="C33" s="162" t="s">
        <v>10</v>
      </c>
      <c r="D33" s="165">
        <v>46</v>
      </c>
      <c r="E33" s="168">
        <v>1053.4000000000001</v>
      </c>
      <c r="F33" s="168">
        <f>ROUND(E33*D33,2)</f>
        <v>48456.4</v>
      </c>
      <c r="G33" s="168">
        <f t="shared" si="45"/>
        <v>58147.68</v>
      </c>
      <c r="H33" s="168"/>
      <c r="I33" s="168"/>
      <c r="J33" s="168"/>
      <c r="K33" s="168">
        <f t="shared" si="46"/>
        <v>48456.4</v>
      </c>
      <c r="L33" s="171">
        <f t="shared" si="46"/>
        <v>58147.68</v>
      </c>
    </row>
    <row r="34" spans="1:12" s="112" customFormat="1" ht="18" customHeight="1" x14ac:dyDescent="0.3">
      <c r="A34" s="110">
        <f t="shared" si="48"/>
        <v>10</v>
      </c>
      <c r="B34" s="111" t="s">
        <v>265</v>
      </c>
      <c r="C34" s="163"/>
      <c r="D34" s="166"/>
      <c r="E34" s="169"/>
      <c r="F34" s="169">
        <f t="shared" ref="F34:F35" si="49">ROUND(E34*D34,2)</f>
        <v>0</v>
      </c>
      <c r="G34" s="169">
        <f t="shared" si="45"/>
        <v>0</v>
      </c>
      <c r="H34" s="169"/>
      <c r="I34" s="169"/>
      <c r="J34" s="169"/>
      <c r="K34" s="169">
        <f t="shared" si="46"/>
        <v>0</v>
      </c>
      <c r="L34" s="172">
        <f t="shared" si="46"/>
        <v>0</v>
      </c>
    </row>
    <row r="35" spans="1:12" s="112" customFormat="1" ht="18" customHeight="1" x14ac:dyDescent="0.3">
      <c r="A35" s="110">
        <f t="shared" si="48"/>
        <v>11</v>
      </c>
      <c r="B35" s="111" t="s">
        <v>255</v>
      </c>
      <c r="C35" s="164"/>
      <c r="D35" s="167"/>
      <c r="E35" s="170"/>
      <c r="F35" s="170">
        <f t="shared" si="49"/>
        <v>0</v>
      </c>
      <c r="G35" s="170">
        <f t="shared" si="45"/>
        <v>0</v>
      </c>
      <c r="H35" s="170"/>
      <c r="I35" s="170"/>
      <c r="J35" s="170"/>
      <c r="K35" s="170">
        <f t="shared" si="46"/>
        <v>0</v>
      </c>
      <c r="L35" s="173">
        <f t="shared" si="46"/>
        <v>0</v>
      </c>
    </row>
    <row r="36" spans="1:12" s="112" customFormat="1" ht="18" customHeight="1" x14ac:dyDescent="0.3">
      <c r="A36" s="135" t="s">
        <v>34</v>
      </c>
      <c r="B36" s="113" t="s">
        <v>256</v>
      </c>
      <c r="C36" s="114" t="s">
        <v>10</v>
      </c>
      <c r="D36" s="115">
        <f>D33</f>
        <v>46</v>
      </c>
      <c r="E36" s="116"/>
      <c r="F36" s="117"/>
      <c r="G36" s="117"/>
      <c r="H36" s="118">
        <v>95.18</v>
      </c>
      <c r="I36" s="117">
        <f>ROUND(H36*D36,2)</f>
        <v>4378.28</v>
      </c>
      <c r="J36" s="117">
        <f t="shared" ref="J36:J39" si="50">ROUND(I36*1.2,2)</f>
        <v>5253.94</v>
      </c>
      <c r="K36" s="119">
        <f t="shared" si="46"/>
        <v>4378.28</v>
      </c>
      <c r="L36" s="120">
        <f t="shared" si="46"/>
        <v>5253.94</v>
      </c>
    </row>
    <row r="37" spans="1:12" s="112" customFormat="1" ht="18" customHeight="1" x14ac:dyDescent="0.3">
      <c r="A37" s="135" t="s">
        <v>113</v>
      </c>
      <c r="B37" s="121" t="s">
        <v>257</v>
      </c>
      <c r="C37" s="114" t="s">
        <v>149</v>
      </c>
      <c r="D37" s="115">
        <f>D33</f>
        <v>46</v>
      </c>
      <c r="E37" s="116"/>
      <c r="F37" s="117"/>
      <c r="G37" s="117"/>
      <c r="H37" s="122">
        <v>21.04</v>
      </c>
      <c r="I37" s="117">
        <f t="shared" ref="I37:I39" si="51">ROUND(H37*D37,2)</f>
        <v>967.84</v>
      </c>
      <c r="J37" s="117">
        <f t="shared" si="50"/>
        <v>1161.4100000000001</v>
      </c>
      <c r="K37" s="119">
        <f t="shared" si="46"/>
        <v>967.84</v>
      </c>
      <c r="L37" s="120">
        <f t="shared" si="46"/>
        <v>1161.4100000000001</v>
      </c>
    </row>
    <row r="38" spans="1:12" s="112" customFormat="1" ht="18" customHeight="1" x14ac:dyDescent="0.3">
      <c r="A38" s="135" t="s">
        <v>117</v>
      </c>
      <c r="B38" s="123" t="s">
        <v>258</v>
      </c>
      <c r="C38" s="114" t="s">
        <v>149</v>
      </c>
      <c r="D38" s="115">
        <f>D33*2</f>
        <v>92</v>
      </c>
      <c r="E38" s="116"/>
      <c r="F38" s="117"/>
      <c r="G38" s="117"/>
      <c r="H38" s="118">
        <v>5.75</v>
      </c>
      <c r="I38" s="117">
        <f t="shared" si="51"/>
        <v>529</v>
      </c>
      <c r="J38" s="117">
        <f t="shared" si="50"/>
        <v>634.79999999999995</v>
      </c>
      <c r="K38" s="119">
        <f t="shared" si="46"/>
        <v>529</v>
      </c>
      <c r="L38" s="120">
        <f t="shared" si="46"/>
        <v>634.79999999999995</v>
      </c>
    </row>
    <row r="39" spans="1:12" s="112" customFormat="1" ht="18" customHeight="1" x14ac:dyDescent="0.3">
      <c r="A39" s="135" t="s">
        <v>118</v>
      </c>
      <c r="B39" s="123" t="s">
        <v>259</v>
      </c>
      <c r="C39" s="114" t="s">
        <v>149</v>
      </c>
      <c r="D39" s="115">
        <f>D33*2</f>
        <v>92</v>
      </c>
      <c r="E39" s="116"/>
      <c r="F39" s="117"/>
      <c r="G39" s="117"/>
      <c r="H39" s="118">
        <v>1.1599999999999999</v>
      </c>
      <c r="I39" s="117">
        <f t="shared" si="51"/>
        <v>106.72</v>
      </c>
      <c r="J39" s="117">
        <f t="shared" si="50"/>
        <v>128.06</v>
      </c>
      <c r="K39" s="119">
        <f t="shared" si="46"/>
        <v>106.72</v>
      </c>
      <c r="L39" s="120">
        <f t="shared" si="46"/>
        <v>128.06</v>
      </c>
    </row>
    <row r="40" spans="1:12" s="112" customFormat="1" ht="18" customHeight="1" x14ac:dyDescent="0.3">
      <c r="A40" s="110">
        <v>12</v>
      </c>
      <c r="B40" s="124" t="s">
        <v>260</v>
      </c>
      <c r="C40" s="125" t="s">
        <v>9</v>
      </c>
      <c r="D40" s="126">
        <v>72</v>
      </c>
      <c r="E40" s="127">
        <f>1.35*667</f>
        <v>900.45</v>
      </c>
      <c r="F40" s="128">
        <f t="shared" ref="F40" si="52">ROUND(E40*D40,2)</f>
        <v>64832.4</v>
      </c>
      <c r="G40" s="128">
        <f t="shared" ref="G40" si="53">ROUND(F40*1.2,2)</f>
        <v>77798.880000000005</v>
      </c>
      <c r="H40" s="129"/>
      <c r="I40" s="128"/>
      <c r="J40" s="128"/>
      <c r="K40" s="130">
        <f t="shared" si="46"/>
        <v>64832.4</v>
      </c>
      <c r="L40" s="131">
        <f t="shared" si="46"/>
        <v>77798.880000000005</v>
      </c>
    </row>
    <row r="41" spans="1:12" s="112" customFormat="1" ht="18" customHeight="1" x14ac:dyDescent="0.3">
      <c r="A41" s="135" t="s">
        <v>35</v>
      </c>
      <c r="B41" s="113" t="s">
        <v>266</v>
      </c>
      <c r="C41" s="114" t="s">
        <v>9</v>
      </c>
      <c r="D41" s="115">
        <f>D40</f>
        <v>72</v>
      </c>
      <c r="E41" s="116"/>
      <c r="F41" s="117"/>
      <c r="G41" s="117"/>
      <c r="H41" s="132">
        <v>567.6</v>
      </c>
      <c r="I41" s="117">
        <f>ROUND(H41*D41,2)</f>
        <v>40867.199999999997</v>
      </c>
      <c r="J41" s="117">
        <f t="shared" ref="J41" si="54">ROUND(I41*1.2,2)</f>
        <v>49040.639999999999</v>
      </c>
      <c r="K41" s="119">
        <f t="shared" si="46"/>
        <v>40867.199999999997</v>
      </c>
      <c r="L41" s="120">
        <f t="shared" si="46"/>
        <v>49040.639999999999</v>
      </c>
    </row>
    <row r="42" spans="1:12" s="112" customFormat="1" ht="18" customHeight="1" x14ac:dyDescent="0.3">
      <c r="A42" s="135" t="s">
        <v>276</v>
      </c>
      <c r="B42" s="124" t="s">
        <v>261</v>
      </c>
      <c r="C42" s="125" t="s">
        <v>8</v>
      </c>
      <c r="D42" s="133">
        <v>10.8</v>
      </c>
      <c r="E42" s="127">
        <v>905.06</v>
      </c>
      <c r="F42" s="128">
        <f t="shared" ref="F42" si="55">ROUND(E42*D42,2)</f>
        <v>9774.65</v>
      </c>
      <c r="G42" s="128">
        <f t="shared" ref="G42" si="56">ROUND(F42*1.2,2)</f>
        <v>11729.58</v>
      </c>
      <c r="H42" s="129"/>
      <c r="I42" s="128"/>
      <c r="J42" s="128"/>
      <c r="K42" s="130">
        <f t="shared" si="46"/>
        <v>9774.65</v>
      </c>
      <c r="L42" s="131">
        <f t="shared" si="46"/>
        <v>11729.58</v>
      </c>
    </row>
    <row r="43" spans="1:12" s="112" customFormat="1" ht="18" customHeight="1" x14ac:dyDescent="0.3">
      <c r="A43" s="135" t="s">
        <v>40</v>
      </c>
      <c r="B43" s="113" t="s">
        <v>262</v>
      </c>
      <c r="C43" s="114" t="s">
        <v>263</v>
      </c>
      <c r="D43" s="134">
        <f>D42*0.2</f>
        <v>2.16</v>
      </c>
      <c r="E43" s="116"/>
      <c r="F43" s="117"/>
      <c r="G43" s="117"/>
      <c r="H43" s="132">
        <v>235.9</v>
      </c>
      <c r="I43" s="117">
        <f>ROUND(H43*D43,2)</f>
        <v>509.54</v>
      </c>
      <c r="J43" s="117">
        <f t="shared" ref="J43" si="57">ROUND(I43*1.2,2)</f>
        <v>611.45000000000005</v>
      </c>
      <c r="K43" s="119">
        <f t="shared" si="46"/>
        <v>509.54</v>
      </c>
      <c r="L43" s="120">
        <f t="shared" si="46"/>
        <v>611.45000000000005</v>
      </c>
    </row>
    <row r="44" spans="1:12" ht="21.75" customHeight="1" x14ac:dyDescent="0.3">
      <c r="A44" s="144" t="s">
        <v>36</v>
      </c>
      <c r="B44" s="145"/>
      <c r="C44" s="145"/>
      <c r="D44" s="145"/>
      <c r="E44" s="146"/>
      <c r="F44" s="17">
        <f>SUM(F7:F43)</f>
        <v>823794.95000000007</v>
      </c>
      <c r="G44" s="17">
        <f>SUM(G7:G43)</f>
        <v>988553.93999999983</v>
      </c>
      <c r="H44" s="105"/>
      <c r="I44" s="17">
        <f>SUM(I7:I43)</f>
        <v>442254.58</v>
      </c>
      <c r="J44" s="17">
        <f>SUM(J7:J43)</f>
        <v>530705.49999999988</v>
      </c>
      <c r="K44" s="17">
        <f>SUM(K7:K43)</f>
        <v>1266049.53</v>
      </c>
      <c r="L44" s="17">
        <f>SUM(L7:L43)</f>
        <v>1519259.44</v>
      </c>
    </row>
  </sheetData>
  <mergeCells count="21">
    <mergeCell ref="A1:A4"/>
    <mergeCell ref="B1:B4"/>
    <mergeCell ref="C1:C4"/>
    <mergeCell ref="D1:D4"/>
    <mergeCell ref="E1:L2"/>
    <mergeCell ref="E3:G3"/>
    <mergeCell ref="H3:J3"/>
    <mergeCell ref="K3:L3"/>
    <mergeCell ref="A6:L6"/>
    <mergeCell ref="A11:L11"/>
    <mergeCell ref="A44:E44"/>
    <mergeCell ref="C33:C35"/>
    <mergeCell ref="D33:D35"/>
    <mergeCell ref="E33:E35"/>
    <mergeCell ref="F33:F35"/>
    <mergeCell ref="G33:G35"/>
    <mergeCell ref="H33:H35"/>
    <mergeCell ref="I33:I35"/>
    <mergeCell ref="J33:J35"/>
    <mergeCell ref="K33:K35"/>
    <mergeCell ref="L33:L35"/>
  </mergeCells>
  <pageMargins left="0.7" right="0.7" top="0.75" bottom="0.75" header="0.3" footer="0.3"/>
  <pageSetup paperSize="9" scale="3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</vt:lpstr>
      <vt:lpstr>Лист1</vt:lpstr>
      <vt:lpstr>Свод!Область_печати</vt:lpstr>
      <vt:lpstr>'СМР+мат 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2024-02-07T07:39:05Z</cp:lastPrinted>
  <dcterms:created xsi:type="dcterms:W3CDTF">2023-10-31T07:58:42Z</dcterms:created>
  <dcterms:modified xsi:type="dcterms:W3CDTF">2025-07-22T15:02:55Z</dcterms:modified>
</cp:coreProperties>
</file>