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Новая папка (2)\"/>
    </mc:Choice>
  </mc:AlternateContent>
  <bookViews>
    <workbookView xWindow="0" yWindow="0" windowWidth="51600" windowHeight="17685" firstSheet="2" activeTab="3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'!$A$1:$T$44</definedName>
    <definedName name="_xlnm.Print_Area" localSheetId="1">'СМР+мат пред '!$A$1:$L$123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4" l="1"/>
  <c r="F45" i="6"/>
  <c r="F46" i="6"/>
  <c r="F35" i="6"/>
  <c r="F34" i="6"/>
  <c r="F33" i="6"/>
  <c r="F32" i="6"/>
  <c r="F18" i="6"/>
  <c r="I18" i="6" s="1"/>
  <c r="F17" i="6"/>
  <c r="F15" i="6"/>
  <c r="F13" i="6"/>
  <c r="I13" i="6" s="1"/>
  <c r="F12" i="6"/>
  <c r="F8" i="6"/>
  <c r="I8" i="6" s="1"/>
  <c r="F7" i="6"/>
  <c r="I7" i="6" s="1"/>
  <c r="F40" i="6"/>
  <c r="D43" i="6"/>
  <c r="H43" i="6" s="1"/>
  <c r="I43" i="6" s="1"/>
  <c r="F42" i="6"/>
  <c r="D41" i="6"/>
  <c r="H41" i="6" s="1"/>
  <c r="D39" i="6"/>
  <c r="D38" i="6"/>
  <c r="H38" i="6" s="1"/>
  <c r="D37" i="6"/>
  <c r="H37" i="6" s="1"/>
  <c r="D36" i="6"/>
  <c r="H36" i="6" s="1"/>
  <c r="I32" i="6"/>
  <c r="D28" i="6"/>
  <c r="F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21" i="6"/>
  <c r="I21" i="6" s="1"/>
  <c r="H20" i="6"/>
  <c r="I20" i="6" s="1"/>
  <c r="H19" i="6"/>
  <c r="D16" i="6"/>
  <c r="H16" i="6" s="1"/>
  <c r="A15" i="6"/>
  <c r="A17" i="6" s="1"/>
  <c r="A18" i="6" s="1"/>
  <c r="A28" i="6" s="1"/>
  <c r="A30" i="6" s="1"/>
  <c r="A32" i="6" s="1"/>
  <c r="A33" i="6" s="1"/>
  <c r="A34" i="6" s="1"/>
  <c r="A35" i="6" s="1"/>
  <c r="D14" i="6"/>
  <c r="H14" i="6" s="1"/>
  <c r="D10" i="6"/>
  <c r="F10" i="6" s="1"/>
  <c r="I10" i="6" s="1"/>
  <c r="A10" i="6"/>
  <c r="D9" i="6"/>
  <c r="F9" i="6" s="1"/>
  <c r="I9" i="6" s="1"/>
  <c r="P43" i="4"/>
  <c r="P41" i="4"/>
  <c r="P37" i="4"/>
  <c r="P38" i="4"/>
  <c r="P39" i="4"/>
  <c r="P36" i="4"/>
  <c r="P31" i="4"/>
  <c r="P29" i="4"/>
  <c r="P20" i="4"/>
  <c r="P21" i="4"/>
  <c r="P22" i="4"/>
  <c r="P23" i="4"/>
  <c r="P24" i="4"/>
  <c r="P25" i="4"/>
  <c r="P26" i="4"/>
  <c r="P27" i="4"/>
  <c r="P19" i="4"/>
  <c r="P14" i="4"/>
  <c r="P16" i="4"/>
  <c r="M42" i="4"/>
  <c r="M40" i="4"/>
  <c r="M33" i="4"/>
  <c r="M32" i="4"/>
  <c r="M30" i="4"/>
  <c r="M28" i="4"/>
  <c r="M18" i="4"/>
  <c r="M17" i="4"/>
  <c r="M15" i="4"/>
  <c r="M13" i="4"/>
  <c r="M12" i="4"/>
  <c r="M8" i="4"/>
  <c r="M9" i="4"/>
  <c r="M10" i="4"/>
  <c r="M7" i="4"/>
  <c r="D29" i="6" l="1"/>
  <c r="I35" i="6"/>
  <c r="H39" i="6"/>
  <c r="I39" i="6" s="1"/>
  <c r="I12" i="6"/>
  <c r="I14" i="6"/>
  <c r="I19" i="6"/>
  <c r="I33" i="6"/>
  <c r="I41" i="6"/>
  <c r="I17" i="6"/>
  <c r="I34" i="6"/>
  <c r="I42" i="6"/>
  <c r="I15" i="6"/>
  <c r="I37" i="6"/>
  <c r="I40" i="6"/>
  <c r="I36" i="6"/>
  <c r="I16" i="6"/>
  <c r="I38" i="6"/>
  <c r="D30" i="6"/>
  <c r="F30" i="6" s="1"/>
  <c r="F44" i="6" s="1"/>
  <c r="H29" i="6" l="1"/>
  <c r="I29" i="6" s="1"/>
  <c r="I28" i="6"/>
  <c r="D31" i="6"/>
  <c r="I30" i="6" l="1"/>
  <c r="H31" i="6"/>
  <c r="I31" i="6" l="1"/>
  <c r="I44" i="6" s="1"/>
  <c r="H44" i="6"/>
  <c r="H45" i="6" l="1"/>
  <c r="H46" i="6" s="1"/>
  <c r="I45" i="6"/>
  <c r="I46" i="6" s="1"/>
  <c r="N42" i="4" l="1"/>
  <c r="S42" i="4" s="1"/>
  <c r="N40" i="4"/>
  <c r="S40" i="4" s="1"/>
  <c r="M14" i="4"/>
  <c r="M16" i="4"/>
  <c r="N18" i="4"/>
  <c r="S18" i="4" s="1"/>
  <c r="M19" i="4"/>
  <c r="M20" i="4"/>
  <c r="M21" i="4"/>
  <c r="M22" i="4"/>
  <c r="M23" i="4"/>
  <c r="M24" i="4"/>
  <c r="M25" i="4"/>
  <c r="M26" i="4"/>
  <c r="M27" i="4"/>
  <c r="M29" i="4"/>
  <c r="N30" i="4"/>
  <c r="M31" i="4"/>
  <c r="N12" i="4"/>
  <c r="S12" i="4" s="1"/>
  <c r="N8" i="4"/>
  <c r="S8" i="4" s="1"/>
  <c r="N7" i="4"/>
  <c r="N15" i="4"/>
  <c r="S15" i="4" s="1"/>
  <c r="N17" i="4"/>
  <c r="S17" i="4" s="1"/>
  <c r="N33" i="4"/>
  <c r="S33" i="4" s="1"/>
  <c r="N32" i="4"/>
  <c r="S32" i="4" s="1"/>
  <c r="N28" i="4"/>
  <c r="S28" i="4" s="1"/>
  <c r="Q43" i="4"/>
  <c r="R43" i="4" s="1"/>
  <c r="T43" i="4" s="1"/>
  <c r="Q41" i="4"/>
  <c r="R41" i="4" s="1"/>
  <c r="T41" i="4" s="1"/>
  <c r="Q37" i="4"/>
  <c r="S37" i="4" s="1"/>
  <c r="Q38" i="4"/>
  <c r="S38" i="4" s="1"/>
  <c r="Q39" i="4"/>
  <c r="R39" i="4" s="1"/>
  <c r="T39" i="4" s="1"/>
  <c r="Q36" i="4"/>
  <c r="S36" i="4" s="1"/>
  <c r="Q31" i="4"/>
  <c r="Q29" i="4"/>
  <c r="S29" i="4" s="1"/>
  <c r="Q20" i="4"/>
  <c r="Q21" i="4"/>
  <c r="Q22" i="4"/>
  <c r="Q23" i="4"/>
  <c r="S23" i="4" s="1"/>
  <c r="Q24" i="4"/>
  <c r="S24" i="4" s="1"/>
  <c r="Q25" i="4"/>
  <c r="S25" i="4" s="1"/>
  <c r="Q26" i="4"/>
  <c r="S26" i="4" s="1"/>
  <c r="Q27" i="4"/>
  <c r="Q19" i="4"/>
  <c r="S19" i="4" s="1"/>
  <c r="Q16" i="4"/>
  <c r="S16" i="4" s="1"/>
  <c r="Q14" i="4"/>
  <c r="N13" i="4"/>
  <c r="S13" i="4" s="1"/>
  <c r="N9" i="4"/>
  <c r="S9" i="4" s="1"/>
  <c r="N10" i="4"/>
  <c r="S10" i="4" s="1"/>
  <c r="S41" i="4"/>
  <c r="N35" i="4"/>
  <c r="O35" i="4" s="1"/>
  <c r="T35" i="4" s="1"/>
  <c r="N34" i="4"/>
  <c r="S34" i="4" s="1"/>
  <c r="O32" i="4"/>
  <c r="T32" i="4" s="1"/>
  <c r="S31" i="4"/>
  <c r="R31" i="4"/>
  <c r="T31" i="4" s="1"/>
  <c r="R28" i="4"/>
  <c r="Q28" i="4"/>
  <c r="S22" i="4"/>
  <c r="S21" i="4"/>
  <c r="S20" i="4"/>
  <c r="L44" i="4"/>
  <c r="L27" i="4"/>
  <c r="L26" i="4"/>
  <c r="L25" i="4"/>
  <c r="L24" i="4"/>
  <c r="L23" i="4"/>
  <c r="L22" i="4"/>
  <c r="L21" i="4"/>
  <c r="L20" i="4"/>
  <c r="L19" i="4"/>
  <c r="K27" i="4"/>
  <c r="K26" i="4"/>
  <c r="K25" i="4"/>
  <c r="K24" i="4"/>
  <c r="K23" i="4"/>
  <c r="K22" i="4"/>
  <c r="K21" i="4"/>
  <c r="K20" i="4"/>
  <c r="K19" i="4"/>
  <c r="J27" i="4"/>
  <c r="J26" i="4"/>
  <c r="J25" i="4"/>
  <c r="J24" i="4"/>
  <c r="J23" i="4"/>
  <c r="J22" i="4"/>
  <c r="J21" i="4"/>
  <c r="J20" i="4"/>
  <c r="J19" i="4"/>
  <c r="I27" i="4"/>
  <c r="I26" i="4"/>
  <c r="I25" i="4"/>
  <c r="I24" i="4"/>
  <c r="I23" i="4"/>
  <c r="I22" i="4"/>
  <c r="I21" i="4"/>
  <c r="I20" i="4"/>
  <c r="I19" i="4"/>
  <c r="S43" i="4" l="1"/>
  <c r="R38" i="4"/>
  <c r="T38" i="4" s="1"/>
  <c r="S39" i="4"/>
  <c r="R37" i="4"/>
  <c r="T37" i="4" s="1"/>
  <c r="R36" i="4"/>
  <c r="T36" i="4" s="1"/>
  <c r="R29" i="4"/>
  <c r="T29" i="4" s="1"/>
  <c r="S35" i="4"/>
  <c r="O33" i="4"/>
  <c r="T33" i="4" s="1"/>
  <c r="O34" i="4"/>
  <c r="T34" i="4" s="1"/>
  <c r="S30" i="4"/>
  <c r="O30" i="4"/>
  <c r="T30" i="4" s="1"/>
  <c r="O7" i="4"/>
  <c r="N44" i="4"/>
  <c r="Q44" i="4"/>
  <c r="S27" i="4"/>
  <c r="O9" i="4"/>
  <c r="T9" i="4" s="1"/>
  <c r="O12" i="4"/>
  <c r="T12" i="4" s="1"/>
  <c r="R14" i="4"/>
  <c r="R16" i="4"/>
  <c r="T16" i="4" s="1"/>
  <c r="O18" i="4"/>
  <c r="T18" i="4" s="1"/>
  <c r="R20" i="4"/>
  <c r="T20" i="4" s="1"/>
  <c r="R22" i="4"/>
  <c r="T22" i="4" s="1"/>
  <c r="R24" i="4"/>
  <c r="T24" i="4" s="1"/>
  <c r="R26" i="4"/>
  <c r="T26" i="4" s="1"/>
  <c r="O28" i="4"/>
  <c r="T28" i="4" s="1"/>
  <c r="S7" i="4"/>
  <c r="S14" i="4"/>
  <c r="O40" i="4"/>
  <c r="T40" i="4" s="1"/>
  <c r="O42" i="4"/>
  <c r="T42" i="4" s="1"/>
  <c r="O8" i="4"/>
  <c r="T8" i="4" s="1"/>
  <c r="O10" i="4"/>
  <c r="T10" i="4" s="1"/>
  <c r="O13" i="4"/>
  <c r="T13" i="4" s="1"/>
  <c r="O15" i="4"/>
  <c r="T15" i="4" s="1"/>
  <c r="O17" i="4"/>
  <c r="T17" i="4" s="1"/>
  <c r="R19" i="4"/>
  <c r="T19" i="4" s="1"/>
  <c r="R21" i="4"/>
  <c r="T21" i="4" s="1"/>
  <c r="R23" i="4"/>
  <c r="T23" i="4" s="1"/>
  <c r="R25" i="4"/>
  <c r="T25" i="4" s="1"/>
  <c r="R27" i="4"/>
  <c r="T27" i="4" s="1"/>
  <c r="D10" i="4"/>
  <c r="S44" i="4" l="1"/>
  <c r="R44" i="4"/>
  <c r="T14" i="4"/>
  <c r="O44" i="4"/>
  <c r="T7" i="4"/>
  <c r="T44" i="4" s="1"/>
  <c r="D9" i="4"/>
  <c r="D43" i="4"/>
  <c r="I43" i="4" s="1"/>
  <c r="F42" i="4"/>
  <c r="G42" i="4" s="1"/>
  <c r="L42" i="4" s="1"/>
  <c r="D41" i="4"/>
  <c r="I41" i="4" s="1"/>
  <c r="K41" i="4" s="1"/>
  <c r="E40" i="4"/>
  <c r="F40" i="4" s="1"/>
  <c r="D39" i="4"/>
  <c r="I39" i="4" s="1"/>
  <c r="D38" i="4"/>
  <c r="I38" i="4" s="1"/>
  <c r="D37" i="4"/>
  <c r="I37" i="4" s="1"/>
  <c r="K37" i="4" s="1"/>
  <c r="D36" i="4"/>
  <c r="I36" i="4" s="1"/>
  <c r="F35" i="4"/>
  <c r="G35" i="4" s="1"/>
  <c r="L35" i="4" s="1"/>
  <c r="F34" i="4"/>
  <c r="K34" i="4" s="1"/>
  <c r="F33" i="4"/>
  <c r="G33" i="4" s="1"/>
  <c r="L33" i="4" s="1"/>
  <c r="D28" i="4"/>
  <c r="K35" i="4" l="1"/>
  <c r="K42" i="4"/>
  <c r="K33" i="4"/>
  <c r="K43" i="4"/>
  <c r="J43" i="4"/>
  <c r="L43" i="4" s="1"/>
  <c r="K38" i="4"/>
  <c r="J38" i="4"/>
  <c r="L38" i="4" s="1"/>
  <c r="K36" i="4"/>
  <c r="J36" i="4"/>
  <c r="L36" i="4" s="1"/>
  <c r="J39" i="4"/>
  <c r="L39" i="4" s="1"/>
  <c r="K39" i="4"/>
  <c r="K40" i="4"/>
  <c r="G40" i="4"/>
  <c r="L40" i="4" s="1"/>
  <c r="G34" i="4"/>
  <c r="L34" i="4" s="1"/>
  <c r="J37" i="4"/>
  <c r="L37" i="4" s="1"/>
  <c r="J41" i="4"/>
  <c r="L41" i="4" s="1"/>
  <c r="D30" i="4" l="1"/>
  <c r="D14" i="4"/>
  <c r="D16" i="4" l="1"/>
  <c r="F10" i="4" l="1"/>
  <c r="K10" i="4" l="1"/>
  <c r="G10" i="4"/>
  <c r="L10" i="4" s="1"/>
  <c r="I14" i="4" l="1"/>
  <c r="I16" i="4"/>
  <c r="I28" i="4"/>
  <c r="J28" i="4" s="1"/>
  <c r="A15" i="4"/>
  <c r="A17" i="4" s="1"/>
  <c r="A18" i="4" s="1"/>
  <c r="A28" i="4" s="1"/>
  <c r="A30" i="4" s="1"/>
  <c r="A32" i="4" s="1"/>
  <c r="F9" i="4"/>
  <c r="F32" i="4"/>
  <c r="G32" i="4" s="1"/>
  <c r="L32" i="4" s="1"/>
  <c r="F18" i="4"/>
  <c r="K18" i="4" s="1"/>
  <c r="F17" i="4"/>
  <c r="G17" i="4" s="1"/>
  <c r="L17" i="4" s="1"/>
  <c r="F15" i="4"/>
  <c r="K15" i="4" s="1"/>
  <c r="F13" i="4"/>
  <c r="K13" i="4" s="1"/>
  <c r="F12" i="4"/>
  <c r="G12" i="4" s="1"/>
  <c r="L12" i="4" s="1"/>
  <c r="F8" i="4"/>
  <c r="K8" i="4" s="1"/>
  <c r="F7" i="4"/>
  <c r="F8" i="1"/>
  <c r="K8" i="1" s="1"/>
  <c r="H80" i="1"/>
  <c r="I80" i="1" s="1"/>
  <c r="J80" i="1" s="1"/>
  <c r="L80" i="1" s="1"/>
  <c r="H69" i="1"/>
  <c r="I69" i="1" s="1"/>
  <c r="H68" i="1"/>
  <c r="I68" i="1" s="1"/>
  <c r="I117" i="1"/>
  <c r="J117" i="1" s="1"/>
  <c r="L117" i="1" s="1"/>
  <c r="I74" i="1"/>
  <c r="J74" i="1" s="1"/>
  <c r="L74" i="1" s="1"/>
  <c r="H67" i="1"/>
  <c r="I67" i="1" s="1"/>
  <c r="H66" i="1"/>
  <c r="F116" i="1"/>
  <c r="G116" i="1" s="1"/>
  <c r="L116" i="1" s="1"/>
  <c r="F115" i="1"/>
  <c r="K115" i="1" s="1"/>
  <c r="F111" i="1"/>
  <c r="K111" i="1"/>
  <c r="F105" i="1"/>
  <c r="K105" i="1" s="1"/>
  <c r="F98" i="1"/>
  <c r="K98" i="1" s="1"/>
  <c r="F88" i="1"/>
  <c r="K88" i="1" s="1"/>
  <c r="F78" i="1"/>
  <c r="K78" i="1" s="1"/>
  <c r="G78" i="1"/>
  <c r="L78" i="1" s="1"/>
  <c r="F72" i="1"/>
  <c r="G72" i="1" s="1"/>
  <c r="L72" i="1" s="1"/>
  <c r="K72" i="1"/>
  <c r="F63" i="1"/>
  <c r="G63" i="1" s="1"/>
  <c r="L63" i="1" s="1"/>
  <c r="F62" i="1"/>
  <c r="G62" i="1" s="1"/>
  <c r="L62" i="1" s="1"/>
  <c r="K62" i="1"/>
  <c r="F48" i="1"/>
  <c r="G48" i="1" s="1"/>
  <c r="L48" i="1" s="1"/>
  <c r="F44" i="1"/>
  <c r="K44" i="1"/>
  <c r="F39" i="1"/>
  <c r="G39" i="1" s="1"/>
  <c r="L39" i="1" s="1"/>
  <c r="K39" i="1"/>
  <c r="F37" i="1"/>
  <c r="G37" i="1" s="1"/>
  <c r="L37" i="1" s="1"/>
  <c r="K37" i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I107" i="1" s="1"/>
  <c r="J107" i="1" s="1"/>
  <c r="L107" i="1" s="1"/>
  <c r="G111" i="1"/>
  <c r="L111" i="1" s="1"/>
  <c r="K63" i="1"/>
  <c r="G44" i="1"/>
  <c r="L44" i="1" s="1"/>
  <c r="H65" i="1"/>
  <c r="I65" i="1" s="1"/>
  <c r="J65" i="1" s="1"/>
  <c r="L65" i="1" s="1"/>
  <c r="H113" i="1"/>
  <c r="I113" i="1" s="1"/>
  <c r="I95" i="1"/>
  <c r="J95" i="1" s="1"/>
  <c r="L95" i="1" s="1"/>
  <c r="I85" i="1"/>
  <c r="J85" i="1" s="1"/>
  <c r="L85" i="1" s="1"/>
  <c r="I54" i="1"/>
  <c r="K54" i="1" s="1"/>
  <c r="F51" i="1"/>
  <c r="K51" i="1" s="1"/>
  <c r="F92" i="1"/>
  <c r="K92" i="1" s="1"/>
  <c r="G92" i="1"/>
  <c r="L92" i="1" s="1"/>
  <c r="I93" i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/>
  <c r="J83" i="1"/>
  <c r="L83" i="1" s="1"/>
  <c r="G53" i="1"/>
  <c r="L53" i="1"/>
  <c r="F82" i="1"/>
  <c r="G82" i="1" s="1"/>
  <c r="L82" i="1" s="1"/>
  <c r="F50" i="1"/>
  <c r="G50" i="1" s="1"/>
  <c r="L50" i="1" s="1"/>
  <c r="F46" i="1"/>
  <c r="K46" i="1" s="1"/>
  <c r="G46" i="1"/>
  <c r="L46" i="1" s="1"/>
  <c r="F43" i="1"/>
  <c r="K43" i="1"/>
  <c r="F41" i="1"/>
  <c r="G41" i="1" s="1"/>
  <c r="L41" i="1" s="1"/>
  <c r="F40" i="1"/>
  <c r="K40" i="1" s="1"/>
  <c r="F38" i="1"/>
  <c r="G38" i="1" s="1"/>
  <c r="L38" i="1" s="1"/>
  <c r="F36" i="1"/>
  <c r="K36" i="1" s="1"/>
  <c r="K50" i="1"/>
  <c r="G43" i="1"/>
  <c r="L43" i="1" s="1"/>
  <c r="I121" i="1"/>
  <c r="K121" i="1" s="1"/>
  <c r="F120" i="1"/>
  <c r="G120" i="1" s="1"/>
  <c r="L120" i="1" s="1"/>
  <c r="F119" i="1"/>
  <c r="K119" i="1" s="1"/>
  <c r="F112" i="1"/>
  <c r="K112" i="1" s="1"/>
  <c r="F110" i="1"/>
  <c r="G110" i="1" s="1"/>
  <c r="L110" i="1" s="1"/>
  <c r="K110" i="1"/>
  <c r="A103" i="1"/>
  <c r="A109" i="1" s="1"/>
  <c r="F106" i="1"/>
  <c r="K106" i="1"/>
  <c r="F104" i="1"/>
  <c r="G104" i="1" s="1"/>
  <c r="L104" i="1" s="1"/>
  <c r="I102" i="1"/>
  <c r="K102" i="1"/>
  <c r="I100" i="1"/>
  <c r="J100" i="1" s="1"/>
  <c r="L100" i="1" s="1"/>
  <c r="A96" i="1"/>
  <c r="F99" i="1"/>
  <c r="K99" i="1" s="1"/>
  <c r="F97" i="1"/>
  <c r="G97" i="1" s="1"/>
  <c r="L97" i="1" s="1"/>
  <c r="K97" i="1"/>
  <c r="F94" i="1"/>
  <c r="K94" i="1" s="1"/>
  <c r="I91" i="1"/>
  <c r="K91" i="1" s="1"/>
  <c r="J91" i="1"/>
  <c r="L91" i="1" s="1"/>
  <c r="I90" i="1"/>
  <c r="J90" i="1" s="1"/>
  <c r="L90" i="1" s="1"/>
  <c r="K90" i="1"/>
  <c r="F89" i="1"/>
  <c r="G89" i="1" s="1"/>
  <c r="L89" i="1" s="1"/>
  <c r="F87" i="1"/>
  <c r="K87" i="1"/>
  <c r="A86" i="1"/>
  <c r="I81" i="1"/>
  <c r="K81" i="1"/>
  <c r="F84" i="1"/>
  <c r="K84" i="1" s="1"/>
  <c r="F79" i="1"/>
  <c r="K79" i="1" s="1"/>
  <c r="A76" i="1"/>
  <c r="F73" i="1"/>
  <c r="K73" i="1" s="1"/>
  <c r="F56" i="1"/>
  <c r="K56" i="1"/>
  <c r="F30" i="1"/>
  <c r="K30" i="1" s="1"/>
  <c r="F29" i="1"/>
  <c r="G29" i="1" s="1"/>
  <c r="L29" i="1" s="1"/>
  <c r="F31" i="1"/>
  <c r="K31" i="1" s="1"/>
  <c r="F24" i="1"/>
  <c r="G24" i="1" s="1"/>
  <c r="L24" i="1" s="1"/>
  <c r="F19" i="1"/>
  <c r="K19" i="1" s="1"/>
  <c r="F14" i="1"/>
  <c r="G14" i="1" s="1"/>
  <c r="L14" i="1" s="1"/>
  <c r="K14" i="1"/>
  <c r="A18" i="1"/>
  <c r="A23" i="1"/>
  <c r="A28" i="1" s="1"/>
  <c r="A35" i="1" s="1"/>
  <c r="A55" i="1" s="1"/>
  <c r="A60" i="1" s="1"/>
  <c r="A70" i="1" s="1"/>
  <c r="F10" i="1"/>
  <c r="K10" i="1" s="1"/>
  <c r="I66" i="1"/>
  <c r="K66" i="1" s="1"/>
  <c r="I58" i="1"/>
  <c r="J58" i="1" s="1"/>
  <c r="L58" i="1" s="1"/>
  <c r="K58" i="1"/>
  <c r="I59" i="1"/>
  <c r="K59" i="1" s="1"/>
  <c r="I52" i="1"/>
  <c r="K52" i="1" s="1"/>
  <c r="J52" i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/>
  <c r="I11" i="1"/>
  <c r="K11" i="1" s="1"/>
  <c r="F77" i="1"/>
  <c r="K77" i="1" s="1"/>
  <c r="G119" i="1"/>
  <c r="L119" i="1"/>
  <c r="G106" i="1"/>
  <c r="L106" i="1" s="1"/>
  <c r="K100" i="1"/>
  <c r="J102" i="1"/>
  <c r="L102" i="1" s="1"/>
  <c r="G87" i="1"/>
  <c r="L87" i="1" s="1"/>
  <c r="G94" i="1"/>
  <c r="L94" i="1" s="1"/>
  <c r="J81" i="1"/>
  <c r="L81" i="1" s="1"/>
  <c r="G79" i="1"/>
  <c r="L79" i="1" s="1"/>
  <c r="G56" i="1"/>
  <c r="L56" i="1" s="1"/>
  <c r="J34" i="1"/>
  <c r="L34" i="1" s="1"/>
  <c r="J27" i="1"/>
  <c r="L27" i="1" s="1"/>
  <c r="J12" i="1"/>
  <c r="L12" i="1"/>
  <c r="F26" i="1"/>
  <c r="G26" i="1" s="1"/>
  <c r="L26" i="1" s="1"/>
  <c r="F71" i="1"/>
  <c r="G71" i="1" s="1"/>
  <c r="L71" i="1" s="1"/>
  <c r="F33" i="1"/>
  <c r="K33" i="1" s="1"/>
  <c r="F21" i="1"/>
  <c r="G21" i="1" s="1"/>
  <c r="L21" i="1" s="1"/>
  <c r="F57" i="1"/>
  <c r="G57" i="1" s="1"/>
  <c r="L57" i="1" s="1"/>
  <c r="F16" i="1"/>
  <c r="G16" i="1" s="1"/>
  <c r="L16" i="1" s="1"/>
  <c r="K57" i="1"/>
  <c r="D3" i="3"/>
  <c r="D5" i="3" s="1"/>
  <c r="F3" i="3"/>
  <c r="F5" i="3" s="1"/>
  <c r="G3" i="3"/>
  <c r="G5" i="3" s="1"/>
  <c r="C3" i="3"/>
  <c r="C5" i="3" s="1"/>
  <c r="G19" i="1" l="1"/>
  <c r="L19" i="1" s="1"/>
  <c r="K16" i="1"/>
  <c r="G31" i="1"/>
  <c r="L31" i="1" s="1"/>
  <c r="K7" i="4"/>
  <c r="K71" i="1"/>
  <c r="G112" i="1"/>
  <c r="L112" i="1" s="1"/>
  <c r="K85" i="1"/>
  <c r="G36" i="1"/>
  <c r="L36" i="1" s="1"/>
  <c r="K89" i="1"/>
  <c r="K38" i="1"/>
  <c r="G99" i="1"/>
  <c r="L99" i="1" s="1"/>
  <c r="E3" i="3"/>
  <c r="E5" i="3" s="1"/>
  <c r="K24" i="1"/>
  <c r="G98" i="1"/>
  <c r="L98" i="1" s="1"/>
  <c r="I44" i="4"/>
  <c r="K69" i="1"/>
  <c r="J69" i="1"/>
  <c r="L69" i="1" s="1"/>
  <c r="K113" i="1"/>
  <c r="J113" i="1"/>
  <c r="L113" i="1" s="1"/>
  <c r="J66" i="1"/>
  <c r="L66" i="1" s="1"/>
  <c r="K116" i="1"/>
  <c r="F123" i="1"/>
  <c r="G123" i="1" s="1"/>
  <c r="J11" i="1"/>
  <c r="L11" i="1" s="1"/>
  <c r="J47" i="1"/>
  <c r="L47" i="1" s="1"/>
  <c r="K64" i="1"/>
  <c r="G9" i="1"/>
  <c r="L9" i="1" s="1"/>
  <c r="K21" i="1"/>
  <c r="G77" i="1"/>
  <c r="L77" i="1" s="1"/>
  <c r="J59" i="1"/>
  <c r="L59" i="1" s="1"/>
  <c r="G84" i="1"/>
  <c r="L84" i="1" s="1"/>
  <c r="K107" i="1"/>
  <c r="K17" i="1"/>
  <c r="K29" i="1"/>
  <c r="J22" i="1"/>
  <c r="L22" i="1" s="1"/>
  <c r="K120" i="1"/>
  <c r="G40" i="1"/>
  <c r="L40" i="1" s="1"/>
  <c r="G25" i="1"/>
  <c r="L25" i="1" s="1"/>
  <c r="K74" i="1"/>
  <c r="K117" i="1"/>
  <c r="A33" i="4"/>
  <c r="A34" i="4" s="1"/>
  <c r="A35" i="4" s="1"/>
  <c r="J68" i="1"/>
  <c r="L68" i="1" s="1"/>
  <c r="K68" i="1"/>
  <c r="J67" i="1"/>
  <c r="L67" i="1" s="1"/>
  <c r="K67" i="1"/>
  <c r="H3" i="3"/>
  <c r="H5" i="3" s="1"/>
  <c r="K26" i="1"/>
  <c r="G33" i="1"/>
  <c r="L33" i="1" s="1"/>
  <c r="G30" i="1"/>
  <c r="L30" i="1" s="1"/>
  <c r="K80" i="1"/>
  <c r="K65" i="1"/>
  <c r="J121" i="1"/>
  <c r="L121" i="1" s="1"/>
  <c r="K41" i="1"/>
  <c r="K82" i="1"/>
  <c r="G61" i="1"/>
  <c r="L61" i="1" s="1"/>
  <c r="K95" i="1"/>
  <c r="K15" i="1"/>
  <c r="K48" i="1"/>
  <c r="G88" i="1"/>
  <c r="L88" i="1" s="1"/>
  <c r="G105" i="1"/>
  <c r="L105" i="1" s="1"/>
  <c r="G115" i="1"/>
  <c r="L115" i="1" s="1"/>
  <c r="G51" i="1"/>
  <c r="L51" i="1" s="1"/>
  <c r="H4" i="3"/>
  <c r="G73" i="1"/>
  <c r="L73" i="1" s="1"/>
  <c r="K104" i="1"/>
  <c r="I123" i="1"/>
  <c r="J123" i="1" s="1"/>
  <c r="J54" i="1"/>
  <c r="L54" i="1" s="1"/>
  <c r="K20" i="1"/>
  <c r="G32" i="1"/>
  <c r="L32" i="1" s="1"/>
  <c r="G8" i="1"/>
  <c r="L8" i="1" s="1"/>
  <c r="D31" i="4"/>
  <c r="I31" i="4" s="1"/>
  <c r="D29" i="4"/>
  <c r="I29" i="4" s="1"/>
  <c r="J29" i="4" s="1"/>
  <c r="L29" i="4" s="1"/>
  <c r="E4" i="3"/>
  <c r="G10" i="1"/>
  <c r="L10" i="1" s="1"/>
  <c r="J49" i="1"/>
  <c r="L49" i="1" s="1"/>
  <c r="J93" i="1"/>
  <c r="L93" i="1" s="1"/>
  <c r="K17" i="4"/>
  <c r="F28" i="4"/>
  <c r="K28" i="4" s="1"/>
  <c r="G13" i="4"/>
  <c r="L13" i="4" s="1"/>
  <c r="G7" i="4"/>
  <c r="K32" i="4"/>
  <c r="J14" i="4"/>
  <c r="K16" i="4"/>
  <c r="J16" i="4"/>
  <c r="L16" i="4" s="1"/>
  <c r="G8" i="4"/>
  <c r="L8" i="4" s="1"/>
  <c r="G9" i="4"/>
  <c r="L9" i="4" s="1"/>
  <c r="K9" i="4"/>
  <c r="G15" i="4"/>
  <c r="L15" i="4" s="1"/>
  <c r="K14" i="4"/>
  <c r="K12" i="4"/>
  <c r="G18" i="4"/>
  <c r="L18" i="4" s="1"/>
  <c r="L7" i="4" l="1"/>
  <c r="K123" i="1"/>
  <c r="L123" i="1" s="1"/>
  <c r="F30" i="4"/>
  <c r="G28" i="4"/>
  <c r="L28" i="4" s="1"/>
  <c r="K29" i="4"/>
  <c r="A10" i="4"/>
  <c r="L14" i="4"/>
  <c r="J31" i="4"/>
  <c r="L31" i="4" s="1"/>
  <c r="K31" i="4"/>
  <c r="K30" i="4" l="1"/>
  <c r="K44" i="4" s="1"/>
  <c r="F44" i="4"/>
  <c r="J44" i="4"/>
  <c r="G30" i="4"/>
  <c r="L30" i="4" s="1"/>
  <c r="G44" i="4" l="1"/>
</calcChain>
</file>

<file path=xl/comments1.xml><?xml version="1.0" encoding="utf-8"?>
<comments xmlns="http://schemas.openxmlformats.org/spreadsheetml/2006/main">
  <authors>
    <author>Admin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согласно количеству шпал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согласно количеству рельс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количество, сгласно накладкам</t>
        </r>
      </text>
    </comment>
  </commentList>
</comments>
</file>

<file path=xl/sharedStrings.xml><?xml version="1.0" encoding="utf-8"?>
<sst xmlns="http://schemas.openxmlformats.org/spreadsheetml/2006/main" count="605" uniqueCount="280">
  <si>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</si>
  <si>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</si>
  <si>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</si>
  <si>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</si>
  <si>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</si>
  <si>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</si>
  <si>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</si>
  <si>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</si>
  <si>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</si>
  <si>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</si>
  <si>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</si>
  <si>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</si>
  <si>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</si>
  <si>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</si>
  <si>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</si>
  <si>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</si>
  <si>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</si>
  <si>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</si>
  <si>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</si>
  <si>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</si>
  <si>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</si>
  <si>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</si>
  <si>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</si>
  <si>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</si>
  <si>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</si>
  <si>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</si>
  <si>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</si>
  <si>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</si>
  <si>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</si>
  <si>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</si>
  <si>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</si>
  <si>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</si>
  <si>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</si>
  <si>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</si>
  <si>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</si>
  <si>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</si>
  <si>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</si>
  <si>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</si>
  <si>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</si>
  <si>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</si>
  <si>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</si>
  <si>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</si>
  <si>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</si>
  <si>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</si>
  <si>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</si>
  <si>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</si>
  <si>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</si>
  <si>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</si>
  <si>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</si>
  <si>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</si>
  <si>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</si>
  <si>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</si>
  <si>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</si>
  <si>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</si>
  <si>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</si>
  <si>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</si>
  <si>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</si>
  <si>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</si>
  <si>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</si>
  <si>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</si>
  <si>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</si>
  <si>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</si>
  <si>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</si>
  <si>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</si>
  <si>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</si>
  <si>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</si>
  <si>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</si>
  <si>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</si>
  <si>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</si>
  <si>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</si>
  <si>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</si>
  <si>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</si>
  <si>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</si>
  <si>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</si>
  <si>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</si>
  <si>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</si>
  <si>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</si>
  <si>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</si>
  <si>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</si>
  <si>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</si>
  <si>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</si>
  <si>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</si>
  <si>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</si>
  <si>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</si>
  <si>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</si>
  <si>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</si>
  <si>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</si>
  <si>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</si>
  <si>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</si>
  <si>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</si>
  <si>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</si>
  <si>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</si>
  <si>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</si>
  <si>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</si>
  <si>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</si>
  <si>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</si>
  <si>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</si>
  <si>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</si>
  <si>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</si>
  <si>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</si>
  <si>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</si>
  <si>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</si>
  <si>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</si>
  <si>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</si>
  <si>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</si>
  <si>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</si>
  <si>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</si>
  <si>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</si>
  <si>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</si>
  <si>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</si>
  <si>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</si>
  <si>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</si>
  <si>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</si>
  <si>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</si>
  <si>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</si>
  <si>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</si>
  <si>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</si>
  <si>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</si>
  <si>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</si>
  <si>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</si>
  <si>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</si>
  <si>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</si>
  <si>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</si>
  <si>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</si>
  <si>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</si>
  <si>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</si>
  <si>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</si>
  <si>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</si>
  <si>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</si>
  <si>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</si>
  <si>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</si>
  <si>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</si>
  <si>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</si>
  <si>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</si>
  <si>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</si>
  <si>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</si>
  <si>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</si>
  <si>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</si>
  <si>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</si>
  <si>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</si>
  <si>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</si>
  <si>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</si>
  <si>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</si>
  <si>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</si>
  <si>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</si>
  <si>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</si>
  <si>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</si>
  <si>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</si>
  <si>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</si>
  <si>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</si>
  <si>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</si>
  <si>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</si>
  <si>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</si>
  <si>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</si>
  <si>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</si>
  <si>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</si>
  <si>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</si>
  <si>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</si>
  <si>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</si>
  <si>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</si>
  <si>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</si>
  <si>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</si>
  <si>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</si>
  <si>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</si>
  <si>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</si>
  <si>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</si>
  <si>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</si>
  <si>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</si>
  <si>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</si>
  <si>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</si>
  <si>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</si>
  <si>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</si>
  <si>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</si>
  <si>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</si>
  <si>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</si>
  <si>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</si>
  <si>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</si>
  <si>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</si>
  <si>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</si>
  <si>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</si>
  <si>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</si>
  <si>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</si>
  <si>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</si>
  <si>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</si>
  <si>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</si>
  <si>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</si>
  <si>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</si>
  <si>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</si>
  <si>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</si>
  <si>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</si>
  <si>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</si>
  <si>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</si>
  <si>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</si>
  <si>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</si>
  <si>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</si>
  <si>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</si>
  <si>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</si>
  <si>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</si>
  <si>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</si>
  <si>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</si>
  <si>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</si>
  <si>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</si>
  <si>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</si>
  <si>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</si>
  <si>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</si>
  <si>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</si>
  <si>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</si>
  <si>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</si>
  <si>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</si>
  <si>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</si>
  <si>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</si>
  <si>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</si>
  <si>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</si>
  <si>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</si>
  <si>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</si>
  <si>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</si>
  <si>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</si>
  <si>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</si>
  <si>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</si>
  <si>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</si>
  <si>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</si>
  <si>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</si>
  <si>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</si>
  <si>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</si>
  <si>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</si>
  <si>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</si>
  <si>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</si>
  <si>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</si>
  <si>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</si>
  <si>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</si>
  <si>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</si>
  <si>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</si>
  <si>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</si>
  <si>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</si>
  <si>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Уплотнение основания балластного послойно (два слоя)</t>
  </si>
  <si>
    <t>Балластировка путей</t>
  </si>
  <si>
    <t>Демонтаж рельсошпальной решётки элементами</t>
  </si>
  <si>
    <t>Песок</t>
  </si>
  <si>
    <t>Укладка рельсошпальной решётки отдельными элементами с эпюрой шпал 1840 шт/км, длинна рельса 12,5 м.</t>
  </si>
  <si>
    <t>1</t>
  </si>
  <si>
    <t>Рельс Р65, L-12,5 м.</t>
  </si>
  <si>
    <t>м.п</t>
  </si>
  <si>
    <t>Шпала железобетонная, Ш1</t>
  </si>
  <si>
    <t>Накладка стыковая 1Р-65</t>
  </si>
  <si>
    <t>Подкладка КБ-65</t>
  </si>
  <si>
    <t>Прокладка ЦП-143</t>
  </si>
  <si>
    <t>Прокладка ЦП-328</t>
  </si>
  <si>
    <t>Болт стыковой в сборе</t>
  </si>
  <si>
    <t>Болт закладной в сборе</t>
  </si>
  <si>
    <t>Болт клеммный в сборе</t>
  </si>
  <si>
    <t>Погрузка и перевозка по территории завода до 3х км загрезнённого щебня, грунта, мусора</t>
  </si>
  <si>
    <t>Демонтажные работы. Сопутствующие работы</t>
  </si>
  <si>
    <t>Выемка щебня и загрезнённого грунта основания пути 1 (0,5 м * 144 м2)</t>
  </si>
  <si>
    <t>Уплотнение основания выемки катками послойное (прохождение по одному следу 4-5 раз, 144 м2)</t>
  </si>
  <si>
    <t xml:space="preserve">Устройство балластного основания из щебня h=0,3м </t>
  </si>
  <si>
    <t>Установка МС2 на болтовых соединениях</t>
  </si>
  <si>
    <t>Изделие соединительное МС2 (уголок 63х63х6)</t>
  </si>
  <si>
    <t>Болт М14</t>
  </si>
  <si>
    <t>Гайка М14</t>
  </si>
  <si>
    <t>Шайба М14</t>
  </si>
  <si>
    <t>Установка изделий МС-1</t>
  </si>
  <si>
    <t>Покрытие битумным лаком</t>
  </si>
  <si>
    <t>Лак битумный</t>
  </si>
  <si>
    <t>л</t>
  </si>
  <si>
    <t>Изготовление в построечных условиях конструкций закладных МС2 (46 шт.)</t>
  </si>
  <si>
    <t>Сверление рельс для установки МС2 (46 * 2 отверстия)</t>
  </si>
  <si>
    <t xml:space="preserve">Изделие соединительное МС1 (уголок 63х63х6)  </t>
  </si>
  <si>
    <t>Щебень гранитный фр 20-40</t>
  </si>
  <si>
    <t>2</t>
  </si>
  <si>
    <t>3</t>
  </si>
  <si>
    <t>Устройство ж.д. пути</t>
  </si>
  <si>
    <t>компл.</t>
  </si>
  <si>
    <t>5.6</t>
  </si>
  <si>
    <t>5.7</t>
  </si>
  <si>
    <t>5.8</t>
  </si>
  <si>
    <t>5.9</t>
  </si>
  <si>
    <t>13</t>
  </si>
  <si>
    <t>Устройство песчаного основания с уплотнением катками (144 м2*0,2 м)</t>
  </si>
  <si>
    <t>ООО "КиКГЕОСТРОЙ"</t>
  </si>
  <si>
    <t>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</si>
</sst>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</cellStyleXfs>
  <cellXfs count="212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64" fontId="5" fillId="6" borderId="3" xfId="1" applyFont="1" applyFill="1" applyBorder="1" applyAlignment="1">
      <alignment vertical="center"/>
    </xf>
    <xf numFmtId="164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/>
    </xf>
    <xf numFmtId="164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4" fontId="6" fillId="6" borderId="3" xfId="0" applyNumberFormat="1" applyFont="1" applyFill="1" applyBorder="1" applyAlignment="1">
      <alignment horizontal="center" vertical="center" wrapText="1"/>
    </xf>
    <xf numFmtId="164" fontId="6" fillId="6" borderId="3" xfId="1" applyFont="1" applyFill="1" applyBorder="1" applyAlignment="1">
      <alignment horizontal="center" vertical="center"/>
    </xf>
    <xf numFmtId="164" fontId="7" fillId="6" borderId="3" xfId="1" applyFont="1" applyFill="1" applyBorder="1" applyAlignment="1">
      <alignment horizontal="center" vertical="center" wrapText="1"/>
    </xf>
    <xf numFmtId="0" fontId="6" fillId="3" borderId="3" xfId="4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1" fillId="0" borderId="0" xfId="4"/>
    <xf numFmtId="0" fontId="6" fillId="6" borderId="3" xfId="2" applyFont="1" applyFill="1" applyBorder="1" applyAlignment="1">
      <alignment horizontal="left" vertical="center" wrapText="1"/>
    </xf>
    <xf numFmtId="0" fontId="6" fillId="6" borderId="3" xfId="2" applyFont="1" applyFill="1" applyBorder="1" applyAlignment="1">
      <alignment horizontal="center" vertical="center" wrapText="1"/>
    </xf>
    <xf numFmtId="165" fontId="6" fillId="6" borderId="3" xfId="5" applyNumberFormat="1" applyFont="1" applyFill="1" applyBorder="1" applyAlignment="1">
      <alignment vertical="center"/>
    </xf>
    <xf numFmtId="168" fontId="7" fillId="6" borderId="3" xfId="5" applyFont="1" applyFill="1" applyBorder="1" applyAlignment="1">
      <alignment horizontal="center" vertical="center" wrapText="1"/>
    </xf>
    <xf numFmtId="168" fontId="5" fillId="6" borderId="3" xfId="5" applyFont="1" applyFill="1" applyBorder="1" applyAlignment="1">
      <alignment vertical="center"/>
    </xf>
    <xf numFmtId="164" fontId="5" fillId="6" borderId="3" xfId="5" applyNumberFormat="1" applyFont="1" applyFill="1" applyBorder="1" applyAlignment="1">
      <alignment horizontal="center"/>
    </xf>
    <xf numFmtId="168" fontId="5" fillId="6" borderId="3" xfId="5" applyFont="1" applyFill="1" applyBorder="1" applyAlignment="1">
      <alignment horizontal="center" vertical="center" wrapText="1"/>
    </xf>
    <xf numFmtId="168" fontId="5" fillId="6" borderId="9" xfId="5" applyFont="1" applyFill="1" applyBorder="1" applyAlignment="1">
      <alignment vertical="center"/>
    </xf>
    <xf numFmtId="0" fontId="6" fillId="6" borderId="3" xfId="7" applyFont="1" applyFill="1" applyBorder="1" applyAlignment="1">
      <alignment horizontal="left" vertical="center" wrapText="1"/>
    </xf>
    <xf numFmtId="168" fontId="6" fillId="6" borderId="3" xfId="5" applyFont="1" applyFill="1" applyBorder="1" applyAlignment="1">
      <alignment horizontal="center" vertical="center" wrapText="1"/>
    </xf>
    <xf numFmtId="0" fontId="6" fillId="6" borderId="3" xfId="4" applyFont="1" applyFill="1" applyBorder="1" applyAlignment="1">
      <alignment vertical="center" wrapText="1"/>
    </xf>
    <xf numFmtId="0" fontId="6" fillId="3" borderId="3" xfId="4" applyFont="1" applyFill="1" applyBorder="1" applyAlignment="1">
      <alignment vertical="center" wrapText="1"/>
    </xf>
    <xf numFmtId="0" fontId="5" fillId="3" borderId="3" xfId="4" applyFont="1" applyFill="1" applyBorder="1" applyAlignment="1">
      <alignment horizontal="center" vertical="center" wrapText="1"/>
    </xf>
    <xf numFmtId="165" fontId="6" fillId="3" borderId="3" xfId="5" applyNumberFormat="1" applyFont="1" applyFill="1" applyBorder="1" applyAlignment="1">
      <alignment vertical="center"/>
    </xf>
    <xf numFmtId="168" fontId="6" fillId="3" borderId="3" xfId="5" applyFont="1" applyFill="1" applyBorder="1" applyAlignment="1">
      <alignment horizontal="center" vertical="center" wrapText="1"/>
    </xf>
    <xf numFmtId="168" fontId="5" fillId="3" borderId="3" xfId="5" applyFont="1" applyFill="1" applyBorder="1" applyAlignment="1">
      <alignment vertical="center"/>
    </xf>
    <xf numFmtId="168" fontId="7" fillId="3" borderId="3" xfId="5" applyFont="1" applyFill="1" applyBorder="1" applyAlignment="1">
      <alignment horizontal="center" vertical="center" wrapText="1"/>
    </xf>
    <xf numFmtId="168" fontId="5" fillId="3" borderId="3" xfId="5" applyFont="1" applyFill="1" applyBorder="1" applyAlignment="1">
      <alignment horizontal="center" vertical="center" wrapText="1"/>
    </xf>
    <xf numFmtId="168" fontId="5" fillId="0" borderId="9" xfId="5" applyFont="1" applyBorder="1" applyAlignment="1">
      <alignment vertical="center"/>
    </xf>
    <xf numFmtId="164" fontId="5" fillId="6" borderId="3" xfId="5" applyNumberFormat="1" applyFont="1" applyFill="1" applyBorder="1" applyAlignment="1">
      <alignment horizontal="center" vertical="center"/>
    </xf>
    <xf numFmtId="164" fontId="6" fillId="3" borderId="3" xfId="5" applyNumberFormat="1" applyFont="1" applyFill="1" applyBorder="1" applyAlignment="1">
      <alignment vertical="center"/>
    </xf>
    <xf numFmtId="164" fontId="6" fillId="6" borderId="3" xfId="5" applyNumberFormat="1" applyFont="1" applyFill="1" applyBorder="1" applyAlignment="1">
      <alignment vertical="center"/>
    </xf>
    <xf numFmtId="49" fontId="6" fillId="3" borderId="3" xfId="4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16" fillId="6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vertical="center"/>
    </xf>
    <xf numFmtId="165" fontId="6" fillId="0" borderId="5" xfId="5" applyNumberFormat="1" applyFont="1" applyFill="1" applyBorder="1" applyAlignment="1">
      <alignment vertical="center"/>
    </xf>
    <xf numFmtId="165" fontId="6" fillId="0" borderId="7" xfId="5" applyNumberFormat="1" applyFont="1" applyFill="1" applyBorder="1" applyAlignment="1">
      <alignment vertical="center"/>
    </xf>
    <xf numFmtId="168" fontId="6" fillId="3" borderId="1" xfId="5" applyFont="1" applyFill="1" applyBorder="1" applyAlignment="1">
      <alignment horizontal="center" vertical="center" wrapText="1"/>
    </xf>
    <xf numFmtId="168" fontId="6" fillId="3" borderId="5" xfId="5" applyFont="1" applyFill="1" applyBorder="1" applyAlignment="1">
      <alignment horizontal="center" vertical="center" wrapText="1"/>
    </xf>
    <xf numFmtId="168" fontId="6" fillId="3" borderId="7" xfId="5" applyFont="1" applyFill="1" applyBorder="1" applyAlignment="1">
      <alignment horizontal="center" vertical="center" wrapText="1"/>
    </xf>
    <xf numFmtId="168" fontId="6" fillId="3" borderId="15" xfId="5" applyFont="1" applyFill="1" applyBorder="1" applyAlignment="1">
      <alignment horizontal="center" vertical="center" wrapText="1"/>
    </xf>
    <xf numFmtId="168" fontId="6" fillId="3" borderId="4" xfId="5" applyFont="1" applyFill="1" applyBorder="1" applyAlignment="1">
      <alignment horizontal="center" vertical="center" wrapText="1"/>
    </xf>
    <xf numFmtId="168" fontId="6" fillId="3" borderId="12" xfId="5" applyFont="1" applyFill="1" applyBorder="1" applyAlignment="1">
      <alignment horizontal="center" vertical="center" wrapText="1"/>
    </xf>
    <xf numFmtId="1" fontId="2" fillId="2" borderId="0" xfId="2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164" fontId="6" fillId="0" borderId="5" xfId="1" applyFont="1" applyFill="1" applyBorder="1" applyAlignment="1">
      <alignment horizontal="center" vertical="center"/>
    </xf>
    <xf numFmtId="164" fontId="6" fillId="0" borderId="7" xfId="1" applyFont="1" applyFill="1" applyBorder="1" applyAlignment="1">
      <alignment horizontal="center" vertical="center"/>
    </xf>
    <xf numFmtId="4" fontId="5" fillId="3" borderId="3" xfId="1" applyNumberFormat="1" applyFont="1" applyFill="1" applyBorder="1" applyAlignment="1">
      <alignment horizontal="center" vertical="center" wrapText="1"/>
    </xf>
    <xf numFmtId="4" fontId="5" fillId="6" borderId="3" xfId="1" applyNumberFormat="1" applyFont="1" applyFill="1" applyBorder="1" applyAlignment="1">
      <alignment horizontal="center" vertical="center" wrapText="1"/>
    </xf>
    <xf numFmtId="4" fontId="5" fillId="6" borderId="3" xfId="5" applyNumberFormat="1" applyFont="1" applyFill="1" applyBorder="1" applyAlignment="1">
      <alignment horizontal="center" vertical="center" wrapText="1"/>
    </xf>
    <xf numFmtId="4" fontId="5" fillId="3" borderId="3" xfId="5" applyNumberFormat="1" applyFont="1" applyFill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/>
    </xf>
    <xf numFmtId="4" fontId="5" fillId="6" borderId="3" xfId="1" applyNumberFormat="1" applyFont="1" applyFill="1" applyBorder="1" applyAlignment="1">
      <alignment horizontal="center" vertical="center"/>
    </xf>
    <xf numFmtId="4" fontId="5" fillId="6" borderId="3" xfId="5" applyNumberFormat="1" applyFont="1" applyFill="1" applyBorder="1" applyAlignment="1">
      <alignment horizontal="center" vertical="center"/>
    </xf>
    <xf numFmtId="4" fontId="5" fillId="3" borderId="3" xfId="5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center" vertical="center"/>
    </xf>
    <xf numFmtId="4" fontId="7" fillId="6" borderId="3" xfId="5" applyNumberFormat="1" applyFont="1" applyFill="1" applyBorder="1" applyAlignment="1">
      <alignment horizontal="center" vertical="center" wrapText="1"/>
    </xf>
    <xf numFmtId="4" fontId="6" fillId="3" borderId="3" xfId="5" applyNumberFormat="1" applyFont="1" applyFill="1" applyBorder="1" applyAlignment="1">
      <alignment horizontal="center" vertical="center" wrapText="1"/>
    </xf>
    <xf numFmtId="4" fontId="6" fillId="6" borderId="3" xfId="5" applyNumberFormat="1" applyFont="1" applyFill="1" applyBorder="1" applyAlignment="1">
      <alignment horizontal="center" vertical="center"/>
    </xf>
    <xf numFmtId="4" fontId="6" fillId="3" borderId="3" xfId="5" applyNumberFormat="1" applyFont="1" applyFill="1" applyBorder="1" applyAlignment="1">
      <alignment horizontal="center" vertical="center"/>
    </xf>
    <xf numFmtId="168" fontId="5" fillId="3" borderId="3" xfId="5" applyFont="1" applyFill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5" fontId="0" fillId="0" borderId="1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2" applyNumberFormat="1" applyFont="1" applyBorder="1" applyAlignment="1">
      <alignment horizontal="center" vertical="center"/>
    </xf>
    <xf numFmtId="1" fontId="2" fillId="2" borderId="3" xfId="2" applyNumberFormat="1" applyFont="1" applyFill="1" applyBorder="1" applyAlignment="1">
      <alignment horizontal="center" vertical="center"/>
    </xf>
    <xf numFmtId="1" fontId="2" fillId="2" borderId="3" xfId="2" applyNumberFormat="1" applyFont="1" applyFill="1" applyBorder="1" applyAlignment="1">
      <alignment horizontal="center" vertical="center"/>
    </xf>
    <xf numFmtId="4" fontId="2" fillId="2" borderId="3" xfId="2" applyNumberFormat="1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 wrapText="1"/>
    </xf>
    <xf numFmtId="4" fontId="6" fillId="0" borderId="3" xfId="5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center" vertical="center"/>
    </xf>
    <xf numFmtId="4" fontId="6" fillId="3" borderId="3" xfId="5" applyNumberFormat="1" applyFont="1" applyFill="1" applyBorder="1" applyAlignment="1">
      <alignment horizontal="center" vertical="center" wrapText="1"/>
    </xf>
    <xf numFmtId="168" fontId="6" fillId="3" borderId="3" xfId="5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right" vertical="center" wrapText="1"/>
    </xf>
    <xf numFmtId="165" fontId="0" fillId="0" borderId="3" xfId="1" applyNumberFormat="1" applyFont="1" applyBorder="1" applyAlignment="1">
      <alignment horizontal="center" vertical="center"/>
    </xf>
    <xf numFmtId="164" fontId="7" fillId="0" borderId="3" xfId="1" applyFont="1" applyFill="1" applyBorder="1" applyAlignment="1">
      <alignment horizontal="center" vertical="center"/>
    </xf>
  </cellXfs>
  <cellStyles count="8">
    <cellStyle name="ЛокСмМТСН" xfId="2"/>
    <cellStyle name="Обычный" xfId="0" builtinId="0"/>
    <cellStyle name="Обычный 2" xfId="3"/>
    <cellStyle name="Обычный 2 2" xfId="7"/>
    <cellStyle name="Обычный 8" xfId="4"/>
    <cellStyle name="Финансовый" xfId="1" builtinId="3"/>
    <cellStyle name="Финансовый 3" xfId="6"/>
    <cellStyle name="Финансов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38" t="s">
        <v>0</v>
      </c>
      <c r="B1" s="138" t="s">
        <v>16</v>
      </c>
      <c r="C1" s="139" t="s">
        <v>17</v>
      </c>
      <c r="D1" s="139"/>
      <c r="E1" s="139"/>
      <c r="F1" s="140" t="s">
        <v>18</v>
      </c>
      <c r="G1" s="140"/>
      <c r="H1" s="140"/>
    </row>
    <row r="2" spans="1:9" ht="28.5" x14ac:dyDescent="0.25">
      <c r="A2" s="138"/>
      <c r="B2" s="138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49" t="s">
        <v>0</v>
      </c>
      <c r="B1" s="152" t="s">
        <v>1</v>
      </c>
      <c r="C1" s="141" t="s">
        <v>2</v>
      </c>
      <c r="D1" s="155" t="s">
        <v>3</v>
      </c>
      <c r="E1" s="142" t="s">
        <v>14</v>
      </c>
      <c r="F1" s="143"/>
      <c r="G1" s="143"/>
      <c r="H1" s="143"/>
      <c r="I1" s="143"/>
      <c r="J1" s="143"/>
      <c r="K1" s="143"/>
      <c r="L1" s="143"/>
    </row>
    <row r="2" spans="1:12" ht="14.45" customHeight="1" x14ac:dyDescent="0.25">
      <c r="A2" s="150"/>
      <c r="B2" s="153"/>
      <c r="C2" s="141"/>
      <c r="D2" s="155"/>
      <c r="E2" s="144"/>
      <c r="F2" s="145"/>
      <c r="G2" s="145"/>
      <c r="H2" s="145"/>
      <c r="I2" s="145"/>
      <c r="J2" s="145"/>
      <c r="K2" s="145"/>
      <c r="L2" s="145"/>
    </row>
    <row r="3" spans="1:12" ht="27.75" customHeight="1" x14ac:dyDescent="0.25">
      <c r="A3" s="150"/>
      <c r="B3" s="153"/>
      <c r="C3" s="141"/>
      <c r="D3" s="155"/>
      <c r="E3" s="141" t="s">
        <v>25</v>
      </c>
      <c r="F3" s="141"/>
      <c r="G3" s="141"/>
      <c r="H3" s="141" t="s">
        <v>26</v>
      </c>
      <c r="I3" s="141"/>
      <c r="J3" s="141"/>
      <c r="K3" s="138" t="s">
        <v>36</v>
      </c>
      <c r="L3" s="138"/>
    </row>
    <row r="4" spans="1:12" ht="56.1" customHeight="1" x14ac:dyDescent="0.25">
      <c r="A4" s="151"/>
      <c r="B4" s="154"/>
      <c r="C4" s="141"/>
      <c r="D4" s="155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56" t="s">
        <v>230</v>
      </c>
      <c r="C6" s="157"/>
      <c r="D6" s="157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56" t="s">
        <v>56</v>
      </c>
      <c r="C75" s="157"/>
      <c r="D75" s="157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46" t="s">
        <v>11</v>
      </c>
      <c r="B123" s="147"/>
      <c r="C123" s="147"/>
      <c r="D123" s="147"/>
      <c r="E123" s="148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7"/>
  <sheetViews>
    <sheetView view="pageBreakPreview" zoomScaleNormal="100" zoomScaleSheetLayoutView="100" workbookViewId="0">
      <selection activeCell="Q47" sqref="Q47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101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5.140625" customWidth="1"/>
    <col min="14" max="14" width="16" customWidth="1"/>
    <col min="15" max="15" width="17.140625" style="1" customWidth="1"/>
    <col min="16" max="16" width="16.140625" style="1" customWidth="1"/>
    <col min="17" max="20" width="16.140625" customWidth="1"/>
  </cols>
  <sheetData>
    <row r="1" spans="1:20" ht="14.45" customHeight="1" x14ac:dyDescent="0.25">
      <c r="A1" s="149" t="s">
        <v>0</v>
      </c>
      <c r="B1" s="152" t="s">
        <v>1</v>
      </c>
      <c r="C1" s="141" t="s">
        <v>2</v>
      </c>
      <c r="D1" s="141" t="s">
        <v>3</v>
      </c>
      <c r="E1" s="142" t="s">
        <v>14</v>
      </c>
      <c r="F1" s="143"/>
      <c r="G1" s="143"/>
      <c r="H1" s="143"/>
      <c r="I1" s="143"/>
      <c r="J1" s="143"/>
      <c r="K1" s="143"/>
      <c r="L1" s="143"/>
      <c r="M1" s="142" t="s">
        <v>278</v>
      </c>
      <c r="N1" s="143"/>
      <c r="O1" s="143"/>
      <c r="P1" s="143"/>
      <c r="Q1" s="143"/>
      <c r="R1" s="143"/>
      <c r="S1" s="143"/>
      <c r="T1" s="143"/>
    </row>
    <row r="2" spans="1:20" ht="14.45" customHeight="1" x14ac:dyDescent="0.25">
      <c r="A2" s="150"/>
      <c r="B2" s="153"/>
      <c r="C2" s="141"/>
      <c r="D2" s="141"/>
      <c r="E2" s="144"/>
      <c r="F2" s="145"/>
      <c r="G2" s="145"/>
      <c r="H2" s="145"/>
      <c r="I2" s="145"/>
      <c r="J2" s="145"/>
      <c r="K2" s="145"/>
      <c r="L2" s="145"/>
      <c r="M2" s="144"/>
      <c r="N2" s="145"/>
      <c r="O2" s="145"/>
      <c r="P2" s="145"/>
      <c r="Q2" s="145"/>
      <c r="R2" s="145"/>
      <c r="S2" s="145"/>
      <c r="T2" s="145"/>
    </row>
    <row r="3" spans="1:20" ht="27.75" customHeight="1" x14ac:dyDescent="0.25">
      <c r="A3" s="150"/>
      <c r="B3" s="153"/>
      <c r="C3" s="141"/>
      <c r="D3" s="141"/>
      <c r="E3" s="141" t="s">
        <v>25</v>
      </c>
      <c r="F3" s="141"/>
      <c r="G3" s="141"/>
      <c r="H3" s="141" t="s">
        <v>26</v>
      </c>
      <c r="I3" s="141"/>
      <c r="J3" s="141"/>
      <c r="K3" s="138" t="s">
        <v>36</v>
      </c>
      <c r="L3" s="138"/>
      <c r="M3" s="141" t="s">
        <v>25</v>
      </c>
      <c r="N3" s="141"/>
      <c r="O3" s="141"/>
      <c r="P3" s="141" t="s">
        <v>26</v>
      </c>
      <c r="Q3" s="141"/>
      <c r="R3" s="141"/>
      <c r="S3" s="138" t="s">
        <v>36</v>
      </c>
      <c r="T3" s="138"/>
    </row>
    <row r="4" spans="1:20" ht="56.1" customHeight="1" x14ac:dyDescent="0.25">
      <c r="A4" s="151"/>
      <c r="B4" s="154"/>
      <c r="C4" s="141"/>
      <c r="D4" s="141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  <c r="M4" s="136" t="s">
        <v>4</v>
      </c>
      <c r="N4" s="136" t="s">
        <v>5</v>
      </c>
      <c r="O4" s="3" t="s">
        <v>6</v>
      </c>
      <c r="P4" s="136" t="s">
        <v>4</v>
      </c>
      <c r="Q4" s="136" t="s">
        <v>5</v>
      </c>
      <c r="R4" s="3" t="s">
        <v>6</v>
      </c>
      <c r="S4" s="136" t="s">
        <v>27</v>
      </c>
      <c r="T4" s="136" t="s">
        <v>18</v>
      </c>
    </row>
    <row r="5" spans="1:20" x14ac:dyDescent="0.25">
      <c r="A5" s="103">
        <v>1</v>
      </c>
      <c r="B5" s="104">
        <v>2</v>
      </c>
      <c r="C5" s="104">
        <v>3</v>
      </c>
      <c r="D5" s="105">
        <v>4</v>
      </c>
      <c r="E5" s="104">
        <v>5</v>
      </c>
      <c r="F5" s="104">
        <v>6</v>
      </c>
      <c r="G5" s="104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  <c r="M5" s="104">
        <v>5</v>
      </c>
      <c r="N5" s="104">
        <v>6</v>
      </c>
      <c r="O5" s="104">
        <v>7</v>
      </c>
      <c r="P5" s="89">
        <v>8</v>
      </c>
      <c r="Q5" s="89">
        <v>9</v>
      </c>
      <c r="R5" s="89">
        <v>10</v>
      </c>
      <c r="S5" s="89">
        <v>11</v>
      </c>
      <c r="T5" s="89">
        <v>12</v>
      </c>
    </row>
    <row r="6" spans="1:20" ht="21.75" customHeight="1" x14ac:dyDescent="0.25">
      <c r="A6" s="158" t="s">
        <v>251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0"/>
      <c r="M6" s="176"/>
      <c r="N6" s="176"/>
      <c r="O6" s="176"/>
      <c r="P6" s="176"/>
      <c r="Q6" s="176"/>
      <c r="R6" s="176"/>
      <c r="S6" s="176"/>
      <c r="T6" s="176"/>
    </row>
    <row r="7" spans="1:20" ht="18.75" customHeight="1" x14ac:dyDescent="0.25">
      <c r="A7" s="82" t="s">
        <v>239</v>
      </c>
      <c r="B7" s="10" t="s">
        <v>236</v>
      </c>
      <c r="C7" s="13" t="s">
        <v>9</v>
      </c>
      <c r="D7" s="99">
        <v>36</v>
      </c>
      <c r="E7" s="95">
        <v>1979.8</v>
      </c>
      <c r="F7" s="12">
        <f t="shared" ref="F7" si="0">ROUND(E7*D7,2)</f>
        <v>71272.800000000003</v>
      </c>
      <c r="G7" s="12">
        <f t="shared" ref="G7" si="1">ROUND(F7*1.2,2)</f>
        <v>85527.360000000001</v>
      </c>
      <c r="H7" s="11"/>
      <c r="I7" s="16"/>
      <c r="J7" s="16"/>
      <c r="K7" s="19">
        <f t="shared" ref="K7" si="2">F7+I7</f>
        <v>71272.800000000003</v>
      </c>
      <c r="L7" s="12">
        <f t="shared" ref="L7" si="3">G7+J7</f>
        <v>85527.360000000001</v>
      </c>
      <c r="M7" s="95">
        <f>E7*1.55</f>
        <v>3068.69</v>
      </c>
      <c r="N7" s="12">
        <f>ROUND(M7*D7,2)</f>
        <v>110472.84</v>
      </c>
      <c r="O7" s="12">
        <f>ROUND(N7*1.2,2)</f>
        <v>132567.41</v>
      </c>
      <c r="P7" s="11"/>
      <c r="Q7" s="16"/>
      <c r="R7" s="16"/>
      <c r="S7" s="19">
        <f t="shared" ref="S7:S10" si="4">N7+Q7</f>
        <v>110472.84</v>
      </c>
      <c r="T7" s="12">
        <f t="shared" ref="T7:T10" si="5">O7+R7</f>
        <v>132567.41</v>
      </c>
    </row>
    <row r="8" spans="1:20" ht="27.75" customHeight="1" x14ac:dyDescent="0.25">
      <c r="A8" s="82" t="s">
        <v>268</v>
      </c>
      <c r="B8" s="10" t="s">
        <v>252</v>
      </c>
      <c r="C8" s="13" t="s">
        <v>7</v>
      </c>
      <c r="D8" s="99">
        <v>72</v>
      </c>
      <c r="E8" s="95">
        <v>1630</v>
      </c>
      <c r="F8" s="12">
        <f t="shared" ref="F8" si="6">ROUND(E8*D8,2)</f>
        <v>117360</v>
      </c>
      <c r="G8" s="12">
        <f t="shared" ref="G8:G10" si="7">ROUND(F8*1.2,2)</f>
        <v>140832</v>
      </c>
      <c r="H8" s="11"/>
      <c r="I8" s="16"/>
      <c r="J8" s="16"/>
      <c r="K8" s="19">
        <f t="shared" ref="K8" si="8">F8+I8</f>
        <v>117360</v>
      </c>
      <c r="L8" s="12">
        <f t="shared" ref="L8" si="9">G8+J8</f>
        <v>140832</v>
      </c>
      <c r="M8" s="95">
        <f t="shared" ref="M8:M10" si="10">E8*1.55</f>
        <v>2526.5</v>
      </c>
      <c r="N8" s="12">
        <f t="shared" ref="N8:N10" si="11">ROUND(M8*D8,2)</f>
        <v>181908</v>
      </c>
      <c r="O8" s="12">
        <f t="shared" ref="O7:O10" si="12">ROUND(N8*1.2,2)</f>
        <v>218289.6</v>
      </c>
      <c r="P8" s="11"/>
      <c r="Q8" s="16"/>
      <c r="R8" s="16"/>
      <c r="S8" s="19">
        <f t="shared" si="4"/>
        <v>181908</v>
      </c>
      <c r="T8" s="12">
        <f t="shared" si="5"/>
        <v>218289.6</v>
      </c>
    </row>
    <row r="9" spans="1:20" ht="30.75" customHeight="1" x14ac:dyDescent="0.25">
      <c r="A9" s="82" t="s">
        <v>269</v>
      </c>
      <c r="B9" s="10" t="s">
        <v>250</v>
      </c>
      <c r="C9" s="13" t="s">
        <v>15</v>
      </c>
      <c r="D9" s="99">
        <f>D8*1.75</f>
        <v>126</v>
      </c>
      <c r="E9" s="95">
        <v>700</v>
      </c>
      <c r="F9" s="12">
        <f t="shared" ref="F9:F10" si="13">ROUND(E9*D9,2)</f>
        <v>88200</v>
      </c>
      <c r="G9" s="12">
        <f t="shared" si="7"/>
        <v>105840</v>
      </c>
      <c r="H9" s="11"/>
      <c r="I9" s="16"/>
      <c r="J9" s="16"/>
      <c r="K9" s="19">
        <f t="shared" ref="K9:K10" si="14">F9+I9</f>
        <v>88200</v>
      </c>
      <c r="L9" s="12">
        <f t="shared" ref="L9:L10" si="15">G9+J9</f>
        <v>105840</v>
      </c>
      <c r="M9" s="95">
        <f t="shared" si="10"/>
        <v>1085</v>
      </c>
      <c r="N9" s="12">
        <f t="shared" si="11"/>
        <v>136710</v>
      </c>
      <c r="O9" s="12">
        <f t="shared" si="12"/>
        <v>164052</v>
      </c>
      <c r="P9" s="11"/>
      <c r="Q9" s="16"/>
      <c r="R9" s="16"/>
      <c r="S9" s="19">
        <f t="shared" si="4"/>
        <v>136710</v>
      </c>
      <c r="T9" s="12">
        <f t="shared" si="5"/>
        <v>164052</v>
      </c>
    </row>
    <row r="10" spans="1:20" ht="28.5" customHeight="1" x14ac:dyDescent="0.25">
      <c r="A10" s="55">
        <f t="shared" ref="A10" si="16">A9+1</f>
        <v>4</v>
      </c>
      <c r="B10" s="10" t="s">
        <v>233</v>
      </c>
      <c r="C10" s="13" t="s">
        <v>15</v>
      </c>
      <c r="D10" s="98">
        <f>ROUND(21.8*2+336.23*D7/1000,2)</f>
        <v>55.7</v>
      </c>
      <c r="E10" s="95">
        <v>1140</v>
      </c>
      <c r="F10" s="12">
        <f t="shared" si="13"/>
        <v>63498</v>
      </c>
      <c r="G10" s="12">
        <f t="shared" si="7"/>
        <v>76197.600000000006</v>
      </c>
      <c r="H10" s="11"/>
      <c r="I10" s="16"/>
      <c r="J10" s="16"/>
      <c r="K10" s="19">
        <f t="shared" si="14"/>
        <v>63498</v>
      </c>
      <c r="L10" s="12">
        <f t="shared" si="15"/>
        <v>76197.600000000006</v>
      </c>
      <c r="M10" s="95">
        <f t="shared" si="10"/>
        <v>1767</v>
      </c>
      <c r="N10" s="12">
        <f t="shared" si="11"/>
        <v>98421.9</v>
      </c>
      <c r="O10" s="12">
        <f t="shared" si="12"/>
        <v>118106.28</v>
      </c>
      <c r="P10" s="11"/>
      <c r="Q10" s="16"/>
      <c r="R10" s="16"/>
      <c r="S10" s="19">
        <f t="shared" si="4"/>
        <v>98421.9</v>
      </c>
      <c r="T10" s="12">
        <f t="shared" si="5"/>
        <v>118106.28</v>
      </c>
    </row>
    <row r="11" spans="1:20" ht="22.5" customHeight="1" x14ac:dyDescent="0.25">
      <c r="A11" s="161" t="s">
        <v>270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3"/>
      <c r="M11" s="176"/>
      <c r="N11" s="176"/>
      <c r="O11" s="176"/>
      <c r="P11" s="176"/>
      <c r="Q11" s="176"/>
      <c r="R11" s="176"/>
      <c r="S11" s="176"/>
      <c r="T11" s="176"/>
    </row>
    <row r="12" spans="1:20" ht="28.5" customHeight="1" x14ac:dyDescent="0.25">
      <c r="A12" s="55" t="s">
        <v>239</v>
      </c>
      <c r="B12" s="10" t="s">
        <v>253</v>
      </c>
      <c r="C12" s="13" t="s">
        <v>8</v>
      </c>
      <c r="D12" s="99">
        <v>144</v>
      </c>
      <c r="E12" s="95">
        <v>101.5</v>
      </c>
      <c r="F12" s="12">
        <f t="shared" ref="F12" si="17">ROUND(E12*D12,2)</f>
        <v>14616</v>
      </c>
      <c r="G12" s="12">
        <f t="shared" ref="G12:G18" si="18">ROUND(F12*1.2,2)</f>
        <v>17539.2</v>
      </c>
      <c r="H12" s="11"/>
      <c r="I12" s="16"/>
      <c r="J12" s="16"/>
      <c r="K12" s="19">
        <f t="shared" ref="K12" si="19">F12+I12</f>
        <v>14616</v>
      </c>
      <c r="L12" s="12">
        <f t="shared" ref="L12" si="20">G12+J12</f>
        <v>17539.2</v>
      </c>
      <c r="M12" s="95">
        <f>E12*1.55</f>
        <v>157.32500000000002</v>
      </c>
      <c r="N12" s="12">
        <f>ROUND(M12*D12,2)</f>
        <v>22654.799999999999</v>
      </c>
      <c r="O12" s="12">
        <f t="shared" ref="O12:O18" si="21">ROUND(N12*1.2,2)</f>
        <v>27185.759999999998</v>
      </c>
      <c r="P12" s="11"/>
      <c r="Q12" s="16"/>
      <c r="R12" s="16"/>
      <c r="S12" s="19">
        <f t="shared" ref="S12:S13" si="22">N12+Q12</f>
        <v>22654.799999999999</v>
      </c>
      <c r="T12" s="12">
        <f t="shared" ref="T12:T13" si="23">O12+R12</f>
        <v>27185.759999999998</v>
      </c>
    </row>
    <row r="13" spans="1:20" ht="27.75" customHeight="1" x14ac:dyDescent="0.25">
      <c r="A13" s="55" t="s">
        <v>268</v>
      </c>
      <c r="B13" s="10" t="s">
        <v>277</v>
      </c>
      <c r="C13" s="13" t="s">
        <v>7</v>
      </c>
      <c r="D13" s="99">
        <v>28.8</v>
      </c>
      <c r="E13" s="19">
        <v>1310.05</v>
      </c>
      <c r="F13" s="12">
        <f t="shared" ref="F13" si="24">ROUND(E13*D13,2)</f>
        <v>37729.440000000002</v>
      </c>
      <c r="G13" s="12">
        <f t="shared" si="18"/>
        <v>45275.33</v>
      </c>
      <c r="H13" s="11"/>
      <c r="I13" s="16"/>
      <c r="J13" s="16"/>
      <c r="K13" s="19">
        <f t="shared" ref="K13" si="25">F13+I13</f>
        <v>37729.440000000002</v>
      </c>
      <c r="L13" s="12">
        <f t="shared" ref="L13" si="26">G13+J13</f>
        <v>45275.33</v>
      </c>
      <c r="M13" s="95">
        <f>E13*1.55</f>
        <v>2030.5775000000001</v>
      </c>
      <c r="N13" s="12">
        <f>ROUND(M13*D13,2)</f>
        <v>58480.63</v>
      </c>
      <c r="O13" s="12">
        <f t="shared" si="21"/>
        <v>70176.759999999995</v>
      </c>
      <c r="P13" s="11"/>
      <c r="Q13" s="16"/>
      <c r="R13" s="16"/>
      <c r="S13" s="19">
        <f t="shared" si="22"/>
        <v>58480.63</v>
      </c>
      <c r="T13" s="12">
        <f t="shared" si="23"/>
        <v>70176.759999999995</v>
      </c>
    </row>
    <row r="14" spans="1:20" ht="20.25" customHeight="1" x14ac:dyDescent="0.25">
      <c r="A14" s="88" t="s">
        <v>44</v>
      </c>
      <c r="B14" s="91" t="s">
        <v>237</v>
      </c>
      <c r="C14" s="94" t="s">
        <v>7</v>
      </c>
      <c r="D14" s="100">
        <f>ROUND(D13*1.1,2)</f>
        <v>31.68</v>
      </c>
      <c r="E14" s="86"/>
      <c r="F14" s="86"/>
      <c r="G14" s="86"/>
      <c r="H14" s="96">
        <v>1200</v>
      </c>
      <c r="I14" s="86">
        <f t="shared" ref="I14" si="27">ROUND(H14*D14,2)</f>
        <v>38016</v>
      </c>
      <c r="J14" s="86">
        <f t="shared" ref="J14" si="28">ROUND(I14*1.2,2)</f>
        <v>45619.199999999997</v>
      </c>
      <c r="K14" s="87">
        <f>F14+I14</f>
        <v>38016</v>
      </c>
      <c r="L14" s="86">
        <f>G14+J14</f>
        <v>45619.199999999997</v>
      </c>
      <c r="M14" s="86">
        <f t="shared" ref="M13:M35" si="29">E14*1.3</f>
        <v>0</v>
      </c>
      <c r="N14" s="86"/>
      <c r="O14" s="86"/>
      <c r="P14" s="96">
        <f>H14*1.3</f>
        <v>1560</v>
      </c>
      <c r="Q14" s="86">
        <f>ROUND(P14*D14,2)</f>
        <v>49420.800000000003</v>
      </c>
      <c r="R14" s="86">
        <f t="shared" ref="R14" si="30">ROUND(Q14*1.2,2)</f>
        <v>59304.959999999999</v>
      </c>
      <c r="S14" s="87">
        <f>N14+Q14</f>
        <v>49420.800000000003</v>
      </c>
      <c r="T14" s="86">
        <f>O14+R14</f>
        <v>59304.959999999999</v>
      </c>
    </row>
    <row r="15" spans="1:20" ht="27" customHeight="1" x14ac:dyDescent="0.25">
      <c r="A15" s="55">
        <f>A13+1</f>
        <v>3</v>
      </c>
      <c r="B15" s="10" t="s">
        <v>254</v>
      </c>
      <c r="C15" s="13" t="s">
        <v>7</v>
      </c>
      <c r="D15" s="99">
        <v>43.2</v>
      </c>
      <c r="E15" s="90">
        <v>2573.7399999999998</v>
      </c>
      <c r="F15" s="12">
        <f t="shared" ref="F15" si="31">ROUND(E15*D15,2)</f>
        <v>111185.57</v>
      </c>
      <c r="G15" s="12">
        <f t="shared" si="18"/>
        <v>133422.68</v>
      </c>
      <c r="H15" s="11"/>
      <c r="I15" s="16"/>
      <c r="J15" s="16"/>
      <c r="K15" s="19">
        <f t="shared" ref="K15" si="32">F15+I15</f>
        <v>111185.57</v>
      </c>
      <c r="L15" s="12">
        <f t="shared" ref="L15" si="33">G15+J15</f>
        <v>133422.68</v>
      </c>
      <c r="M15" s="95">
        <f>E15*1.55</f>
        <v>3989.2969999999996</v>
      </c>
      <c r="N15" s="12">
        <f>ROUND(M15*D15,2)</f>
        <v>172337.63</v>
      </c>
      <c r="O15" s="12">
        <f t="shared" ref="O15:O21" si="34">ROUND(N15*1.2,2)</f>
        <v>206805.16</v>
      </c>
      <c r="P15" s="11"/>
      <c r="Q15" s="16"/>
      <c r="R15" s="16"/>
      <c r="S15" s="19">
        <f t="shared" ref="S15" si="35">N15+Q15</f>
        <v>172337.63</v>
      </c>
      <c r="T15" s="12">
        <f t="shared" ref="T15" si="36">O15+R15</f>
        <v>206805.16</v>
      </c>
    </row>
    <row r="16" spans="1:20" ht="18" customHeight="1" x14ac:dyDescent="0.25">
      <c r="A16" s="88" t="s">
        <v>43</v>
      </c>
      <c r="B16" s="97" t="s">
        <v>267</v>
      </c>
      <c r="C16" s="94" t="s">
        <v>7</v>
      </c>
      <c r="D16" s="100">
        <f>ROUND(D15*1.26,2)</f>
        <v>54.43</v>
      </c>
      <c r="E16" s="86"/>
      <c r="F16" s="86"/>
      <c r="G16" s="86"/>
      <c r="H16" s="86">
        <v>4800</v>
      </c>
      <c r="I16" s="86">
        <f t="shared" ref="I16" si="37">ROUND(H16*D16,2)</f>
        <v>261264</v>
      </c>
      <c r="J16" s="86">
        <f t="shared" ref="J16" si="38">ROUND(I16*1.2,2)</f>
        <v>313516.79999999999</v>
      </c>
      <c r="K16" s="87">
        <f>F16+I16</f>
        <v>261264</v>
      </c>
      <c r="L16" s="86">
        <f>G16+J16</f>
        <v>313516.79999999999</v>
      </c>
      <c r="M16" s="86">
        <f t="shared" si="29"/>
        <v>0</v>
      </c>
      <c r="N16" s="86"/>
      <c r="O16" s="86"/>
      <c r="P16" s="86">
        <f>H16*1.3</f>
        <v>6240</v>
      </c>
      <c r="Q16" s="86">
        <f>ROUND(P16*D16,2)</f>
        <v>339643.2</v>
      </c>
      <c r="R16" s="86">
        <f t="shared" ref="R16" si="39">ROUND(Q16*1.2,2)</f>
        <v>407571.84</v>
      </c>
      <c r="S16" s="87">
        <f>N16+Q16</f>
        <v>339643.2</v>
      </c>
      <c r="T16" s="86">
        <f>O16+R16</f>
        <v>407571.84</v>
      </c>
    </row>
    <row r="17" spans="1:20" ht="18.75" customHeight="1" x14ac:dyDescent="0.25">
      <c r="A17" s="55">
        <f>A15+1</f>
        <v>4</v>
      </c>
      <c r="B17" s="10" t="s">
        <v>234</v>
      </c>
      <c r="C17" s="13" t="s">
        <v>8</v>
      </c>
      <c r="D17" s="99">
        <v>144</v>
      </c>
      <c r="E17" s="95">
        <v>203</v>
      </c>
      <c r="F17" s="12">
        <f t="shared" ref="F17:F18" si="40">ROUND(E17*D17,2)</f>
        <v>29232</v>
      </c>
      <c r="G17" s="12">
        <f t="shared" si="18"/>
        <v>35078.400000000001</v>
      </c>
      <c r="H17" s="11"/>
      <c r="I17" s="16"/>
      <c r="J17" s="16"/>
      <c r="K17" s="19">
        <f t="shared" ref="K17:K27" si="41">F17+I17</f>
        <v>29232</v>
      </c>
      <c r="L17" s="12">
        <f t="shared" ref="L17:L27" si="42">G17+J17</f>
        <v>35078.400000000001</v>
      </c>
      <c r="M17" s="95">
        <f>E17*1.55</f>
        <v>314.65000000000003</v>
      </c>
      <c r="N17" s="12">
        <f>ROUND(M17*D17,2)</f>
        <v>45309.599999999999</v>
      </c>
      <c r="O17" s="12">
        <f t="shared" ref="O17:O23" si="43">ROUND(N17*1.2,2)</f>
        <v>54371.519999999997</v>
      </c>
      <c r="P17" s="11"/>
      <c r="Q17" s="16"/>
      <c r="R17" s="16"/>
      <c r="S17" s="19">
        <f>N17+Q17</f>
        <v>45309.599999999999</v>
      </c>
      <c r="T17" s="12">
        <f t="shared" ref="T17:T43" si="44">O17+R17</f>
        <v>54371.519999999997</v>
      </c>
    </row>
    <row r="18" spans="1:20" ht="28.5" customHeight="1" x14ac:dyDescent="0.25">
      <c r="A18" s="55">
        <f t="shared" ref="A18" si="45">A17+1</f>
        <v>5</v>
      </c>
      <c r="B18" s="10" t="s">
        <v>238</v>
      </c>
      <c r="C18" s="13" t="s">
        <v>9</v>
      </c>
      <c r="D18" s="99">
        <v>36</v>
      </c>
      <c r="E18" s="95">
        <v>2817.6</v>
      </c>
      <c r="F18" s="12">
        <f t="shared" si="40"/>
        <v>101433.60000000001</v>
      </c>
      <c r="G18" s="12">
        <f t="shared" si="18"/>
        <v>121720.32000000001</v>
      </c>
      <c r="H18" s="11"/>
      <c r="I18" s="16"/>
      <c r="J18" s="16"/>
      <c r="K18" s="19">
        <f t="shared" si="41"/>
        <v>101433.60000000001</v>
      </c>
      <c r="L18" s="12">
        <f t="shared" si="42"/>
        <v>121720.32000000001</v>
      </c>
      <c r="M18" s="95">
        <f>E18*1.55</f>
        <v>4367.28</v>
      </c>
      <c r="N18" s="12">
        <f>ROUND(M18*D18,2)</f>
        <v>157222.07999999999</v>
      </c>
      <c r="O18" s="12">
        <f t="shared" si="43"/>
        <v>188666.5</v>
      </c>
      <c r="P18" s="11"/>
      <c r="Q18" s="16"/>
      <c r="R18" s="16"/>
      <c r="S18" s="19">
        <f t="shared" ref="S17:S43" si="46">N18+Q18</f>
        <v>157222.07999999999</v>
      </c>
      <c r="T18" s="12">
        <f t="shared" si="44"/>
        <v>188666.5</v>
      </c>
    </row>
    <row r="19" spans="1:20" ht="22.5" customHeight="1" x14ac:dyDescent="0.25">
      <c r="A19" s="88" t="s">
        <v>37</v>
      </c>
      <c r="B19" s="91" t="s">
        <v>240</v>
      </c>
      <c r="C19" s="92" t="s">
        <v>241</v>
      </c>
      <c r="D19" s="137">
        <v>72</v>
      </c>
      <c r="E19" s="107"/>
      <c r="F19" s="86"/>
      <c r="G19" s="86"/>
      <c r="H19" s="108">
        <v>11088</v>
      </c>
      <c r="I19" s="86">
        <f t="shared" ref="I19:I27" si="47">ROUND(H19*D19,2)</f>
        <v>798336</v>
      </c>
      <c r="J19" s="86">
        <f t="shared" ref="J19:J27" si="48">ROUND(I19*1.2,2)</f>
        <v>958003.19999999995</v>
      </c>
      <c r="K19" s="87">
        <f t="shared" si="41"/>
        <v>798336</v>
      </c>
      <c r="L19" s="86">
        <f t="shared" si="42"/>
        <v>958003.19999999995</v>
      </c>
      <c r="M19" s="86">
        <f t="shared" si="29"/>
        <v>0</v>
      </c>
      <c r="N19" s="86"/>
      <c r="O19" s="86"/>
      <c r="P19" s="108">
        <f>H19*1.3</f>
        <v>14414.4</v>
      </c>
      <c r="Q19" s="86">
        <f>ROUND(P19*D19,2)</f>
        <v>1037836.8</v>
      </c>
      <c r="R19" s="86">
        <f t="shared" ref="R19:R29" si="49">ROUND(Q19*1.2,2)</f>
        <v>1245404.1599999999</v>
      </c>
      <c r="S19" s="87">
        <f t="shared" si="46"/>
        <v>1037836.8</v>
      </c>
      <c r="T19" s="86">
        <f t="shared" si="44"/>
        <v>1245404.1599999999</v>
      </c>
    </row>
    <row r="20" spans="1:20" ht="22.5" customHeight="1" x14ac:dyDescent="0.25">
      <c r="A20" s="88" t="s">
        <v>95</v>
      </c>
      <c r="B20" s="91" t="s">
        <v>242</v>
      </c>
      <c r="C20" s="92" t="s">
        <v>149</v>
      </c>
      <c r="D20" s="106">
        <v>66</v>
      </c>
      <c r="E20" s="107"/>
      <c r="F20" s="86"/>
      <c r="G20" s="86"/>
      <c r="H20" s="108">
        <v>5850</v>
      </c>
      <c r="I20" s="86">
        <f t="shared" si="47"/>
        <v>386100</v>
      </c>
      <c r="J20" s="86">
        <f t="shared" si="48"/>
        <v>463320</v>
      </c>
      <c r="K20" s="87">
        <f t="shared" si="41"/>
        <v>386100</v>
      </c>
      <c r="L20" s="86">
        <f t="shared" si="42"/>
        <v>463320</v>
      </c>
      <c r="M20" s="86">
        <f t="shared" si="29"/>
        <v>0</v>
      </c>
      <c r="N20" s="86"/>
      <c r="O20" s="86"/>
      <c r="P20" s="108">
        <f t="shared" ref="P20:P27" si="50">H20*1.3</f>
        <v>7605</v>
      </c>
      <c r="Q20" s="86">
        <f t="shared" ref="Q20:Q27" si="51">ROUND(P20*D20,2)</f>
        <v>501930</v>
      </c>
      <c r="R20" s="86">
        <f t="shared" si="49"/>
        <v>602316</v>
      </c>
      <c r="S20" s="87">
        <f t="shared" si="46"/>
        <v>501930</v>
      </c>
      <c r="T20" s="86">
        <f t="shared" si="44"/>
        <v>602316</v>
      </c>
    </row>
    <row r="21" spans="1:20" ht="22.5" customHeight="1" x14ac:dyDescent="0.25">
      <c r="A21" s="88" t="s">
        <v>98</v>
      </c>
      <c r="B21" s="91" t="s">
        <v>243</v>
      </c>
      <c r="C21" s="92" t="s">
        <v>271</v>
      </c>
      <c r="D21" s="137">
        <v>12</v>
      </c>
      <c r="E21" s="107"/>
      <c r="F21" s="86"/>
      <c r="G21" s="86"/>
      <c r="H21" s="108">
        <v>8066</v>
      </c>
      <c r="I21" s="86">
        <f t="shared" si="47"/>
        <v>96792</v>
      </c>
      <c r="J21" s="86">
        <f t="shared" si="48"/>
        <v>116150.39999999999</v>
      </c>
      <c r="K21" s="87">
        <f t="shared" si="41"/>
        <v>96792</v>
      </c>
      <c r="L21" s="86">
        <f t="shared" si="42"/>
        <v>116150.39999999999</v>
      </c>
      <c r="M21" s="86">
        <f t="shared" si="29"/>
        <v>0</v>
      </c>
      <c r="N21" s="86"/>
      <c r="O21" s="86"/>
      <c r="P21" s="108">
        <f t="shared" si="50"/>
        <v>10485.800000000001</v>
      </c>
      <c r="Q21" s="86">
        <f t="shared" si="51"/>
        <v>125829.6</v>
      </c>
      <c r="R21" s="86">
        <f t="shared" si="49"/>
        <v>150995.51999999999</v>
      </c>
      <c r="S21" s="87">
        <f t="shared" si="46"/>
        <v>125829.6</v>
      </c>
      <c r="T21" s="86">
        <f t="shared" si="44"/>
        <v>150995.51999999999</v>
      </c>
    </row>
    <row r="22" spans="1:20" ht="22.5" customHeight="1" x14ac:dyDescent="0.25">
      <c r="A22" s="88" t="s">
        <v>99</v>
      </c>
      <c r="B22" s="91" t="s">
        <v>247</v>
      </c>
      <c r="C22" s="92" t="s">
        <v>149</v>
      </c>
      <c r="D22" s="137">
        <v>72</v>
      </c>
      <c r="E22" s="107"/>
      <c r="F22" s="86"/>
      <c r="G22" s="86"/>
      <c r="H22" s="108">
        <v>250</v>
      </c>
      <c r="I22" s="86">
        <f t="shared" si="47"/>
        <v>18000</v>
      </c>
      <c r="J22" s="86">
        <f t="shared" si="48"/>
        <v>21600</v>
      </c>
      <c r="K22" s="87">
        <f t="shared" si="41"/>
        <v>18000</v>
      </c>
      <c r="L22" s="86">
        <f t="shared" si="42"/>
        <v>21600</v>
      </c>
      <c r="M22" s="86">
        <f t="shared" si="29"/>
        <v>0</v>
      </c>
      <c r="N22" s="86"/>
      <c r="O22" s="86"/>
      <c r="P22" s="108">
        <f t="shared" si="50"/>
        <v>325</v>
      </c>
      <c r="Q22" s="86">
        <f t="shared" si="51"/>
        <v>23400</v>
      </c>
      <c r="R22" s="86">
        <f t="shared" si="49"/>
        <v>28080</v>
      </c>
      <c r="S22" s="87">
        <f t="shared" si="46"/>
        <v>23400</v>
      </c>
      <c r="T22" s="86">
        <f t="shared" si="44"/>
        <v>28080</v>
      </c>
    </row>
    <row r="23" spans="1:20" ht="22.5" customHeight="1" x14ac:dyDescent="0.25">
      <c r="A23" s="88" t="s">
        <v>190</v>
      </c>
      <c r="B23" s="91" t="s">
        <v>244</v>
      </c>
      <c r="C23" s="92" t="s">
        <v>149</v>
      </c>
      <c r="D23" s="106">
        <v>132</v>
      </c>
      <c r="E23" s="107"/>
      <c r="F23" s="86"/>
      <c r="G23" s="86"/>
      <c r="H23" s="108">
        <v>2150</v>
      </c>
      <c r="I23" s="86">
        <f t="shared" si="47"/>
        <v>283800</v>
      </c>
      <c r="J23" s="86">
        <f t="shared" si="48"/>
        <v>340560</v>
      </c>
      <c r="K23" s="87">
        <f t="shared" si="41"/>
        <v>283800</v>
      </c>
      <c r="L23" s="86">
        <f t="shared" si="42"/>
        <v>340560</v>
      </c>
      <c r="M23" s="86">
        <f t="shared" si="29"/>
        <v>0</v>
      </c>
      <c r="N23" s="86"/>
      <c r="O23" s="86"/>
      <c r="P23" s="108">
        <f t="shared" si="50"/>
        <v>2795</v>
      </c>
      <c r="Q23" s="86">
        <f t="shared" si="51"/>
        <v>368940</v>
      </c>
      <c r="R23" s="86">
        <f t="shared" si="49"/>
        <v>442728</v>
      </c>
      <c r="S23" s="87">
        <f t="shared" si="46"/>
        <v>368940</v>
      </c>
      <c r="T23" s="86">
        <f t="shared" si="44"/>
        <v>442728</v>
      </c>
    </row>
    <row r="24" spans="1:20" ht="22.5" customHeight="1" x14ac:dyDescent="0.25">
      <c r="A24" s="88" t="s">
        <v>272</v>
      </c>
      <c r="B24" s="91" t="s">
        <v>245</v>
      </c>
      <c r="C24" s="92" t="s">
        <v>149</v>
      </c>
      <c r="D24" s="106">
        <v>132</v>
      </c>
      <c r="E24" s="107"/>
      <c r="F24" s="86"/>
      <c r="G24" s="86"/>
      <c r="H24" s="108">
        <v>95</v>
      </c>
      <c r="I24" s="86">
        <f t="shared" si="47"/>
        <v>12540</v>
      </c>
      <c r="J24" s="86">
        <f t="shared" si="48"/>
        <v>15048</v>
      </c>
      <c r="K24" s="87">
        <f t="shared" si="41"/>
        <v>12540</v>
      </c>
      <c r="L24" s="86">
        <f t="shared" si="42"/>
        <v>15048</v>
      </c>
      <c r="M24" s="86">
        <f t="shared" si="29"/>
        <v>0</v>
      </c>
      <c r="N24" s="86"/>
      <c r="O24" s="86"/>
      <c r="P24" s="108">
        <f t="shared" si="50"/>
        <v>123.5</v>
      </c>
      <c r="Q24" s="86">
        <f t="shared" si="51"/>
        <v>16302</v>
      </c>
      <c r="R24" s="86">
        <f t="shared" si="49"/>
        <v>19562.400000000001</v>
      </c>
      <c r="S24" s="87">
        <f t="shared" si="46"/>
        <v>16302</v>
      </c>
      <c r="T24" s="86">
        <f t="shared" si="44"/>
        <v>19562.400000000001</v>
      </c>
    </row>
    <row r="25" spans="1:20" ht="22.5" customHeight="1" x14ac:dyDescent="0.25">
      <c r="A25" s="88" t="s">
        <v>273</v>
      </c>
      <c r="B25" s="91" t="s">
        <v>246</v>
      </c>
      <c r="C25" s="92" t="s">
        <v>149</v>
      </c>
      <c r="D25" s="106">
        <v>132</v>
      </c>
      <c r="E25" s="107"/>
      <c r="F25" s="86"/>
      <c r="G25" s="86"/>
      <c r="H25" s="108">
        <v>105</v>
      </c>
      <c r="I25" s="86">
        <f t="shared" si="47"/>
        <v>13860</v>
      </c>
      <c r="J25" s="86">
        <f t="shared" si="48"/>
        <v>16632</v>
      </c>
      <c r="K25" s="87">
        <f t="shared" si="41"/>
        <v>13860</v>
      </c>
      <c r="L25" s="86">
        <f t="shared" si="42"/>
        <v>16632</v>
      </c>
      <c r="M25" s="86">
        <f t="shared" si="29"/>
        <v>0</v>
      </c>
      <c r="N25" s="86"/>
      <c r="O25" s="86"/>
      <c r="P25" s="108">
        <f t="shared" si="50"/>
        <v>136.5</v>
      </c>
      <c r="Q25" s="86">
        <f t="shared" si="51"/>
        <v>18018</v>
      </c>
      <c r="R25" s="86">
        <f t="shared" si="49"/>
        <v>21621.599999999999</v>
      </c>
      <c r="S25" s="87">
        <f t="shared" si="46"/>
        <v>18018</v>
      </c>
      <c r="T25" s="86">
        <f t="shared" si="44"/>
        <v>21621.599999999999</v>
      </c>
    </row>
    <row r="26" spans="1:20" ht="22.5" customHeight="1" x14ac:dyDescent="0.25">
      <c r="A26" s="88" t="s">
        <v>274</v>
      </c>
      <c r="B26" s="91" t="s">
        <v>248</v>
      </c>
      <c r="C26" s="92" t="s">
        <v>149</v>
      </c>
      <c r="D26" s="106">
        <v>264</v>
      </c>
      <c r="E26" s="107"/>
      <c r="F26" s="86"/>
      <c r="G26" s="86"/>
      <c r="H26" s="108">
        <v>225</v>
      </c>
      <c r="I26" s="86">
        <f t="shared" si="47"/>
        <v>59400</v>
      </c>
      <c r="J26" s="86">
        <f t="shared" si="48"/>
        <v>71280</v>
      </c>
      <c r="K26" s="87">
        <f t="shared" si="41"/>
        <v>59400</v>
      </c>
      <c r="L26" s="86">
        <f t="shared" si="42"/>
        <v>71280</v>
      </c>
      <c r="M26" s="86">
        <f t="shared" si="29"/>
        <v>0</v>
      </c>
      <c r="N26" s="86"/>
      <c r="O26" s="86"/>
      <c r="P26" s="108">
        <f t="shared" si="50"/>
        <v>292.5</v>
      </c>
      <c r="Q26" s="86">
        <f t="shared" si="51"/>
        <v>77220</v>
      </c>
      <c r="R26" s="86">
        <f t="shared" si="49"/>
        <v>92664</v>
      </c>
      <c r="S26" s="87">
        <f t="shared" si="46"/>
        <v>77220</v>
      </c>
      <c r="T26" s="86">
        <f t="shared" si="44"/>
        <v>92664</v>
      </c>
    </row>
    <row r="27" spans="1:20" ht="22.5" customHeight="1" x14ac:dyDescent="0.25">
      <c r="A27" s="88" t="s">
        <v>275</v>
      </c>
      <c r="B27" s="91" t="s">
        <v>249</v>
      </c>
      <c r="C27" s="92" t="s">
        <v>149</v>
      </c>
      <c r="D27" s="106">
        <v>264</v>
      </c>
      <c r="E27" s="107"/>
      <c r="F27" s="86"/>
      <c r="G27" s="86"/>
      <c r="H27" s="108">
        <v>280</v>
      </c>
      <c r="I27" s="86">
        <f t="shared" si="47"/>
        <v>73920</v>
      </c>
      <c r="J27" s="86">
        <f t="shared" si="48"/>
        <v>88704</v>
      </c>
      <c r="K27" s="87">
        <f t="shared" si="41"/>
        <v>73920</v>
      </c>
      <c r="L27" s="86">
        <f t="shared" si="42"/>
        <v>88704</v>
      </c>
      <c r="M27" s="86">
        <f t="shared" si="29"/>
        <v>0</v>
      </c>
      <c r="N27" s="86"/>
      <c r="O27" s="86"/>
      <c r="P27" s="108">
        <f t="shared" si="50"/>
        <v>364</v>
      </c>
      <c r="Q27" s="86">
        <f t="shared" si="51"/>
        <v>96096</v>
      </c>
      <c r="R27" s="86">
        <f t="shared" si="49"/>
        <v>115315.2</v>
      </c>
      <c r="S27" s="87">
        <f t="shared" si="46"/>
        <v>96096</v>
      </c>
      <c r="T27" s="86">
        <f t="shared" si="44"/>
        <v>115315.2</v>
      </c>
    </row>
    <row r="28" spans="1:20" ht="22.5" customHeight="1" x14ac:dyDescent="0.25">
      <c r="A28" s="55">
        <f>A18+1</f>
        <v>6</v>
      </c>
      <c r="B28" s="10" t="s">
        <v>235</v>
      </c>
      <c r="C28" s="13" t="s">
        <v>7</v>
      </c>
      <c r="D28" s="99">
        <f>D18*0.43</f>
        <v>15.48</v>
      </c>
      <c r="E28" s="95">
        <v>1933.2</v>
      </c>
      <c r="F28" s="12">
        <f t="shared" ref="F28" si="52">ROUND(E28*D28,2)</f>
        <v>29925.94</v>
      </c>
      <c r="G28" s="12">
        <f t="shared" ref="G28" si="53">ROUND(F28*1.2,2)</f>
        <v>35911.129999999997</v>
      </c>
      <c r="H28" s="11"/>
      <c r="I28" s="16">
        <f t="shared" ref="I28" si="54">ROUND(H28*D28,2)</f>
        <v>0</v>
      </c>
      <c r="J28" s="16">
        <f t="shared" ref="J28" si="55">ROUND(I28*1.2,2)</f>
        <v>0</v>
      </c>
      <c r="K28" s="19">
        <f t="shared" ref="K28:K29" si="56">F28+I28</f>
        <v>29925.94</v>
      </c>
      <c r="L28" s="12">
        <f t="shared" ref="L28:L29" si="57">G28+J28</f>
        <v>35911.129999999997</v>
      </c>
      <c r="M28" s="95">
        <f>E28*1.55</f>
        <v>2996.46</v>
      </c>
      <c r="N28" s="12">
        <f>ROUND(M28*D28,2)</f>
        <v>46385.2</v>
      </c>
      <c r="O28" s="12">
        <f t="shared" ref="O28" si="58">ROUND(N28*1.2,2)</f>
        <v>55662.239999999998</v>
      </c>
      <c r="P28" s="11"/>
      <c r="Q28" s="16">
        <f t="shared" ref="Q19:Q29" si="59">ROUND(P28*L28,2)</f>
        <v>0</v>
      </c>
      <c r="R28" s="16">
        <f t="shared" si="49"/>
        <v>0</v>
      </c>
      <c r="S28" s="19">
        <f t="shared" si="46"/>
        <v>46385.2</v>
      </c>
      <c r="T28" s="12">
        <f t="shared" si="44"/>
        <v>55662.239999999998</v>
      </c>
    </row>
    <row r="29" spans="1:20" ht="20.25" customHeight="1" x14ac:dyDescent="0.25">
      <c r="A29" s="88" t="s">
        <v>28</v>
      </c>
      <c r="B29" s="97" t="s">
        <v>12</v>
      </c>
      <c r="C29" s="94" t="s">
        <v>7</v>
      </c>
      <c r="D29" s="100">
        <f>ROUND(D28*1.17,2)</f>
        <v>18.11</v>
      </c>
      <c r="E29" s="86"/>
      <c r="F29" s="86"/>
      <c r="G29" s="86"/>
      <c r="H29" s="86">
        <v>4800</v>
      </c>
      <c r="I29" s="86">
        <f t="shared" ref="I29" si="60">ROUND(H29*D29,2)</f>
        <v>86928</v>
      </c>
      <c r="J29" s="86">
        <f t="shared" ref="J29" si="61">ROUND(I29*1.2,2)</f>
        <v>104313.60000000001</v>
      </c>
      <c r="K29" s="87">
        <f t="shared" si="56"/>
        <v>86928</v>
      </c>
      <c r="L29" s="86">
        <f t="shared" si="57"/>
        <v>104313.60000000001</v>
      </c>
      <c r="M29" s="86">
        <f t="shared" si="29"/>
        <v>0</v>
      </c>
      <c r="N29" s="86"/>
      <c r="O29" s="86"/>
      <c r="P29" s="86">
        <f>H29*1.3</f>
        <v>6240</v>
      </c>
      <c r="Q29" s="86">
        <f>ROUND(P29*D29,2)</f>
        <v>113006.39999999999</v>
      </c>
      <c r="R29" s="86">
        <f t="shared" si="49"/>
        <v>135607.67999999999</v>
      </c>
      <c r="S29" s="87">
        <f t="shared" si="46"/>
        <v>113006.39999999999</v>
      </c>
      <c r="T29" s="86">
        <f t="shared" si="44"/>
        <v>135607.67999999999</v>
      </c>
    </row>
    <row r="30" spans="1:20" ht="20.25" customHeight="1" x14ac:dyDescent="0.25">
      <c r="A30" s="55">
        <f>A28+1</f>
        <v>7</v>
      </c>
      <c r="B30" s="10" t="s">
        <v>231</v>
      </c>
      <c r="C30" s="13" t="s">
        <v>7</v>
      </c>
      <c r="D30" s="102">
        <f>ROUND(D28*0.1,2)</f>
        <v>1.55</v>
      </c>
      <c r="E30" s="90">
        <v>1449.9</v>
      </c>
      <c r="F30" s="12">
        <f t="shared" ref="F30" si="62">ROUND(E30*D30,2)</f>
        <v>2247.35</v>
      </c>
      <c r="G30" s="12">
        <f t="shared" ref="G30" si="63">ROUND(F30*1.2,2)</f>
        <v>2696.82</v>
      </c>
      <c r="H30" s="11"/>
      <c r="I30" s="16"/>
      <c r="J30" s="16"/>
      <c r="K30" s="19">
        <f t="shared" ref="K30:K31" si="64">F30+I30</f>
        <v>2247.35</v>
      </c>
      <c r="L30" s="12">
        <f t="shared" ref="L30:L31" si="65">G30+J30</f>
        <v>2696.82</v>
      </c>
      <c r="M30" s="95">
        <f>E30*1.55</f>
        <v>2247.3450000000003</v>
      </c>
      <c r="N30" s="12">
        <f>ROUND(M30*D30,2)</f>
        <v>3483.38</v>
      </c>
      <c r="O30" s="12">
        <f t="shared" ref="O30" si="66">ROUND(N30*1.2,2)</f>
        <v>4180.0600000000004</v>
      </c>
      <c r="P30" s="11"/>
      <c r="Q30" s="16"/>
      <c r="R30" s="16"/>
      <c r="S30" s="19">
        <f>N30+Q30</f>
        <v>3483.38</v>
      </c>
      <c r="T30" s="12">
        <f t="shared" si="44"/>
        <v>4180.0600000000004</v>
      </c>
    </row>
    <row r="31" spans="1:20" ht="20.25" customHeight="1" x14ac:dyDescent="0.25">
      <c r="A31" s="88" t="s">
        <v>29</v>
      </c>
      <c r="B31" s="93" t="s">
        <v>12</v>
      </c>
      <c r="C31" s="94" t="s">
        <v>7</v>
      </c>
      <c r="D31" s="100">
        <f>ROUND(D30*1.17,2)</f>
        <v>1.81</v>
      </c>
      <c r="E31" s="86"/>
      <c r="F31" s="86"/>
      <c r="G31" s="86"/>
      <c r="H31" s="86">
        <v>4800</v>
      </c>
      <c r="I31" s="86">
        <f t="shared" ref="I31" si="67">ROUND(H31*D31,2)</f>
        <v>8688</v>
      </c>
      <c r="J31" s="86">
        <f t="shared" ref="J31" si="68">ROUND(I31*1.2,2)</f>
        <v>10425.6</v>
      </c>
      <c r="K31" s="87">
        <f t="shared" si="64"/>
        <v>8688</v>
      </c>
      <c r="L31" s="86">
        <f t="shared" si="65"/>
        <v>10425.6</v>
      </c>
      <c r="M31" s="86">
        <f t="shared" si="29"/>
        <v>0</v>
      </c>
      <c r="N31" s="86"/>
      <c r="O31" s="86"/>
      <c r="P31" s="86">
        <f>H31*1.3</f>
        <v>6240</v>
      </c>
      <c r="Q31" s="86">
        <f>ROUND(P31*D31,2)</f>
        <v>11294.4</v>
      </c>
      <c r="R31" s="86">
        <f t="shared" ref="R31" si="69">ROUND(Q31*1.2,2)</f>
        <v>13553.28</v>
      </c>
      <c r="S31" s="87">
        <f t="shared" si="46"/>
        <v>11294.4</v>
      </c>
      <c r="T31" s="86">
        <f t="shared" si="44"/>
        <v>13553.28</v>
      </c>
    </row>
    <row r="32" spans="1:20" ht="20.25" customHeight="1" x14ac:dyDescent="0.25">
      <c r="A32" s="55">
        <f>A30+1</f>
        <v>8</v>
      </c>
      <c r="B32" s="10" t="s">
        <v>232</v>
      </c>
      <c r="C32" s="13" t="s">
        <v>9</v>
      </c>
      <c r="D32" s="99">
        <v>36</v>
      </c>
      <c r="E32" s="95">
        <v>945.3</v>
      </c>
      <c r="F32" s="12">
        <f t="shared" ref="F32" si="70">ROUND(E32*D32,2)</f>
        <v>34030.800000000003</v>
      </c>
      <c r="G32" s="12">
        <f t="shared" ref="G32:G35" si="71">ROUND(F32*1.2,2)</f>
        <v>40836.959999999999</v>
      </c>
      <c r="H32" s="11"/>
      <c r="I32" s="16"/>
      <c r="J32" s="16"/>
      <c r="K32" s="19">
        <f t="shared" ref="K32:L43" si="72">F32+I32</f>
        <v>34030.800000000003</v>
      </c>
      <c r="L32" s="12">
        <f t="shared" ref="L32" si="73">G32+J32</f>
        <v>40836.959999999999</v>
      </c>
      <c r="M32" s="95">
        <f>E32*1.55</f>
        <v>1465.2149999999999</v>
      </c>
      <c r="N32" s="12">
        <f>ROUND(M32*D32,2)</f>
        <v>52747.74</v>
      </c>
      <c r="O32" s="12">
        <f t="shared" ref="O32:O35" si="74">ROUND(N32*1.2,2)</f>
        <v>63297.29</v>
      </c>
      <c r="P32" s="11"/>
      <c r="Q32" s="16"/>
      <c r="R32" s="16"/>
      <c r="S32" s="19">
        <f t="shared" si="46"/>
        <v>52747.74</v>
      </c>
      <c r="T32" s="12">
        <f t="shared" si="44"/>
        <v>63297.29</v>
      </c>
    </row>
    <row r="33" spans="1:20" s="111" customFormat="1" ht="27.75" customHeight="1" x14ac:dyDescent="0.25">
      <c r="A33" s="109">
        <f t="shared" ref="A33:A35" si="75">A32+1</f>
        <v>9</v>
      </c>
      <c r="B33" s="110" t="s">
        <v>264</v>
      </c>
      <c r="C33" s="164" t="s">
        <v>10</v>
      </c>
      <c r="D33" s="167">
        <v>46</v>
      </c>
      <c r="E33" s="170">
        <v>1053.4000000000001</v>
      </c>
      <c r="F33" s="170">
        <f>ROUND(E33*D33,2)</f>
        <v>48456.4</v>
      </c>
      <c r="G33" s="170">
        <f t="shared" si="71"/>
        <v>58147.68</v>
      </c>
      <c r="H33" s="170"/>
      <c r="I33" s="170"/>
      <c r="J33" s="170"/>
      <c r="K33" s="170">
        <f t="shared" si="72"/>
        <v>48456.4</v>
      </c>
      <c r="L33" s="173">
        <f t="shared" si="72"/>
        <v>58147.68</v>
      </c>
      <c r="M33" s="177">
        <f>E33*1.55</f>
        <v>1632.7700000000002</v>
      </c>
      <c r="N33" s="170">
        <f>ROUND(M33*D33,2)</f>
        <v>75107.42</v>
      </c>
      <c r="O33" s="170">
        <f t="shared" si="74"/>
        <v>90128.9</v>
      </c>
      <c r="P33" s="170"/>
      <c r="Q33" s="170"/>
      <c r="R33" s="170"/>
      <c r="S33" s="170">
        <f t="shared" si="46"/>
        <v>75107.42</v>
      </c>
      <c r="T33" s="173">
        <f t="shared" si="44"/>
        <v>90128.9</v>
      </c>
    </row>
    <row r="34" spans="1:20" s="111" customFormat="1" ht="18" customHeight="1" x14ac:dyDescent="0.25">
      <c r="A34" s="109">
        <f t="shared" si="75"/>
        <v>10</v>
      </c>
      <c r="B34" s="110" t="s">
        <v>265</v>
      </c>
      <c r="C34" s="165"/>
      <c r="D34" s="168"/>
      <c r="E34" s="171"/>
      <c r="F34" s="171">
        <f t="shared" ref="F34:F35" si="76">ROUND(E34*D34,2)</f>
        <v>0</v>
      </c>
      <c r="G34" s="171">
        <f t="shared" si="71"/>
        <v>0</v>
      </c>
      <c r="H34" s="171"/>
      <c r="I34" s="171"/>
      <c r="J34" s="171"/>
      <c r="K34" s="171">
        <f t="shared" si="72"/>
        <v>0</v>
      </c>
      <c r="L34" s="174">
        <f t="shared" si="72"/>
        <v>0</v>
      </c>
      <c r="M34" s="178"/>
      <c r="N34" s="171">
        <f t="shared" ref="N34:N35" si="77">ROUND(M34*L34,2)</f>
        <v>0</v>
      </c>
      <c r="O34" s="171">
        <f t="shared" si="74"/>
        <v>0</v>
      </c>
      <c r="P34" s="171"/>
      <c r="Q34" s="171"/>
      <c r="R34" s="171"/>
      <c r="S34" s="171">
        <f t="shared" si="46"/>
        <v>0</v>
      </c>
      <c r="T34" s="174">
        <f t="shared" si="44"/>
        <v>0</v>
      </c>
    </row>
    <row r="35" spans="1:20" s="111" customFormat="1" ht="18" customHeight="1" x14ac:dyDescent="0.25">
      <c r="A35" s="109">
        <f t="shared" si="75"/>
        <v>11</v>
      </c>
      <c r="B35" s="110" t="s">
        <v>255</v>
      </c>
      <c r="C35" s="166"/>
      <c r="D35" s="169"/>
      <c r="E35" s="172"/>
      <c r="F35" s="172">
        <f t="shared" si="76"/>
        <v>0</v>
      </c>
      <c r="G35" s="172">
        <f t="shared" si="71"/>
        <v>0</v>
      </c>
      <c r="H35" s="172"/>
      <c r="I35" s="172"/>
      <c r="J35" s="172"/>
      <c r="K35" s="172">
        <f t="shared" si="72"/>
        <v>0</v>
      </c>
      <c r="L35" s="175">
        <f t="shared" si="72"/>
        <v>0</v>
      </c>
      <c r="M35" s="179"/>
      <c r="N35" s="172">
        <f t="shared" si="77"/>
        <v>0</v>
      </c>
      <c r="O35" s="172">
        <f t="shared" si="74"/>
        <v>0</v>
      </c>
      <c r="P35" s="172"/>
      <c r="Q35" s="172"/>
      <c r="R35" s="172"/>
      <c r="S35" s="172">
        <f t="shared" si="46"/>
        <v>0</v>
      </c>
      <c r="T35" s="175">
        <f t="shared" si="44"/>
        <v>0</v>
      </c>
    </row>
    <row r="36" spans="1:20" s="111" customFormat="1" ht="18" customHeight="1" x14ac:dyDescent="0.25">
      <c r="A36" s="134" t="s">
        <v>34</v>
      </c>
      <c r="B36" s="112" t="s">
        <v>256</v>
      </c>
      <c r="C36" s="113" t="s">
        <v>10</v>
      </c>
      <c r="D36" s="114">
        <f>D33</f>
        <v>46</v>
      </c>
      <c r="E36" s="115"/>
      <c r="F36" s="116"/>
      <c r="G36" s="116"/>
      <c r="H36" s="117">
        <v>95.18</v>
      </c>
      <c r="I36" s="116">
        <f>ROUND(H36*D36,2)</f>
        <v>4378.28</v>
      </c>
      <c r="J36" s="116">
        <f t="shared" ref="J36:J39" si="78">ROUND(I36*1.2,2)</f>
        <v>5253.94</v>
      </c>
      <c r="K36" s="118">
        <f t="shared" si="72"/>
        <v>4378.28</v>
      </c>
      <c r="L36" s="119">
        <f t="shared" si="72"/>
        <v>5253.94</v>
      </c>
      <c r="M36" s="115"/>
      <c r="N36" s="116"/>
      <c r="O36" s="116"/>
      <c r="P36" s="117">
        <f>H36*1.3</f>
        <v>123.73400000000001</v>
      </c>
      <c r="Q36" s="116">
        <f>ROUND(P36*D36,2)</f>
        <v>5691.76</v>
      </c>
      <c r="R36" s="116">
        <f t="shared" ref="R36:R39" si="79">ROUND(Q36*1.2,2)</f>
        <v>6830.11</v>
      </c>
      <c r="S36" s="118">
        <f t="shared" si="46"/>
        <v>5691.76</v>
      </c>
      <c r="T36" s="119">
        <f t="shared" si="44"/>
        <v>6830.11</v>
      </c>
    </row>
    <row r="37" spans="1:20" s="111" customFormat="1" ht="18" customHeight="1" x14ac:dyDescent="0.25">
      <c r="A37" s="134" t="s">
        <v>113</v>
      </c>
      <c r="B37" s="120" t="s">
        <v>257</v>
      </c>
      <c r="C37" s="113" t="s">
        <v>149</v>
      </c>
      <c r="D37" s="114">
        <f>D33</f>
        <v>46</v>
      </c>
      <c r="E37" s="115"/>
      <c r="F37" s="116"/>
      <c r="G37" s="116"/>
      <c r="H37" s="121">
        <v>21.04</v>
      </c>
      <c r="I37" s="116">
        <f t="shared" ref="I37:I39" si="80">ROUND(H37*D37,2)</f>
        <v>967.84</v>
      </c>
      <c r="J37" s="116">
        <f t="shared" si="78"/>
        <v>1161.4100000000001</v>
      </c>
      <c r="K37" s="118">
        <f t="shared" si="72"/>
        <v>967.84</v>
      </c>
      <c r="L37" s="119">
        <f t="shared" si="72"/>
        <v>1161.4100000000001</v>
      </c>
      <c r="M37" s="115"/>
      <c r="N37" s="116"/>
      <c r="O37" s="116"/>
      <c r="P37" s="117">
        <f t="shared" ref="P37:P39" si="81">H37*1.3</f>
        <v>27.352</v>
      </c>
      <c r="Q37" s="116">
        <f t="shared" ref="Q37:Q39" si="82">ROUND(P37*D37,2)</f>
        <v>1258.19</v>
      </c>
      <c r="R37" s="116">
        <f t="shared" si="79"/>
        <v>1509.83</v>
      </c>
      <c r="S37" s="118">
        <f t="shared" si="46"/>
        <v>1258.19</v>
      </c>
      <c r="T37" s="119">
        <f t="shared" si="44"/>
        <v>1509.83</v>
      </c>
    </row>
    <row r="38" spans="1:20" s="111" customFormat="1" ht="18" customHeight="1" x14ac:dyDescent="0.25">
      <c r="A38" s="134" t="s">
        <v>117</v>
      </c>
      <c r="B38" s="122" t="s">
        <v>258</v>
      </c>
      <c r="C38" s="113" t="s">
        <v>149</v>
      </c>
      <c r="D38" s="114">
        <f>D33*2</f>
        <v>92</v>
      </c>
      <c r="E38" s="115"/>
      <c r="F38" s="116"/>
      <c r="G38" s="116"/>
      <c r="H38" s="117">
        <v>5.75</v>
      </c>
      <c r="I38" s="116">
        <f t="shared" si="80"/>
        <v>529</v>
      </c>
      <c r="J38" s="116">
        <f t="shared" si="78"/>
        <v>634.79999999999995</v>
      </c>
      <c r="K38" s="118">
        <f t="shared" si="72"/>
        <v>529</v>
      </c>
      <c r="L38" s="119">
        <f t="shared" si="72"/>
        <v>634.79999999999995</v>
      </c>
      <c r="M38" s="115"/>
      <c r="N38" s="116"/>
      <c r="O38" s="116"/>
      <c r="P38" s="117">
        <f t="shared" si="81"/>
        <v>7.4750000000000005</v>
      </c>
      <c r="Q38" s="116">
        <f t="shared" si="82"/>
        <v>687.7</v>
      </c>
      <c r="R38" s="116">
        <f t="shared" si="79"/>
        <v>825.24</v>
      </c>
      <c r="S38" s="118">
        <f t="shared" si="46"/>
        <v>687.7</v>
      </c>
      <c r="T38" s="119">
        <f t="shared" si="44"/>
        <v>825.24</v>
      </c>
    </row>
    <row r="39" spans="1:20" s="111" customFormat="1" ht="18" customHeight="1" x14ac:dyDescent="0.25">
      <c r="A39" s="134" t="s">
        <v>118</v>
      </c>
      <c r="B39" s="122" t="s">
        <v>259</v>
      </c>
      <c r="C39" s="113" t="s">
        <v>149</v>
      </c>
      <c r="D39" s="114">
        <f>D33*2</f>
        <v>92</v>
      </c>
      <c r="E39" s="115"/>
      <c r="F39" s="116"/>
      <c r="G39" s="116"/>
      <c r="H39" s="117">
        <v>1.1599999999999999</v>
      </c>
      <c r="I39" s="116">
        <f t="shared" si="80"/>
        <v>106.72</v>
      </c>
      <c r="J39" s="116">
        <f t="shared" si="78"/>
        <v>128.06</v>
      </c>
      <c r="K39" s="118">
        <f t="shared" si="72"/>
        <v>106.72</v>
      </c>
      <c r="L39" s="119">
        <f t="shared" si="72"/>
        <v>128.06</v>
      </c>
      <c r="M39" s="115"/>
      <c r="N39" s="116"/>
      <c r="O39" s="116"/>
      <c r="P39" s="117">
        <f t="shared" si="81"/>
        <v>1.508</v>
      </c>
      <c r="Q39" s="116">
        <f t="shared" si="82"/>
        <v>138.74</v>
      </c>
      <c r="R39" s="116">
        <f t="shared" si="79"/>
        <v>166.49</v>
      </c>
      <c r="S39" s="118">
        <f t="shared" si="46"/>
        <v>138.74</v>
      </c>
      <c r="T39" s="119">
        <f t="shared" si="44"/>
        <v>166.49</v>
      </c>
    </row>
    <row r="40" spans="1:20" s="111" customFormat="1" ht="18" customHeight="1" x14ac:dyDescent="0.25">
      <c r="A40" s="109">
        <v>12</v>
      </c>
      <c r="B40" s="123" t="s">
        <v>260</v>
      </c>
      <c r="C40" s="124" t="s">
        <v>9</v>
      </c>
      <c r="D40" s="125">
        <v>72</v>
      </c>
      <c r="E40" s="126">
        <f>1.35*667</f>
        <v>900.45</v>
      </c>
      <c r="F40" s="127">
        <f t="shared" ref="F40" si="83">ROUND(E40*D40,2)</f>
        <v>64832.4</v>
      </c>
      <c r="G40" s="127">
        <f t="shared" ref="G40" si="84">ROUND(F40*1.2,2)</f>
        <v>77798.880000000005</v>
      </c>
      <c r="H40" s="128"/>
      <c r="I40" s="127"/>
      <c r="J40" s="127"/>
      <c r="K40" s="129">
        <f t="shared" si="72"/>
        <v>64832.4</v>
      </c>
      <c r="L40" s="130">
        <f t="shared" si="72"/>
        <v>77798.880000000005</v>
      </c>
      <c r="M40" s="126">
        <f>E40*1.55</f>
        <v>1395.6975000000002</v>
      </c>
      <c r="N40" s="127">
        <f>ROUND(M40*D40,2)</f>
        <v>100490.22</v>
      </c>
      <c r="O40" s="127">
        <f t="shared" ref="O40" si="85">ROUND(N40*1.2,2)</f>
        <v>120588.26</v>
      </c>
      <c r="P40" s="128"/>
      <c r="Q40" s="127"/>
      <c r="R40" s="127"/>
      <c r="S40" s="129">
        <f t="shared" si="46"/>
        <v>100490.22</v>
      </c>
      <c r="T40" s="130">
        <f t="shared" si="44"/>
        <v>120588.26</v>
      </c>
    </row>
    <row r="41" spans="1:20" s="111" customFormat="1" ht="18" customHeight="1" x14ac:dyDescent="0.25">
      <c r="A41" s="134" t="s">
        <v>35</v>
      </c>
      <c r="B41" s="112" t="s">
        <v>266</v>
      </c>
      <c r="C41" s="113" t="s">
        <v>9</v>
      </c>
      <c r="D41" s="114">
        <f>D40</f>
        <v>72</v>
      </c>
      <c r="E41" s="115"/>
      <c r="F41" s="116"/>
      <c r="G41" s="116"/>
      <c r="H41" s="131">
        <v>567.6</v>
      </c>
      <c r="I41" s="116">
        <f>ROUND(H41*D41,2)</f>
        <v>40867.199999999997</v>
      </c>
      <c r="J41" s="116">
        <f t="shared" ref="J41" si="86">ROUND(I41*1.2,2)</f>
        <v>49040.639999999999</v>
      </c>
      <c r="K41" s="118">
        <f t="shared" si="72"/>
        <v>40867.199999999997</v>
      </c>
      <c r="L41" s="119">
        <f t="shared" si="72"/>
        <v>49040.639999999999</v>
      </c>
      <c r="M41" s="115"/>
      <c r="N41" s="116"/>
      <c r="O41" s="116"/>
      <c r="P41" s="131">
        <f>H41*1.3</f>
        <v>737.88000000000011</v>
      </c>
      <c r="Q41" s="116">
        <f>ROUND(P41*D41,2)</f>
        <v>53127.360000000001</v>
      </c>
      <c r="R41" s="116">
        <f t="shared" ref="R41" si="87">ROUND(Q41*1.2,2)</f>
        <v>63752.83</v>
      </c>
      <c r="S41" s="118">
        <f t="shared" si="46"/>
        <v>53127.360000000001</v>
      </c>
      <c r="T41" s="119">
        <f t="shared" si="44"/>
        <v>63752.83</v>
      </c>
    </row>
    <row r="42" spans="1:20" s="111" customFormat="1" ht="18" customHeight="1" x14ac:dyDescent="0.25">
      <c r="A42" s="134" t="s">
        <v>276</v>
      </c>
      <c r="B42" s="123" t="s">
        <v>261</v>
      </c>
      <c r="C42" s="124" t="s">
        <v>8</v>
      </c>
      <c r="D42" s="132">
        <v>10.8</v>
      </c>
      <c r="E42" s="126">
        <v>905.06</v>
      </c>
      <c r="F42" s="127">
        <f t="shared" ref="F42" si="88">ROUND(E42*D42,2)</f>
        <v>9774.65</v>
      </c>
      <c r="G42" s="127">
        <f t="shared" ref="G42" si="89">ROUND(F42*1.2,2)</f>
        <v>11729.58</v>
      </c>
      <c r="H42" s="128"/>
      <c r="I42" s="127"/>
      <c r="J42" s="127"/>
      <c r="K42" s="129">
        <f t="shared" si="72"/>
        <v>9774.65</v>
      </c>
      <c r="L42" s="130">
        <f t="shared" si="72"/>
        <v>11729.58</v>
      </c>
      <c r="M42" s="126">
        <f>E42*1.55</f>
        <v>1402.8429999999998</v>
      </c>
      <c r="N42" s="127">
        <f>ROUND(M42*D42,2)</f>
        <v>15150.7</v>
      </c>
      <c r="O42" s="127">
        <f t="shared" ref="O42" si="90">ROUND(N42*1.2,2)</f>
        <v>18180.84</v>
      </c>
      <c r="P42" s="128"/>
      <c r="Q42" s="127"/>
      <c r="R42" s="127"/>
      <c r="S42" s="129">
        <f t="shared" si="46"/>
        <v>15150.7</v>
      </c>
      <c r="T42" s="130">
        <f t="shared" si="44"/>
        <v>18180.84</v>
      </c>
    </row>
    <row r="43" spans="1:20" s="111" customFormat="1" ht="18" customHeight="1" x14ac:dyDescent="0.25">
      <c r="A43" s="134" t="s">
        <v>40</v>
      </c>
      <c r="B43" s="112" t="s">
        <v>262</v>
      </c>
      <c r="C43" s="113" t="s">
        <v>263</v>
      </c>
      <c r="D43" s="133">
        <f>D42*0.2</f>
        <v>2.16</v>
      </c>
      <c r="E43" s="115"/>
      <c r="F43" s="116"/>
      <c r="G43" s="116"/>
      <c r="H43" s="131">
        <v>235.9</v>
      </c>
      <c r="I43" s="116">
        <f>ROUND(H43*D43,2)</f>
        <v>509.54</v>
      </c>
      <c r="J43" s="116">
        <f t="shared" ref="J43" si="91">ROUND(I43*1.2,2)</f>
        <v>611.45000000000005</v>
      </c>
      <c r="K43" s="118">
        <f t="shared" si="72"/>
        <v>509.54</v>
      </c>
      <c r="L43" s="119">
        <f t="shared" si="72"/>
        <v>611.45000000000005</v>
      </c>
      <c r="M43" s="115"/>
      <c r="N43" s="116"/>
      <c r="O43" s="116"/>
      <c r="P43" s="131">
        <f>H43*1.3</f>
        <v>306.67</v>
      </c>
      <c r="Q43" s="116">
        <f>ROUND(P43*D43,2)</f>
        <v>662.41</v>
      </c>
      <c r="R43" s="116">
        <f t="shared" ref="R43" si="92">ROUND(Q43*1.2,2)</f>
        <v>794.89</v>
      </c>
      <c r="S43" s="118">
        <f t="shared" si="46"/>
        <v>662.41</v>
      </c>
      <c r="T43" s="119">
        <f t="shared" si="44"/>
        <v>794.89</v>
      </c>
    </row>
    <row r="44" spans="1:20" ht="21.75" customHeight="1" x14ac:dyDescent="0.25">
      <c r="A44" s="146" t="s">
        <v>36</v>
      </c>
      <c r="B44" s="147"/>
      <c r="C44" s="147"/>
      <c r="D44" s="147"/>
      <c r="E44" s="148"/>
      <c r="F44" s="196">
        <f>SUM(F7:F43)</f>
        <v>823794.95000000007</v>
      </c>
      <c r="G44" s="196">
        <f>SUM(G7:G43)</f>
        <v>988553.93999999983</v>
      </c>
      <c r="H44" s="197"/>
      <c r="I44" s="196">
        <f>SUM(I7:I43)</f>
        <v>2185002.58</v>
      </c>
      <c r="J44" s="196">
        <f>SUM(J7:J43)</f>
        <v>2622003.1</v>
      </c>
      <c r="K44" s="196">
        <f>SUM(K7:K43)</f>
        <v>3008797.53</v>
      </c>
      <c r="L44" s="196">
        <f>SUM(L7:L43)</f>
        <v>3610557.04</v>
      </c>
      <c r="M44" s="195"/>
      <c r="N44" s="196">
        <f>SUM(N7:N43)</f>
        <v>1276882.1399999999</v>
      </c>
      <c r="O44" s="196">
        <f>SUM(O7:O43)</f>
        <v>1532258.5800000003</v>
      </c>
      <c r="P44" s="197"/>
      <c r="Q44" s="196">
        <f>SUM(Q7:Q43)</f>
        <v>2840503.3600000003</v>
      </c>
      <c r="R44" s="196">
        <f>SUM(R7:R43)</f>
        <v>3408604.0300000007</v>
      </c>
      <c r="S44" s="196">
        <f>SUM(S7:S43)</f>
        <v>4117385.5000000009</v>
      </c>
      <c r="T44" s="196">
        <f>SUM(T7:T43)</f>
        <v>4940862.6100000013</v>
      </c>
    </row>
    <row r="47" spans="1:20" x14ac:dyDescent="0.25">
      <c r="N47" s="32">
        <f>T44-L44</f>
        <v>1330305.5700000012</v>
      </c>
    </row>
  </sheetData>
  <mergeCells count="33">
    <mergeCell ref="M1:T2"/>
    <mergeCell ref="M3:O3"/>
    <mergeCell ref="P3:R3"/>
    <mergeCell ref="S3:T3"/>
    <mergeCell ref="M33:M35"/>
    <mergeCell ref="N33:N35"/>
    <mergeCell ref="O33:O35"/>
    <mergeCell ref="P33:P35"/>
    <mergeCell ref="Q33:Q35"/>
    <mergeCell ref="R33:R35"/>
    <mergeCell ref="S33:S35"/>
    <mergeCell ref="T33:T35"/>
    <mergeCell ref="A6:L6"/>
    <mergeCell ref="A11:L11"/>
    <mergeCell ref="A44:E44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N12" sqref="N12"/>
    </sheetView>
  </sheetViews>
  <sheetFormatPr defaultColWidth="8.85546875" defaultRowHeight="15" x14ac:dyDescent="0.25"/>
  <cols>
    <col min="1" max="1" width="9.42578125" customWidth="1"/>
    <col min="2" max="2" width="95.140625" customWidth="1"/>
    <col min="3" max="3" width="9.28515625" style="63" customWidth="1"/>
    <col min="4" max="4" width="10.140625" style="101" bestFit="1" customWidth="1"/>
    <col min="5" max="5" width="15.140625" style="63" customWidth="1"/>
    <col min="6" max="6" width="16" style="63" customWidth="1"/>
    <col min="7" max="7" width="16.140625" style="198" customWidth="1"/>
    <col min="8" max="9" width="16.140625" style="63" customWidth="1"/>
  </cols>
  <sheetData>
    <row r="1" spans="1:9" ht="14.45" customHeight="1" x14ac:dyDescent="0.25">
      <c r="A1" s="199" t="s">
        <v>0</v>
      </c>
      <c r="B1" s="141" t="s">
        <v>1</v>
      </c>
      <c r="C1" s="141" t="s">
        <v>2</v>
      </c>
      <c r="D1" s="141" t="s">
        <v>3</v>
      </c>
      <c r="E1" s="141" t="s">
        <v>278</v>
      </c>
      <c r="F1" s="141"/>
      <c r="G1" s="141"/>
      <c r="H1" s="141"/>
      <c r="I1" s="141"/>
    </row>
    <row r="2" spans="1:9" ht="14.45" customHeight="1" x14ac:dyDescent="0.25">
      <c r="A2" s="199"/>
      <c r="B2" s="141"/>
      <c r="C2" s="141"/>
      <c r="D2" s="141"/>
      <c r="E2" s="141"/>
      <c r="F2" s="141"/>
      <c r="G2" s="141"/>
      <c r="H2" s="141"/>
      <c r="I2" s="141"/>
    </row>
    <row r="3" spans="1:9" ht="27.75" customHeight="1" x14ac:dyDescent="0.25">
      <c r="A3" s="199"/>
      <c r="B3" s="141"/>
      <c r="C3" s="141"/>
      <c r="D3" s="141"/>
      <c r="E3" s="141" t="s">
        <v>25</v>
      </c>
      <c r="F3" s="141"/>
      <c r="G3" s="141" t="s">
        <v>26</v>
      </c>
      <c r="H3" s="141"/>
      <c r="I3" s="135" t="s">
        <v>36</v>
      </c>
    </row>
    <row r="4" spans="1:9" ht="56.1" customHeight="1" x14ac:dyDescent="0.25">
      <c r="A4" s="199"/>
      <c r="B4" s="141"/>
      <c r="C4" s="141"/>
      <c r="D4" s="141"/>
      <c r="E4" s="136" t="s">
        <v>4</v>
      </c>
      <c r="F4" s="136" t="s">
        <v>5</v>
      </c>
      <c r="G4" s="136" t="s">
        <v>4</v>
      </c>
      <c r="H4" s="136" t="s">
        <v>5</v>
      </c>
      <c r="I4" s="136" t="s">
        <v>27</v>
      </c>
    </row>
    <row r="5" spans="1:9" x14ac:dyDescent="0.25">
      <c r="A5" s="4">
        <v>1</v>
      </c>
      <c r="B5" s="5">
        <v>2</v>
      </c>
      <c r="C5" s="5">
        <v>3</v>
      </c>
      <c r="D5" s="200">
        <v>4</v>
      </c>
      <c r="E5" s="5">
        <v>5</v>
      </c>
      <c r="F5" s="5">
        <v>6</v>
      </c>
      <c r="G5" s="5">
        <v>8</v>
      </c>
      <c r="H5" s="5">
        <v>9</v>
      </c>
      <c r="I5" s="5">
        <v>11</v>
      </c>
    </row>
    <row r="6" spans="1:9" ht="21.75" customHeight="1" x14ac:dyDescent="0.25">
      <c r="A6" s="201" t="s">
        <v>251</v>
      </c>
      <c r="B6" s="201"/>
      <c r="C6" s="201"/>
      <c r="D6" s="201"/>
      <c r="E6" s="202"/>
      <c r="F6" s="202"/>
      <c r="G6" s="202"/>
      <c r="H6" s="202"/>
      <c r="I6" s="202"/>
    </row>
    <row r="7" spans="1:9" ht="18.75" customHeight="1" x14ac:dyDescent="0.25">
      <c r="A7" s="82" t="s">
        <v>239</v>
      </c>
      <c r="B7" s="10" t="s">
        <v>236</v>
      </c>
      <c r="C7" s="13" t="s">
        <v>9</v>
      </c>
      <c r="D7" s="99">
        <v>36</v>
      </c>
      <c r="E7" s="188">
        <v>3068.69</v>
      </c>
      <c r="F7" s="184">
        <f>E7*D7</f>
        <v>110472.84</v>
      </c>
      <c r="G7" s="11"/>
      <c r="H7" s="194"/>
      <c r="I7" s="180">
        <f>F7+H7</f>
        <v>110472.84</v>
      </c>
    </row>
    <row r="8" spans="1:9" ht="27.75" customHeight="1" x14ac:dyDescent="0.25">
      <c r="A8" s="82" t="s">
        <v>268</v>
      </c>
      <c r="B8" s="10" t="s">
        <v>252</v>
      </c>
      <c r="C8" s="13" t="s">
        <v>7</v>
      </c>
      <c r="D8" s="99">
        <v>72</v>
      </c>
      <c r="E8" s="188">
        <v>2526.5</v>
      </c>
      <c r="F8" s="184">
        <f t="shared" ref="F8:F18" si="0">E8*D8</f>
        <v>181908</v>
      </c>
      <c r="G8" s="11"/>
      <c r="H8" s="194"/>
      <c r="I8" s="180">
        <f>F8+H8</f>
        <v>181908</v>
      </c>
    </row>
    <row r="9" spans="1:9" ht="30.75" customHeight="1" x14ac:dyDescent="0.25">
      <c r="A9" s="82" t="s">
        <v>269</v>
      </c>
      <c r="B9" s="10" t="s">
        <v>250</v>
      </c>
      <c r="C9" s="13" t="s">
        <v>15</v>
      </c>
      <c r="D9" s="99">
        <f>D8*1.75</f>
        <v>126</v>
      </c>
      <c r="E9" s="188">
        <v>1085</v>
      </c>
      <c r="F9" s="184">
        <f t="shared" si="0"/>
        <v>136710</v>
      </c>
      <c r="G9" s="11"/>
      <c r="H9" s="194"/>
      <c r="I9" s="180">
        <f>F9+H9</f>
        <v>136710</v>
      </c>
    </row>
    <row r="10" spans="1:9" ht="28.5" customHeight="1" x14ac:dyDescent="0.25">
      <c r="A10" s="55">
        <f t="shared" ref="A10" si="1">A9+1</f>
        <v>4</v>
      </c>
      <c r="B10" s="10" t="s">
        <v>233</v>
      </c>
      <c r="C10" s="13" t="s">
        <v>15</v>
      </c>
      <c r="D10" s="99">
        <f>ROUND(21.8*2+336.23*D7/1000,2)</f>
        <v>55.7</v>
      </c>
      <c r="E10" s="188">
        <v>1767</v>
      </c>
      <c r="F10" s="184">
        <f t="shared" si="0"/>
        <v>98421.900000000009</v>
      </c>
      <c r="G10" s="11"/>
      <c r="H10" s="194"/>
      <c r="I10" s="180">
        <f>F10+H10</f>
        <v>98421.900000000009</v>
      </c>
    </row>
    <row r="11" spans="1:9" ht="22.5" customHeight="1" x14ac:dyDescent="0.25">
      <c r="A11" s="201" t="s">
        <v>270</v>
      </c>
      <c r="B11" s="201"/>
      <c r="C11" s="201"/>
      <c r="D11" s="201"/>
      <c r="E11" s="203"/>
      <c r="F11" s="203"/>
      <c r="G11" s="202"/>
      <c r="H11" s="202"/>
      <c r="I11" s="203"/>
    </row>
    <row r="12" spans="1:9" ht="28.5" customHeight="1" x14ac:dyDescent="0.25">
      <c r="A12" s="55" t="s">
        <v>239</v>
      </c>
      <c r="B12" s="10" t="s">
        <v>253</v>
      </c>
      <c r="C12" s="13" t="s">
        <v>8</v>
      </c>
      <c r="D12" s="99">
        <v>144</v>
      </c>
      <c r="E12" s="188">
        <v>157.32500000000002</v>
      </c>
      <c r="F12" s="184">
        <f t="shared" si="0"/>
        <v>22654.800000000003</v>
      </c>
      <c r="G12" s="11"/>
      <c r="H12" s="194"/>
      <c r="I12" s="180">
        <f>F12+H12</f>
        <v>22654.800000000003</v>
      </c>
    </row>
    <row r="13" spans="1:9" ht="27.75" customHeight="1" x14ac:dyDescent="0.25">
      <c r="A13" s="55" t="s">
        <v>268</v>
      </c>
      <c r="B13" s="10" t="s">
        <v>277</v>
      </c>
      <c r="C13" s="13" t="s">
        <v>7</v>
      </c>
      <c r="D13" s="99">
        <v>28.8</v>
      </c>
      <c r="E13" s="188">
        <v>2030.5775000000001</v>
      </c>
      <c r="F13" s="184">
        <f t="shared" si="0"/>
        <v>58480.632000000005</v>
      </c>
      <c r="G13" s="11"/>
      <c r="H13" s="194"/>
      <c r="I13" s="180">
        <f>F13+H13</f>
        <v>58480.632000000005</v>
      </c>
    </row>
    <row r="14" spans="1:9" ht="20.25" customHeight="1" x14ac:dyDescent="0.25">
      <c r="A14" s="88" t="s">
        <v>44</v>
      </c>
      <c r="B14" s="91" t="s">
        <v>237</v>
      </c>
      <c r="C14" s="94" t="s">
        <v>7</v>
      </c>
      <c r="D14" s="100">
        <f>ROUND(D13*1.1,2)</f>
        <v>31.68</v>
      </c>
      <c r="E14" s="185"/>
      <c r="F14" s="185"/>
      <c r="G14" s="185">
        <v>1560</v>
      </c>
      <c r="H14" s="185">
        <f>ROUND(G14*D14,2)</f>
        <v>49420.800000000003</v>
      </c>
      <c r="I14" s="181">
        <f>F14+H14</f>
        <v>49420.800000000003</v>
      </c>
    </row>
    <row r="15" spans="1:9" ht="27" customHeight="1" x14ac:dyDescent="0.25">
      <c r="A15" s="55">
        <f>A13+1</f>
        <v>3</v>
      </c>
      <c r="B15" s="10" t="s">
        <v>254</v>
      </c>
      <c r="C15" s="13" t="s">
        <v>7</v>
      </c>
      <c r="D15" s="99">
        <v>43.2</v>
      </c>
      <c r="E15" s="188">
        <v>3989.2969999999996</v>
      </c>
      <c r="F15" s="184">
        <f t="shared" si="0"/>
        <v>172337.63039999999</v>
      </c>
      <c r="G15" s="211"/>
      <c r="H15" s="194"/>
      <c r="I15" s="180">
        <f>F15+H15</f>
        <v>172337.63039999999</v>
      </c>
    </row>
    <row r="16" spans="1:9" ht="18" customHeight="1" x14ac:dyDescent="0.25">
      <c r="A16" s="88" t="s">
        <v>43</v>
      </c>
      <c r="B16" s="97" t="s">
        <v>267</v>
      </c>
      <c r="C16" s="94" t="s">
        <v>7</v>
      </c>
      <c r="D16" s="100">
        <f>ROUND(D15*1.26,2)</f>
        <v>54.43</v>
      </c>
      <c r="E16" s="185"/>
      <c r="F16" s="185"/>
      <c r="G16" s="185">
        <v>6240</v>
      </c>
      <c r="H16" s="185">
        <f>ROUND(G16*D16,2)</f>
        <v>339643.2</v>
      </c>
      <c r="I16" s="181">
        <f>F16+H16</f>
        <v>339643.2</v>
      </c>
    </row>
    <row r="17" spans="1:9" ht="18.75" customHeight="1" x14ac:dyDescent="0.25">
      <c r="A17" s="55">
        <f>A15+1</f>
        <v>4</v>
      </c>
      <c r="B17" s="10" t="s">
        <v>234</v>
      </c>
      <c r="C17" s="13" t="s">
        <v>8</v>
      </c>
      <c r="D17" s="99">
        <v>144</v>
      </c>
      <c r="E17" s="188">
        <v>314.65000000000003</v>
      </c>
      <c r="F17" s="184">
        <f t="shared" si="0"/>
        <v>45309.600000000006</v>
      </c>
      <c r="G17" s="211"/>
      <c r="H17" s="194"/>
      <c r="I17" s="180">
        <f>F17+H17</f>
        <v>45309.600000000006</v>
      </c>
    </row>
    <row r="18" spans="1:9" ht="28.5" customHeight="1" x14ac:dyDescent="0.25">
      <c r="A18" s="55">
        <f t="shared" ref="A18" si="2">A17+1</f>
        <v>5</v>
      </c>
      <c r="B18" s="10" t="s">
        <v>238</v>
      </c>
      <c r="C18" s="13" t="s">
        <v>9</v>
      </c>
      <c r="D18" s="99">
        <v>36</v>
      </c>
      <c r="E18" s="188">
        <v>4367.28</v>
      </c>
      <c r="F18" s="184">
        <f t="shared" si="0"/>
        <v>157222.07999999999</v>
      </c>
      <c r="G18" s="211"/>
      <c r="H18" s="194"/>
      <c r="I18" s="180">
        <f>F18+H18</f>
        <v>157222.07999999999</v>
      </c>
    </row>
    <row r="19" spans="1:9" ht="22.5" customHeight="1" x14ac:dyDescent="0.25">
      <c r="A19" s="88" t="s">
        <v>37</v>
      </c>
      <c r="B19" s="91" t="s">
        <v>240</v>
      </c>
      <c r="C19" s="92" t="s">
        <v>241</v>
      </c>
      <c r="D19" s="106">
        <v>72</v>
      </c>
      <c r="E19" s="185"/>
      <c r="F19" s="185"/>
      <c r="G19" s="185">
        <v>14414.4</v>
      </c>
      <c r="H19" s="185">
        <f>ROUND(G19*D19,2)</f>
        <v>1037836.8</v>
      </c>
      <c r="I19" s="181">
        <f>F19+H19</f>
        <v>1037836.8</v>
      </c>
    </row>
    <row r="20" spans="1:9" ht="22.5" customHeight="1" x14ac:dyDescent="0.25">
      <c r="A20" s="88" t="s">
        <v>95</v>
      </c>
      <c r="B20" s="91" t="s">
        <v>242</v>
      </c>
      <c r="C20" s="92" t="s">
        <v>149</v>
      </c>
      <c r="D20" s="106">
        <v>66</v>
      </c>
      <c r="E20" s="185"/>
      <c r="F20" s="185"/>
      <c r="G20" s="185">
        <v>7605</v>
      </c>
      <c r="H20" s="185">
        <f>ROUND(G20*D20,2)</f>
        <v>501930</v>
      </c>
      <c r="I20" s="181">
        <f>F20+H20</f>
        <v>501930</v>
      </c>
    </row>
    <row r="21" spans="1:9" ht="22.5" customHeight="1" x14ac:dyDescent="0.25">
      <c r="A21" s="88" t="s">
        <v>98</v>
      </c>
      <c r="B21" s="91" t="s">
        <v>243</v>
      </c>
      <c r="C21" s="92" t="s">
        <v>271</v>
      </c>
      <c r="D21" s="106">
        <v>12</v>
      </c>
      <c r="E21" s="185"/>
      <c r="F21" s="185"/>
      <c r="G21" s="185">
        <v>10485.800000000001</v>
      </c>
      <c r="H21" s="185">
        <f>ROUND(G21*D21,2)</f>
        <v>125829.6</v>
      </c>
      <c r="I21" s="181">
        <f>F21+H21</f>
        <v>125829.6</v>
      </c>
    </row>
    <row r="22" spans="1:9" ht="22.5" customHeight="1" x14ac:dyDescent="0.25">
      <c r="A22" s="88" t="s">
        <v>99</v>
      </c>
      <c r="B22" s="91" t="s">
        <v>247</v>
      </c>
      <c r="C22" s="92" t="s">
        <v>149</v>
      </c>
      <c r="D22" s="106">
        <v>72</v>
      </c>
      <c r="E22" s="185"/>
      <c r="F22" s="185"/>
      <c r="G22" s="185">
        <v>325</v>
      </c>
      <c r="H22" s="185">
        <f>ROUND(G22*D22,2)</f>
        <v>23400</v>
      </c>
      <c r="I22" s="181">
        <f>F22+H22</f>
        <v>23400</v>
      </c>
    </row>
    <row r="23" spans="1:9" ht="22.5" customHeight="1" x14ac:dyDescent="0.25">
      <c r="A23" s="88" t="s">
        <v>190</v>
      </c>
      <c r="B23" s="91" t="s">
        <v>244</v>
      </c>
      <c r="C23" s="92" t="s">
        <v>149</v>
      </c>
      <c r="D23" s="106">
        <v>132</v>
      </c>
      <c r="E23" s="185"/>
      <c r="F23" s="185"/>
      <c r="G23" s="185">
        <v>2795</v>
      </c>
      <c r="H23" s="185">
        <f>ROUND(G23*D23,2)</f>
        <v>368940</v>
      </c>
      <c r="I23" s="181">
        <f>F23+H23</f>
        <v>368940</v>
      </c>
    </row>
    <row r="24" spans="1:9" ht="22.5" customHeight="1" x14ac:dyDescent="0.25">
      <c r="A24" s="88" t="s">
        <v>272</v>
      </c>
      <c r="B24" s="91" t="s">
        <v>245</v>
      </c>
      <c r="C24" s="92" t="s">
        <v>149</v>
      </c>
      <c r="D24" s="106">
        <v>132</v>
      </c>
      <c r="E24" s="185"/>
      <c r="F24" s="185"/>
      <c r="G24" s="185">
        <v>123.5</v>
      </c>
      <c r="H24" s="185">
        <f>ROUND(G24*D24,2)</f>
        <v>16302</v>
      </c>
      <c r="I24" s="181">
        <f>F24+H24</f>
        <v>16302</v>
      </c>
    </row>
    <row r="25" spans="1:9" ht="22.5" customHeight="1" x14ac:dyDescent="0.25">
      <c r="A25" s="88" t="s">
        <v>273</v>
      </c>
      <c r="B25" s="91" t="s">
        <v>246</v>
      </c>
      <c r="C25" s="92" t="s">
        <v>149</v>
      </c>
      <c r="D25" s="106">
        <v>132</v>
      </c>
      <c r="E25" s="185"/>
      <c r="F25" s="185"/>
      <c r="G25" s="185">
        <v>136.5</v>
      </c>
      <c r="H25" s="185">
        <f>ROUND(G25*D25,2)</f>
        <v>18018</v>
      </c>
      <c r="I25" s="181">
        <f>F25+H25</f>
        <v>18018</v>
      </c>
    </row>
    <row r="26" spans="1:9" ht="22.5" customHeight="1" x14ac:dyDescent="0.25">
      <c r="A26" s="88" t="s">
        <v>274</v>
      </c>
      <c r="B26" s="91" t="s">
        <v>248</v>
      </c>
      <c r="C26" s="92" t="s">
        <v>149</v>
      </c>
      <c r="D26" s="106">
        <v>264</v>
      </c>
      <c r="E26" s="185"/>
      <c r="F26" s="185"/>
      <c r="G26" s="185">
        <v>292.5</v>
      </c>
      <c r="H26" s="185">
        <f>ROUND(G26*D26,2)</f>
        <v>77220</v>
      </c>
      <c r="I26" s="181">
        <f>F26+H26</f>
        <v>77220</v>
      </c>
    </row>
    <row r="27" spans="1:9" ht="22.5" customHeight="1" x14ac:dyDescent="0.25">
      <c r="A27" s="88" t="s">
        <v>275</v>
      </c>
      <c r="B27" s="91" t="s">
        <v>249</v>
      </c>
      <c r="C27" s="92" t="s">
        <v>149</v>
      </c>
      <c r="D27" s="106">
        <v>264</v>
      </c>
      <c r="E27" s="185"/>
      <c r="F27" s="185"/>
      <c r="G27" s="185">
        <v>364</v>
      </c>
      <c r="H27" s="185">
        <f>ROUND(G27*D27,2)</f>
        <v>96096</v>
      </c>
      <c r="I27" s="181">
        <f>F27+H27</f>
        <v>96096</v>
      </c>
    </row>
    <row r="28" spans="1:9" ht="22.5" customHeight="1" x14ac:dyDescent="0.25">
      <c r="A28" s="55">
        <f>A18+1</f>
        <v>6</v>
      </c>
      <c r="B28" s="10" t="s">
        <v>235</v>
      </c>
      <c r="C28" s="13" t="s">
        <v>7</v>
      </c>
      <c r="D28" s="99">
        <f>D18*0.43</f>
        <v>15.48</v>
      </c>
      <c r="E28" s="188">
        <v>2996.46</v>
      </c>
      <c r="F28" s="184">
        <f t="shared" ref="F28" si="3">E28*D28</f>
        <v>46385.200799999999</v>
      </c>
      <c r="G28" s="11"/>
      <c r="H28" s="194"/>
      <c r="I28" s="180">
        <f>F28+H28</f>
        <v>46385.200799999999</v>
      </c>
    </row>
    <row r="29" spans="1:9" ht="20.25" customHeight="1" x14ac:dyDescent="0.25">
      <c r="A29" s="88" t="s">
        <v>28</v>
      </c>
      <c r="B29" s="97" t="s">
        <v>12</v>
      </c>
      <c r="C29" s="94" t="s">
        <v>7</v>
      </c>
      <c r="D29" s="100">
        <f>ROUND(D28*1.17,2)</f>
        <v>18.11</v>
      </c>
      <c r="E29" s="185"/>
      <c r="F29" s="185"/>
      <c r="G29" s="185">
        <v>6240</v>
      </c>
      <c r="H29" s="185">
        <f>ROUND(G29*D29,2)</f>
        <v>113006.39999999999</v>
      </c>
      <c r="I29" s="181">
        <f>F29+H29</f>
        <v>113006.39999999999</v>
      </c>
    </row>
    <row r="30" spans="1:9" ht="20.25" customHeight="1" x14ac:dyDescent="0.25">
      <c r="A30" s="55">
        <f>A28+1</f>
        <v>7</v>
      </c>
      <c r="B30" s="10" t="s">
        <v>231</v>
      </c>
      <c r="C30" s="13" t="s">
        <v>7</v>
      </c>
      <c r="D30" s="102">
        <f>ROUND(D28*0.1,2)</f>
        <v>1.55</v>
      </c>
      <c r="E30" s="188">
        <v>2247.3450000000003</v>
      </c>
      <c r="F30" s="184">
        <f t="shared" ref="F30" si="4">E30*D30</f>
        <v>3483.3847500000006</v>
      </c>
      <c r="G30" s="11"/>
      <c r="H30" s="194"/>
      <c r="I30" s="180">
        <f>F30+H30</f>
        <v>3483.3847500000006</v>
      </c>
    </row>
    <row r="31" spans="1:9" ht="20.25" customHeight="1" x14ac:dyDescent="0.25">
      <c r="A31" s="88" t="s">
        <v>29</v>
      </c>
      <c r="B31" s="93" t="s">
        <v>12</v>
      </c>
      <c r="C31" s="94" t="s">
        <v>7</v>
      </c>
      <c r="D31" s="100">
        <f>ROUND(D30*1.17,2)</f>
        <v>1.81</v>
      </c>
      <c r="E31" s="185"/>
      <c r="F31" s="185"/>
      <c r="G31" s="185">
        <v>6240</v>
      </c>
      <c r="H31" s="185">
        <f>ROUND(G31*D31,2)</f>
        <v>11294.4</v>
      </c>
      <c r="I31" s="181">
        <f>F31+H31</f>
        <v>11294.4</v>
      </c>
    </row>
    <row r="32" spans="1:9" ht="20.25" customHeight="1" x14ac:dyDescent="0.25">
      <c r="A32" s="55">
        <f>A30+1</f>
        <v>8</v>
      </c>
      <c r="B32" s="10" t="s">
        <v>232</v>
      </c>
      <c r="C32" s="13" t="s">
        <v>9</v>
      </c>
      <c r="D32" s="99">
        <v>36</v>
      </c>
      <c r="E32" s="188">
        <v>1465.2149999999999</v>
      </c>
      <c r="F32" s="184">
        <f t="shared" ref="F32:F35" si="5">E32*D32</f>
        <v>52747.74</v>
      </c>
      <c r="G32" s="11"/>
      <c r="H32" s="194"/>
      <c r="I32" s="180">
        <f>F32+H32</f>
        <v>52747.74</v>
      </c>
    </row>
    <row r="33" spans="1:9" s="111" customFormat="1" ht="27.75" customHeight="1" x14ac:dyDescent="0.25">
      <c r="A33" s="109">
        <f t="shared" ref="A33:A35" si="6">A32+1</f>
        <v>9</v>
      </c>
      <c r="B33" s="110" t="s">
        <v>264</v>
      </c>
      <c r="C33" s="204" t="s">
        <v>10</v>
      </c>
      <c r="D33" s="205">
        <v>46</v>
      </c>
      <c r="E33" s="206">
        <v>1632.77</v>
      </c>
      <c r="F33" s="207">
        <f t="shared" si="5"/>
        <v>75107.42</v>
      </c>
      <c r="G33" s="208"/>
      <c r="H33" s="208"/>
      <c r="I33" s="207">
        <f>F33+H33</f>
        <v>75107.42</v>
      </c>
    </row>
    <row r="34" spans="1:9" s="111" customFormat="1" ht="18" customHeight="1" x14ac:dyDescent="0.25">
      <c r="A34" s="109">
        <f t="shared" si="6"/>
        <v>10</v>
      </c>
      <c r="B34" s="110" t="s">
        <v>265</v>
      </c>
      <c r="C34" s="204"/>
      <c r="D34" s="205"/>
      <c r="E34" s="206"/>
      <c r="F34" s="207">
        <f t="shared" si="5"/>
        <v>0</v>
      </c>
      <c r="G34" s="208"/>
      <c r="H34" s="208"/>
      <c r="I34" s="207">
        <f>F34+H34</f>
        <v>0</v>
      </c>
    </row>
    <row r="35" spans="1:9" s="111" customFormat="1" ht="18" customHeight="1" x14ac:dyDescent="0.25">
      <c r="A35" s="109">
        <f t="shared" si="6"/>
        <v>11</v>
      </c>
      <c r="B35" s="110" t="s">
        <v>255</v>
      </c>
      <c r="C35" s="204"/>
      <c r="D35" s="205"/>
      <c r="E35" s="206"/>
      <c r="F35" s="207">
        <f t="shared" si="5"/>
        <v>0</v>
      </c>
      <c r="G35" s="208"/>
      <c r="H35" s="208"/>
      <c r="I35" s="207">
        <f>F35+H35</f>
        <v>0</v>
      </c>
    </row>
    <row r="36" spans="1:9" s="111" customFormat="1" ht="18" customHeight="1" x14ac:dyDescent="0.25">
      <c r="A36" s="88" t="s">
        <v>34</v>
      </c>
      <c r="B36" s="112" t="s">
        <v>256</v>
      </c>
      <c r="C36" s="113" t="s">
        <v>10</v>
      </c>
      <c r="D36" s="191">
        <f>D33</f>
        <v>46</v>
      </c>
      <c r="E36" s="189"/>
      <c r="F36" s="186"/>
      <c r="G36" s="185">
        <v>123.73400000000001</v>
      </c>
      <c r="H36" s="185">
        <f>ROUND(G36*D36,2)</f>
        <v>5691.76</v>
      </c>
      <c r="I36" s="182">
        <f>F36+H36</f>
        <v>5691.76</v>
      </c>
    </row>
    <row r="37" spans="1:9" s="111" customFormat="1" ht="18" customHeight="1" x14ac:dyDescent="0.25">
      <c r="A37" s="88" t="s">
        <v>113</v>
      </c>
      <c r="B37" s="120" t="s">
        <v>257</v>
      </c>
      <c r="C37" s="113" t="s">
        <v>149</v>
      </c>
      <c r="D37" s="191">
        <f>D33</f>
        <v>46</v>
      </c>
      <c r="E37" s="189"/>
      <c r="F37" s="186"/>
      <c r="G37" s="185">
        <v>27.352</v>
      </c>
      <c r="H37" s="185">
        <f>ROUND(G37*D37,2)</f>
        <v>1258.19</v>
      </c>
      <c r="I37" s="182">
        <f>F37+H37</f>
        <v>1258.19</v>
      </c>
    </row>
    <row r="38" spans="1:9" s="111" customFormat="1" ht="18" customHeight="1" x14ac:dyDescent="0.25">
      <c r="A38" s="88" t="s">
        <v>117</v>
      </c>
      <c r="B38" s="122" t="s">
        <v>258</v>
      </c>
      <c r="C38" s="113" t="s">
        <v>149</v>
      </c>
      <c r="D38" s="191">
        <f>D33*2</f>
        <v>92</v>
      </c>
      <c r="E38" s="189"/>
      <c r="F38" s="186"/>
      <c r="G38" s="185">
        <v>7.4750000000000005</v>
      </c>
      <c r="H38" s="185">
        <f>ROUND(G38*D38,2)</f>
        <v>687.7</v>
      </c>
      <c r="I38" s="182">
        <f>F38+H38</f>
        <v>687.7</v>
      </c>
    </row>
    <row r="39" spans="1:9" s="111" customFormat="1" ht="18" customHeight="1" x14ac:dyDescent="0.25">
      <c r="A39" s="88" t="s">
        <v>118</v>
      </c>
      <c r="B39" s="122" t="s">
        <v>259</v>
      </c>
      <c r="C39" s="113" t="s">
        <v>149</v>
      </c>
      <c r="D39" s="191">
        <f>D33*2</f>
        <v>92</v>
      </c>
      <c r="E39" s="189"/>
      <c r="F39" s="186"/>
      <c r="G39" s="185">
        <v>1.508</v>
      </c>
      <c r="H39" s="185">
        <f>ROUND(G39*D39,2)</f>
        <v>138.74</v>
      </c>
      <c r="I39" s="182">
        <f>F39+H39</f>
        <v>138.74</v>
      </c>
    </row>
    <row r="40" spans="1:9" s="111" customFormat="1" ht="18" customHeight="1" x14ac:dyDescent="0.25">
      <c r="A40" s="109">
        <v>12</v>
      </c>
      <c r="B40" s="123" t="s">
        <v>260</v>
      </c>
      <c r="C40" s="124" t="s">
        <v>9</v>
      </c>
      <c r="D40" s="192">
        <v>72</v>
      </c>
      <c r="E40" s="190">
        <v>1395.6975000000002</v>
      </c>
      <c r="F40" s="187">
        <f>ROUND(E40*D40,2)</f>
        <v>100490.22</v>
      </c>
      <c r="G40" s="128"/>
      <c r="H40" s="193"/>
      <c r="I40" s="183">
        <f>F40+H40</f>
        <v>100490.22</v>
      </c>
    </row>
    <row r="41" spans="1:9" s="111" customFormat="1" ht="18" customHeight="1" x14ac:dyDescent="0.25">
      <c r="A41" s="88" t="s">
        <v>35</v>
      </c>
      <c r="B41" s="112" t="s">
        <v>266</v>
      </c>
      <c r="C41" s="113" t="s">
        <v>9</v>
      </c>
      <c r="D41" s="191">
        <f>D40</f>
        <v>72</v>
      </c>
      <c r="E41" s="189"/>
      <c r="F41" s="186"/>
      <c r="G41" s="185">
        <v>737.88000000000011</v>
      </c>
      <c r="H41" s="185">
        <f>ROUND(G41*D41,2)</f>
        <v>53127.360000000001</v>
      </c>
      <c r="I41" s="182">
        <f>F41+H41</f>
        <v>53127.360000000001</v>
      </c>
    </row>
    <row r="42" spans="1:9" s="111" customFormat="1" ht="18" customHeight="1" x14ac:dyDescent="0.25">
      <c r="A42" s="134" t="s">
        <v>276</v>
      </c>
      <c r="B42" s="123" t="s">
        <v>261</v>
      </c>
      <c r="C42" s="124" t="s">
        <v>8</v>
      </c>
      <c r="D42" s="192">
        <v>10.8</v>
      </c>
      <c r="E42" s="190">
        <v>1402.8429999999998</v>
      </c>
      <c r="F42" s="187">
        <f>ROUND(E42*D42,2)</f>
        <v>15150.7</v>
      </c>
      <c r="G42" s="128"/>
      <c r="H42" s="193"/>
      <c r="I42" s="183">
        <f>F42+H42</f>
        <v>15150.7</v>
      </c>
    </row>
    <row r="43" spans="1:9" s="111" customFormat="1" ht="18" customHeight="1" x14ac:dyDescent="0.25">
      <c r="A43" s="88" t="s">
        <v>40</v>
      </c>
      <c r="B43" s="112" t="s">
        <v>262</v>
      </c>
      <c r="C43" s="113" t="s">
        <v>263</v>
      </c>
      <c r="D43" s="191">
        <f>D42*0.2</f>
        <v>2.16</v>
      </c>
      <c r="E43" s="189"/>
      <c r="F43" s="186"/>
      <c r="G43" s="185">
        <v>306.67</v>
      </c>
      <c r="H43" s="185">
        <f>ROUND(G43*D43,2)</f>
        <v>662.41</v>
      </c>
      <c r="I43" s="182">
        <f>F43+H43</f>
        <v>662.41</v>
      </c>
    </row>
    <row r="44" spans="1:9" ht="21.75" customHeight="1" x14ac:dyDescent="0.25">
      <c r="A44" s="209" t="s">
        <v>36</v>
      </c>
      <c r="B44" s="209"/>
      <c r="C44" s="209"/>
      <c r="D44" s="209"/>
      <c r="E44" s="196"/>
      <c r="F44" s="196">
        <f>SUM(F7:F43)</f>
        <v>1276882.1479499999</v>
      </c>
      <c r="G44" s="210"/>
      <c r="H44" s="196">
        <f>SUM(H7:H43)</f>
        <v>2840503.3600000003</v>
      </c>
      <c r="I44" s="196">
        <f>SUM(I7:I43)</f>
        <v>4117385.5079500014</v>
      </c>
    </row>
    <row r="45" spans="1:9" ht="21.75" customHeight="1" x14ac:dyDescent="0.25">
      <c r="A45" s="209" t="s">
        <v>279</v>
      </c>
      <c r="B45" s="209"/>
      <c r="C45" s="209"/>
      <c r="D45" s="209"/>
      <c r="E45" s="196"/>
      <c r="F45" s="196">
        <f>F44*0.2</f>
        <v>255376.42958999999</v>
      </c>
      <c r="G45" s="210"/>
      <c r="H45" s="196">
        <f>H44*0.2</f>
        <v>568100.67200000014</v>
      </c>
      <c r="I45" s="196">
        <f>I44*0.2</f>
        <v>823477.10159000033</v>
      </c>
    </row>
    <row r="46" spans="1:9" ht="21.75" customHeight="1" x14ac:dyDescent="0.25">
      <c r="A46" s="209" t="s">
        <v>36</v>
      </c>
      <c r="B46" s="209"/>
      <c r="C46" s="209"/>
      <c r="D46" s="209"/>
      <c r="E46" s="196"/>
      <c r="F46" s="196">
        <f>F44+F45</f>
        <v>1532258.57754</v>
      </c>
      <c r="G46" s="210"/>
      <c r="H46" s="196">
        <f t="shared" ref="H46:I46" si="7">H44+H45</f>
        <v>3408604.0320000006</v>
      </c>
      <c r="I46" s="196">
        <f t="shared" si="7"/>
        <v>4940862.6095400015</v>
      </c>
    </row>
  </sheetData>
  <mergeCells count="19">
    <mergeCell ref="A44:D44"/>
    <mergeCell ref="A45:D45"/>
    <mergeCell ref="A46:D46"/>
    <mergeCell ref="G33:G35"/>
    <mergeCell ref="H33:H35"/>
    <mergeCell ref="I33:I35"/>
    <mergeCell ref="E33:E35"/>
    <mergeCell ref="F33:F35"/>
    <mergeCell ref="G3:H3"/>
    <mergeCell ref="A6:D6"/>
    <mergeCell ref="A11:D11"/>
    <mergeCell ref="C33:C35"/>
    <mergeCell ref="D33:D35"/>
    <mergeCell ref="A1:A4"/>
    <mergeCell ref="B1:B4"/>
    <mergeCell ref="C1:C4"/>
    <mergeCell ref="D1:D4"/>
    <mergeCell ref="E1:I2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2024-02-07T07:39:05Z</cp:lastPrinted>
  <dcterms:created xsi:type="dcterms:W3CDTF">2023-10-31T07:58:42Z</dcterms:created>
  <dcterms:modified xsi:type="dcterms:W3CDTF">2025-08-04T12:43:36Z</dcterms:modified>
</cp:coreProperties>
</file>