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стрелки\"/>
    </mc:Choice>
  </mc:AlternateContent>
  <bookViews>
    <workbookView xWindow="0" yWindow="0" windowWidth="28800" windowHeight="11985" firstSheet="2" activeTab="4"/>
  </bookViews>
  <sheets>
    <sheet name="Свод" sheetId="3" state="hidden" r:id="rId1"/>
    <sheet name="СМР+мат пред " sheetId="1" state="hidden" r:id="rId2"/>
    <sheet name="СМР+мат 11.04" sheetId="4" r:id="rId3"/>
    <sheet name="вход-выход" sheetId="6" r:id="rId4"/>
    <sheet name="для заказчика" sheetId="7" r:id="rId5"/>
    <sheet name="Лист1" sheetId="5" state="hidden" r:id="rId6"/>
  </sheets>
  <definedNames>
    <definedName name="_xlnm.Print_Area" localSheetId="0">Свод!$A$1:$H$5</definedName>
    <definedName name="_xlnm.Print_Area" localSheetId="2">'СМР+мат 11.04'!$A$1:$L$47</definedName>
    <definedName name="_xlnm.Print_Area" localSheetId="1">'СМР+мат пред '!$A$1:$L$123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7" l="1"/>
  <c r="G45" i="7"/>
  <c r="G44" i="7"/>
  <c r="G43" i="7"/>
  <c r="G41" i="7"/>
  <c r="H41" i="7" s="1"/>
  <c r="G40" i="7"/>
  <c r="H40" i="7" s="1"/>
  <c r="G39" i="7"/>
  <c r="H39" i="7" s="1"/>
  <c r="G38" i="7"/>
  <c r="G37" i="7"/>
  <c r="G36" i="7"/>
  <c r="G35" i="7"/>
  <c r="G34" i="7"/>
  <c r="G33" i="7"/>
  <c r="G32" i="7"/>
  <c r="H32" i="7" s="1"/>
  <c r="G31" i="7"/>
  <c r="H31" i="7" s="1"/>
  <c r="G30" i="7"/>
  <c r="G29" i="7"/>
  <c r="G28" i="7"/>
  <c r="G27" i="7"/>
  <c r="G26" i="7"/>
  <c r="G25" i="7"/>
  <c r="G24" i="7"/>
  <c r="H24" i="7" s="1"/>
  <c r="G23" i="7"/>
  <c r="H23" i="7" s="1"/>
  <c r="G22" i="7"/>
  <c r="E46" i="7"/>
  <c r="E45" i="7"/>
  <c r="E44" i="7"/>
  <c r="E43" i="7"/>
  <c r="E41" i="7"/>
  <c r="F41" i="7" s="1"/>
  <c r="E40" i="7"/>
  <c r="F40" i="7" s="1"/>
  <c r="E39" i="7"/>
  <c r="E38" i="7"/>
  <c r="E37" i="7"/>
  <c r="E36" i="7"/>
  <c r="E35" i="7"/>
  <c r="E34" i="7"/>
  <c r="E33" i="7"/>
  <c r="F33" i="7" s="1"/>
  <c r="E32" i="7"/>
  <c r="F32" i="7" s="1"/>
  <c r="E31" i="7"/>
  <c r="E30" i="7"/>
  <c r="E29" i="7"/>
  <c r="E28" i="7"/>
  <c r="E27" i="7"/>
  <c r="E26" i="7"/>
  <c r="E25" i="7"/>
  <c r="F25" i="7" s="1"/>
  <c r="E24" i="7"/>
  <c r="F24" i="7" s="1"/>
  <c r="E23" i="7"/>
  <c r="F23" i="7" s="1"/>
  <c r="E22" i="7"/>
  <c r="E21" i="7"/>
  <c r="E20" i="7"/>
  <c r="E19" i="7"/>
  <c r="E17" i="7"/>
  <c r="F17" i="7" s="1"/>
  <c r="I17" i="7" s="1"/>
  <c r="E16" i="7"/>
  <c r="F16" i="7" s="1"/>
  <c r="I16" i="7" s="1"/>
  <c r="E14" i="7"/>
  <c r="F14" i="7" s="1"/>
  <c r="I14" i="7" s="1"/>
  <c r="E13" i="7"/>
  <c r="H46" i="7"/>
  <c r="F46" i="7"/>
  <c r="I46" i="7" s="1"/>
  <c r="H45" i="7"/>
  <c r="F45" i="7"/>
  <c r="H44" i="7"/>
  <c r="F44" i="7"/>
  <c r="I44" i="7" s="1"/>
  <c r="D43" i="7"/>
  <c r="F43" i="7" s="1"/>
  <c r="F39" i="7"/>
  <c r="H38" i="7"/>
  <c r="F38" i="7"/>
  <c r="H37" i="7"/>
  <c r="F37" i="7"/>
  <c r="H36" i="7"/>
  <c r="F36" i="7"/>
  <c r="H35" i="7"/>
  <c r="F35" i="7"/>
  <c r="H34" i="7"/>
  <c r="F34" i="7"/>
  <c r="H33" i="7"/>
  <c r="F31" i="7"/>
  <c r="H30" i="7"/>
  <c r="F30" i="7"/>
  <c r="H29" i="7"/>
  <c r="F29" i="7"/>
  <c r="I29" i="7" s="1"/>
  <c r="H28" i="7"/>
  <c r="F28" i="7"/>
  <c r="H27" i="7"/>
  <c r="F27" i="7"/>
  <c r="H26" i="7"/>
  <c r="F26" i="7"/>
  <c r="H25" i="7"/>
  <c r="H22" i="7"/>
  <c r="F22" i="7"/>
  <c r="F21" i="7"/>
  <c r="I21" i="7" s="1"/>
  <c r="F20" i="7"/>
  <c r="I20" i="7" s="1"/>
  <c r="F19" i="7"/>
  <c r="I19" i="7" s="1"/>
  <c r="F13" i="7"/>
  <c r="J50" i="6"/>
  <c r="K24" i="6"/>
  <c r="M46" i="6"/>
  <c r="M45" i="6"/>
  <c r="M44" i="6"/>
  <c r="M43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N23" i="6" s="1"/>
  <c r="M22" i="6"/>
  <c r="K46" i="6"/>
  <c r="K45" i="6"/>
  <c r="K44" i="6"/>
  <c r="K43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3" i="6"/>
  <c r="K22" i="6"/>
  <c r="K21" i="6"/>
  <c r="K20" i="6"/>
  <c r="K19" i="6"/>
  <c r="K17" i="6"/>
  <c r="K16" i="6"/>
  <c r="N16" i="6" s="1"/>
  <c r="K14" i="6"/>
  <c r="K13" i="6"/>
  <c r="L46" i="6"/>
  <c r="L45" i="6"/>
  <c r="L44" i="6"/>
  <c r="L43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J43" i="6"/>
  <c r="J46" i="6"/>
  <c r="J45" i="6"/>
  <c r="J44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7" i="6"/>
  <c r="J16" i="6"/>
  <c r="J14" i="6"/>
  <c r="J13" i="6"/>
  <c r="N46" i="6"/>
  <c r="N45" i="6"/>
  <c r="N44" i="6"/>
  <c r="N43" i="6"/>
  <c r="N41" i="6"/>
  <c r="N37" i="6"/>
  <c r="N36" i="6"/>
  <c r="N35" i="6"/>
  <c r="N34" i="6"/>
  <c r="N33" i="6"/>
  <c r="N30" i="6"/>
  <c r="N29" i="6"/>
  <c r="N28" i="6"/>
  <c r="N27" i="6"/>
  <c r="N26" i="6"/>
  <c r="N25" i="6"/>
  <c r="N21" i="6"/>
  <c r="N20" i="6"/>
  <c r="N19" i="6"/>
  <c r="N17" i="6"/>
  <c r="N14" i="6"/>
  <c r="H40" i="6"/>
  <c r="H38" i="6"/>
  <c r="I38" i="6" s="1"/>
  <c r="H36" i="6"/>
  <c r="H35" i="6"/>
  <c r="H34" i="6"/>
  <c r="I34" i="6" s="1"/>
  <c r="H31" i="6"/>
  <c r="H24" i="6"/>
  <c r="H22" i="6"/>
  <c r="F46" i="6"/>
  <c r="I46" i="6" s="1"/>
  <c r="F45" i="6"/>
  <c r="F44" i="6"/>
  <c r="F41" i="6"/>
  <c r="F40" i="6"/>
  <c r="I40" i="6" s="1"/>
  <c r="F39" i="6"/>
  <c r="F38" i="6"/>
  <c r="F37" i="6"/>
  <c r="F33" i="6"/>
  <c r="F32" i="6"/>
  <c r="F31" i="6"/>
  <c r="F30" i="6"/>
  <c r="I30" i="6" s="1"/>
  <c r="F24" i="6"/>
  <c r="F23" i="6"/>
  <c r="F22" i="6"/>
  <c r="F21" i="6"/>
  <c r="F20" i="6"/>
  <c r="I20" i="6" s="1"/>
  <c r="F19" i="6"/>
  <c r="F17" i="6"/>
  <c r="F16" i="6"/>
  <c r="F14" i="6"/>
  <c r="F13" i="6"/>
  <c r="I44" i="6"/>
  <c r="D43" i="6"/>
  <c r="F43" i="6" s="1"/>
  <c r="H28" i="6"/>
  <c r="I28" i="6" s="1"/>
  <c r="H26" i="6"/>
  <c r="I26" i="6" s="1"/>
  <c r="I17" i="6"/>
  <c r="I24" i="7" l="1"/>
  <c r="I35" i="7"/>
  <c r="I30" i="7"/>
  <c r="I39" i="7"/>
  <c r="I31" i="7"/>
  <c r="I41" i="7"/>
  <c r="I32" i="7"/>
  <c r="I25" i="7"/>
  <c r="I33" i="7"/>
  <c r="I23" i="7"/>
  <c r="I45" i="7"/>
  <c r="I26" i="7"/>
  <c r="I38" i="7"/>
  <c r="I28" i="7"/>
  <c r="I37" i="7"/>
  <c r="H43" i="7"/>
  <c r="I43" i="7" s="1"/>
  <c r="I27" i="7"/>
  <c r="I40" i="7"/>
  <c r="F47" i="7"/>
  <c r="I13" i="7"/>
  <c r="I22" i="7"/>
  <c r="H47" i="7"/>
  <c r="I34" i="7"/>
  <c r="I36" i="7"/>
  <c r="N39" i="6"/>
  <c r="N24" i="6"/>
  <c r="N32" i="6"/>
  <c r="N40" i="6"/>
  <c r="N31" i="6"/>
  <c r="M47" i="6"/>
  <c r="N38" i="6"/>
  <c r="N22" i="6"/>
  <c r="K47" i="6"/>
  <c r="N13" i="6"/>
  <c r="F47" i="6"/>
  <c r="H47" i="6"/>
  <c r="I13" i="6"/>
  <c r="I43" i="6"/>
  <c r="I22" i="6"/>
  <c r="I14" i="6"/>
  <c r="I24" i="6"/>
  <c r="I32" i="6"/>
  <c r="I36" i="6"/>
  <c r="I45" i="6"/>
  <c r="I47" i="6" s="1"/>
  <c r="I16" i="6"/>
  <c r="I19" i="6"/>
  <c r="I21" i="6"/>
  <c r="I23" i="6"/>
  <c r="H25" i="6"/>
  <c r="I25" i="6" s="1"/>
  <c r="H27" i="6"/>
  <c r="I27" i="6" s="1"/>
  <c r="H29" i="6"/>
  <c r="I29" i="6" s="1"/>
  <c r="I31" i="6"/>
  <c r="I33" i="6"/>
  <c r="I35" i="6"/>
  <c r="I37" i="6"/>
  <c r="I39" i="6"/>
  <c r="I41" i="6"/>
  <c r="I47" i="7" l="1"/>
  <c r="N47" i="6"/>
  <c r="F44" i="4" l="1"/>
  <c r="K44" i="4" s="1"/>
  <c r="G44" i="4" l="1"/>
  <c r="L44" i="4" s="1"/>
  <c r="I29" i="4"/>
  <c r="K29" i="4" s="1"/>
  <c r="I28" i="4"/>
  <c r="K28" i="4" s="1"/>
  <c r="I27" i="4"/>
  <c r="K27" i="4" s="1"/>
  <c r="I26" i="4"/>
  <c r="K26" i="4" s="1"/>
  <c r="I25" i="4"/>
  <c r="K25" i="4" s="1"/>
  <c r="D43" i="4"/>
  <c r="F17" i="4"/>
  <c r="G17" i="4" s="1"/>
  <c r="L17" i="4" s="1"/>
  <c r="F16" i="4"/>
  <c r="G16" i="4" s="1"/>
  <c r="L16" i="4" s="1"/>
  <c r="J25" i="4" l="1"/>
  <c r="L25" i="4" s="1"/>
  <c r="J29" i="4"/>
  <c r="L29" i="4" s="1"/>
  <c r="J26" i="4"/>
  <c r="L26" i="4" s="1"/>
  <c r="J27" i="4"/>
  <c r="L27" i="4" s="1"/>
  <c r="J28" i="4"/>
  <c r="L28" i="4" s="1"/>
  <c r="K16" i="4"/>
  <c r="K17" i="4"/>
  <c r="F32" i="4"/>
  <c r="K32" i="4" s="1"/>
  <c r="I35" i="4"/>
  <c r="J35" i="4" s="1"/>
  <c r="L35" i="4" s="1"/>
  <c r="G32" i="4" l="1"/>
  <c r="L32" i="4" s="1"/>
  <c r="K35" i="4"/>
  <c r="F46" i="4" l="1"/>
  <c r="G46" i="4" s="1"/>
  <c r="L46" i="4" s="1"/>
  <c r="F45" i="4"/>
  <c r="G45" i="4" s="1"/>
  <c r="L45" i="4" s="1"/>
  <c r="F43" i="4"/>
  <c r="G43" i="4" s="1"/>
  <c r="L43" i="4" s="1"/>
  <c r="F41" i="4"/>
  <c r="G41" i="4" s="1"/>
  <c r="L41" i="4" s="1"/>
  <c r="F39" i="4"/>
  <c r="G39" i="4" s="1"/>
  <c r="L39" i="4" s="1"/>
  <c r="F37" i="4"/>
  <c r="G37" i="4" s="1"/>
  <c r="L37" i="4" s="1"/>
  <c r="F33" i="4"/>
  <c r="G33" i="4" s="1"/>
  <c r="L33" i="4" s="1"/>
  <c r="F30" i="4"/>
  <c r="K30" i="4" s="1"/>
  <c r="F23" i="4"/>
  <c r="K23" i="4" s="1"/>
  <c r="F21" i="4"/>
  <c r="G21" i="4" s="1"/>
  <c r="L21" i="4" s="1"/>
  <c r="F20" i="4"/>
  <c r="G20" i="4" s="1"/>
  <c r="L20" i="4" s="1"/>
  <c r="F19" i="4"/>
  <c r="G19" i="4" s="1"/>
  <c r="L19" i="4" s="1"/>
  <c r="F14" i="4"/>
  <c r="G14" i="4" s="1"/>
  <c r="L14" i="4" s="1"/>
  <c r="K14" i="4" l="1"/>
  <c r="K20" i="4"/>
  <c r="K37" i="4"/>
  <c r="K41" i="4"/>
  <c r="K45" i="4"/>
  <c r="K19" i="4"/>
  <c r="K21" i="4"/>
  <c r="K33" i="4"/>
  <c r="K39" i="4"/>
  <c r="K43" i="4"/>
  <c r="K46" i="4"/>
  <c r="G30" i="4"/>
  <c r="L30" i="4" s="1"/>
  <c r="G23" i="4"/>
  <c r="L23" i="4" s="1"/>
  <c r="I34" i="4" l="1"/>
  <c r="J34" i="4" s="1"/>
  <c r="L34" i="4" s="1"/>
  <c r="K34" i="4" l="1"/>
  <c r="I40" i="4" l="1"/>
  <c r="I38" i="4"/>
  <c r="I36" i="4"/>
  <c r="K36" i="4" s="1"/>
  <c r="I31" i="4"/>
  <c r="I24" i="4"/>
  <c r="I22" i="4"/>
  <c r="F13" i="4"/>
  <c r="K24" i="4" l="1"/>
  <c r="J24" i="4"/>
  <c r="I47" i="4"/>
  <c r="F47" i="4"/>
  <c r="G47" i="4" s="1"/>
  <c r="K31" i="4"/>
  <c r="K13" i="4"/>
  <c r="J31" i="4"/>
  <c r="L31" i="4" s="1"/>
  <c r="K22" i="4"/>
  <c r="J22" i="4"/>
  <c r="L24" i="4"/>
  <c r="J36" i="4"/>
  <c r="L36" i="4" s="1"/>
  <c r="K38" i="4"/>
  <c r="J38" i="4"/>
  <c r="L38" i="4" s="1"/>
  <c r="K40" i="4"/>
  <c r="J40" i="4"/>
  <c r="L40" i="4" s="1"/>
  <c r="G13" i="4"/>
  <c r="L13" i="4" s="1"/>
  <c r="K47" i="4" l="1"/>
  <c r="L47" i="4" s="1"/>
  <c r="J47" i="4"/>
  <c r="L22" i="4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<sst xmlns="http://schemas.openxmlformats.org/spreadsheetml/2006/main" count="625" uniqueCount="268">
  <si>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</si>
  <si>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</si>
  <si>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</si>
  <si>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</si>
  <si>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</si>
  <si>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</si>
  <si>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</si>
  <si>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</si>
  <si>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</si>
  <si>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</si>
  <si>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</si>
  <si>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</si>
  <si>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</si>
  <si>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</si>
  <si>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</si>
  <si>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</si>
  <si>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</si>
  <si>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</si>
  <si>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</si>
  <si>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</si>
  <si>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</si>
  <si>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</si>
  <si>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</si>
  <si>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</si>
  <si>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</si>
  <si>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</si>
  <si>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</si>
  <si>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</si>
  <si>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</si>
  <si>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</si>
  <si>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</si>
  <si>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</si>
  <si>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</si>
  <si>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</si>
  <si>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</si>
  <si>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</si>
  <si>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</si>
  <si>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</si>
  <si>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</si>
  <si>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</si>
  <si>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</si>
  <si>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</si>
  <si>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</si>
  <si>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</si>
  <si>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</si>
  <si>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</si>
  <si>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</si>
  <si>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</si>
  <si>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</si>
  <si>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</si>
  <si>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</si>
  <si>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</si>
  <si>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</si>
  <si>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</si>
  <si>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</si>
  <si>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</si>
  <si>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</si>
  <si>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</si>
  <si>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</si>
  <si>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</si>
  <si>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</si>
  <si>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</si>
  <si>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</si>
  <si>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</si>
  <si>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</si>
  <si>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</si>
  <si>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</si>
  <si>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</si>
  <si>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</si>
  <si>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</si>
  <si>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</si>
  <si>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</si>
  <si>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</si>
  <si>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</si>
  <si>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</si>
  <si>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</si>
  <si>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</si>
  <si>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</si>
  <si>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</si>
  <si>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</si>
  <si>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</si>
  <si>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</si>
  <si>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</si>
  <si>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</si>
  <si>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</si>
  <si>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</si>
  <si>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</si>
  <si>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</si>
  <si>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</si>
  <si>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</si>
  <si>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</si>
  <si>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</si>
  <si>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</si>
  <si>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</si>
  <si>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</si>
  <si>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</si>
  <si>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</si>
  <si>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</si>
  <si>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</si>
  <si>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</si>
  <si>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</si>
  <si>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</si>
  <si>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</si>
  <si>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</si>
  <si>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</si>
  <si>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</si>
  <si>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</si>
  <si>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</si>
  <si>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</si>
  <si>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</si>
  <si>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</si>
  <si>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</si>
  <si>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</si>
  <si>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</si>
  <si>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</si>
  <si>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</si>
  <si>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</si>
  <si>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</si>
  <si>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</si>
  <si>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</si>
  <si>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</si>
  <si>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</si>
  <si>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</si>
  <si>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</si>
  <si>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</si>
  <si>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</si>
  <si>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</si>
  <si>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</si>
  <si>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</si>
  <si>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</si>
  <si>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</si>
  <si>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</si>
  <si>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</si>
  <si>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</si>
  <si>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</si>
  <si>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</si>
  <si>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</si>
  <si>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</si>
  <si>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</si>
  <si>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</si>
  <si>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</si>
  <si>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</si>
  <si>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</si>
  <si>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</si>
  <si>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</si>
  <si>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</si>
  <si>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</si>
  <si>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</si>
  <si>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</si>
  <si>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</si>
  <si>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</si>
  <si>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</si>
  <si>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</si>
  <si>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</si>
  <si>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</si>
  <si>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</si>
  <si>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</si>
  <si>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</si>
  <si>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</si>
  <si>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</si>
  <si>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</si>
  <si>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</si>
  <si>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</si>
  <si>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</si>
  <si>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</si>
  <si>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</si>
  <si>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</si>
  <si>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</si>
  <si>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</si>
  <si>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</si>
  <si>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</si>
  <si>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</si>
  <si>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</si>
  <si>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</si>
  <si>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</si>
  <si>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</si>
  <si>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</si>
  <si>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</si>
  <si>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</si>
  <si>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</si>
  <si>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</si>
  <si>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</si>
  <si>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</si>
  <si>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</si>
  <si>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</si>
  <si>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</si>
  <si>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</si>
  <si>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</si>
  <si>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</si>
  <si>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</si>
  <si>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</si>
  <si>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</si>
  <si>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</si>
  <si>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</si>
  <si>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</si>
  <si>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</si>
  <si>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</si>
  <si>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</si>
  <si>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</si>
  <si>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</si>
  <si>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</si>
  <si>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</si>
  <si>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</si>
  <si>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</si>
  <si>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</si>
  <si>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</si>
  <si>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</si>
  <si>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</si>
  <si>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</si>
  <si>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</si>
  <si>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</si>
  <si>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</si>
  <si>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</si>
  <si>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</si>
  <si>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</si>
  <si>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</si>
  <si>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</si>
  <si>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</si>
  <si>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</si>
  <si>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</si>
  <si>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</si>
  <si>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</si>
  <si>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</si>
  <si>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</si>
  <si>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</si>
  <si>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</si>
  <si>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</si>
  <si>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</si>
  <si>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</si>
  <si>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</si>
  <si>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</si>
  <si>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</si>
  <si>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</si>
  <si>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>Болт стыковой в сборе</t>
  </si>
  <si>
    <t>Монтаж стыковочных накладок Р-65 (6-ти отверстных)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</si>
  <si>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</si>
  <si>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</si>
  <si>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</si>
  <si>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</si>
  <si>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</si>
  <si>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Рельс Р65</t>
  </si>
  <si>
    <t xml:space="preserve">Устройство балластного основания из щебня h=0,1 м 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</si>
  <si>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</si>
  <si>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</si>
  <si>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Накладка Р-65</t>
  </si>
  <si>
    <t>Очистка поверхностей шпалы и бруса стр.перевода  и межпутья от мусора, грунта и пр. до подошвы шпалы</t>
  </si>
  <si>
    <t xml:space="preserve">Шпала ж.б в сборе со скреплением КБ65 </t>
  </si>
  <si>
    <t>Демонтаж рельсошпальной решётки с эпюрой шпал 1600 шт/км</t>
  </si>
  <si>
    <t>Демонтаж СП114 1/9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</si>
  <si>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</si>
  <si>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</si>
  <si>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</si>
  <si>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Накладка Р-65/50 (переходная)</t>
  </si>
  <si>
    <t>Резка рельс при стыковке с сущ. путями</t>
  </si>
  <si>
    <t>Подкладка КБ-65</t>
  </si>
  <si>
    <t>Болт закладной в сборе</t>
  </si>
  <si>
    <t>Болт клемный в сборе</t>
  </si>
  <si>
    <t>Прокладка нашпальная Р65 ЦП-328</t>
  </si>
  <si>
    <t>Прокладка подрельсовая Р65 ЦП</t>
  </si>
  <si>
    <t>Демонтаж СП114 с путями примыкания (67 м) и строительством пути (37,5 м) взамен демонтируемого СП114</t>
  </si>
  <si>
    <t>Демонтаж путей примыкания к СП114 (67 м)</t>
  </si>
  <si>
    <t>Строительство пути (37,5 м) взамен демонтируемого СП114</t>
  </si>
  <si>
    <t>Прочие работы</t>
  </si>
  <si>
    <t>Погрузка и перевозка до 2 х км.  демонтированного стр.перевода,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</si>
  <si>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и брусьев в грузовые автомобили механизированным способом</t>
  </si>
  <si>
    <t>Утилизация грунта на полигон</t>
  </si>
  <si>
    <t>Цена за единицу с НДС</t>
  </si>
  <si>
    <t>ООО "КиК"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</si>
</sst>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_-* #,##0.0\ _₽_-;\-* #,##0.0\ _₽_-;_-* &quot;-&quot;?\ _₽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61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164" fontId="7" fillId="0" borderId="3" xfId="1" applyFont="1" applyFill="1" applyBorder="1" applyAlignment="1">
      <alignment horizontal="center" vertical="center" wrapText="1"/>
    </xf>
    <xf numFmtId="164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64" fontId="8" fillId="0" borderId="3" xfId="1" applyFont="1" applyBorder="1" applyAlignment="1">
      <alignment horizontal="center" vertical="center"/>
    </xf>
    <xf numFmtId="164" fontId="7" fillId="3" borderId="3" xfId="1" applyFont="1" applyFill="1" applyBorder="1" applyAlignment="1">
      <alignment horizontal="center" vertical="center" wrapText="1"/>
    </xf>
    <xf numFmtId="164" fontId="5" fillId="3" borderId="3" xfId="1" applyFont="1" applyFill="1" applyBorder="1" applyAlignment="1">
      <alignment vertical="center"/>
    </xf>
    <xf numFmtId="164" fontId="3" fillId="0" borderId="3" xfId="1" applyFont="1" applyBorder="1"/>
    <xf numFmtId="0" fontId="5" fillId="0" borderId="3" xfId="0" applyFont="1" applyBorder="1" applyAlignment="1">
      <alignment horizontal="center" vertical="center"/>
    </xf>
    <xf numFmtId="164" fontId="5" fillId="3" borderId="3" xfId="1" applyFont="1" applyFill="1" applyBorder="1" applyAlignment="1">
      <alignment horizontal="center" vertical="center" wrapText="1"/>
    </xf>
    <xf numFmtId="164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4" borderId="3" xfId="1" applyFont="1" applyFill="1" applyBorder="1" applyAlignment="1">
      <alignment vertical="center"/>
    </xf>
    <xf numFmtId="164" fontId="5" fillId="4" borderId="3" xfId="1" applyFont="1" applyFill="1" applyBorder="1" applyAlignment="1">
      <alignment horizontal="right" vertical="center"/>
    </xf>
    <xf numFmtId="164" fontId="3" fillId="4" borderId="3" xfId="1" applyFont="1" applyFill="1" applyBorder="1" applyAlignment="1">
      <alignment horizontal="center" vertical="center"/>
    </xf>
    <xf numFmtId="164" fontId="5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right" vertical="center"/>
    </xf>
    <xf numFmtId="164" fontId="3" fillId="5" borderId="3" xfId="1" applyFont="1" applyFill="1" applyBorder="1" applyAlignment="1">
      <alignment horizontal="center" vertical="center"/>
    </xf>
    <xf numFmtId="43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164" fontId="3" fillId="4" borderId="3" xfId="1" applyFont="1" applyFill="1" applyBorder="1"/>
    <xf numFmtId="164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164" fontId="10" fillId="0" borderId="3" xfId="1" applyFont="1" applyBorder="1" applyAlignment="1">
      <alignment vertical="center"/>
    </xf>
    <xf numFmtId="164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164" fontId="7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2" fillId="0" borderId="3" xfId="1" applyFont="1" applyBorder="1" applyAlignment="1">
      <alignment horizontal="center" vertical="center"/>
    </xf>
    <xf numFmtId="164" fontId="3" fillId="0" borderId="3" xfId="1" applyFont="1" applyBorder="1" applyAlignment="1">
      <alignment vertical="center"/>
    </xf>
    <xf numFmtId="164" fontId="12" fillId="3" borderId="3" xfId="1" applyFont="1" applyFill="1" applyBorder="1" applyAlignment="1">
      <alignment horizontal="center" vertical="center" wrapText="1"/>
    </xf>
    <xf numFmtId="164" fontId="3" fillId="3" borderId="3" xfId="1" applyFont="1" applyFill="1" applyBorder="1" applyAlignment="1">
      <alignment vertical="center"/>
    </xf>
    <xf numFmtId="164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164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164" fontId="18" fillId="5" borderId="3" xfId="1" applyFont="1" applyFill="1" applyBorder="1" applyAlignment="1">
      <alignment horizontal="center" vertical="center"/>
    </xf>
    <xf numFmtId="164" fontId="18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164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164" fontId="5" fillId="0" borderId="3" xfId="1" applyFont="1" applyFill="1" applyBorder="1" applyAlignment="1">
      <alignment vertical="center"/>
    </xf>
    <xf numFmtId="164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67" fontId="2" fillId="0" borderId="3" xfId="2" applyNumberFormat="1" applyFont="1" applyBorder="1" applyAlignment="1">
      <alignment horizontal="right" vertical="center" wrapText="1"/>
    </xf>
    <xf numFmtId="0" fontId="2" fillId="0" borderId="5" xfId="2" applyFont="1" applyBorder="1" applyAlignment="1">
      <alignment horizontal="center" vertical="center" wrapText="1"/>
    </xf>
    <xf numFmtId="164" fontId="5" fillId="0" borderId="3" xfId="1" applyFont="1" applyBorder="1" applyAlignment="1">
      <alignment vertical="center" wrapText="1"/>
    </xf>
    <xf numFmtId="164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164" fontId="5" fillId="6" borderId="3" xfId="1" applyFont="1" applyFill="1" applyBorder="1" applyAlignment="1">
      <alignment vertical="center" wrapText="1"/>
    </xf>
    <xf numFmtId="164" fontId="6" fillId="6" borderId="3" xfId="1" applyFont="1" applyFill="1" applyBorder="1" applyAlignment="1">
      <alignment vertical="center" wrapText="1"/>
    </xf>
    <xf numFmtId="164" fontId="3" fillId="0" borderId="3" xfId="1" applyFont="1" applyBorder="1" applyAlignment="1">
      <alignment vertical="center" wrapText="1"/>
    </xf>
    <xf numFmtId="49" fontId="6" fillId="3" borderId="3" xfId="0" applyNumberFormat="1" applyFont="1" applyFill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164" fontId="6" fillId="0" borderId="3" xfId="1" applyFont="1" applyFill="1" applyBorder="1" applyAlignment="1">
      <alignment vertical="center" wrapText="1"/>
    </xf>
    <xf numFmtId="164" fontId="7" fillId="0" borderId="3" xfId="1" applyFont="1" applyFill="1" applyBorder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68" fontId="0" fillId="0" borderId="0" xfId="0" applyNumberFormat="1" applyAlignment="1">
      <alignment wrapText="1"/>
    </xf>
    <xf numFmtId="164" fontId="6" fillId="0" borderId="3" xfId="0" applyNumberFormat="1" applyFont="1" applyBorder="1" applyAlignment="1">
      <alignment vertical="center" wrapText="1"/>
    </xf>
    <xf numFmtId="165" fontId="6" fillId="0" borderId="3" xfId="0" applyNumberFormat="1" applyFont="1" applyBorder="1" applyAlignment="1">
      <alignment vertical="center" wrapText="1"/>
    </xf>
    <xf numFmtId="165" fontId="6" fillId="6" borderId="3" xfId="1" applyNumberFormat="1" applyFont="1" applyFill="1" applyBorder="1" applyAlignment="1">
      <alignment vertical="center" wrapText="1"/>
    </xf>
    <xf numFmtId="165" fontId="6" fillId="0" borderId="3" xfId="1" applyNumberFormat="1" applyFont="1" applyFill="1" applyBorder="1" applyAlignment="1">
      <alignment vertical="center" wrapText="1"/>
    </xf>
    <xf numFmtId="165" fontId="6" fillId="6" borderId="3" xfId="0" applyNumberFormat="1" applyFont="1" applyFill="1" applyBorder="1" applyAlignment="1">
      <alignment vertical="center" wrapText="1"/>
    </xf>
    <xf numFmtId="43" fontId="0" fillId="0" borderId="0" xfId="0" applyNumberFormat="1" applyAlignment="1">
      <alignment wrapText="1"/>
    </xf>
    <xf numFmtId="0" fontId="0" fillId="3" borderId="0" xfId="0" applyFill="1" applyAlignment="1">
      <alignment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165" fontId="0" fillId="0" borderId="3" xfId="1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3" xfId="3" applyFont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167" fontId="2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3" fontId="11" fillId="7" borderId="0" xfId="0" applyNumberFormat="1" applyFont="1" applyFill="1" applyAlignment="1">
      <alignment wrapText="1"/>
    </xf>
    <xf numFmtId="0" fontId="6" fillId="6" borderId="3" xfId="3" applyFont="1" applyFill="1" applyBorder="1" applyAlignment="1">
      <alignment horizontal="center" vertical="center" wrapText="1"/>
    </xf>
  </cellXfs>
  <cellStyles count="6">
    <cellStyle name="ЛокСмМТСН" xfId="2"/>
    <cellStyle name="Обычный" xfId="0" builtinId="0"/>
    <cellStyle name="Обычный 2" xfId="3"/>
    <cellStyle name="Обычный 2 2" xfId="4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28" t="s">
        <v>0</v>
      </c>
      <c r="B1" s="128" t="s">
        <v>16</v>
      </c>
      <c r="C1" s="129" t="s">
        <v>17</v>
      </c>
      <c r="D1" s="129"/>
      <c r="E1" s="129"/>
      <c r="F1" s="130" t="s">
        <v>18</v>
      </c>
      <c r="G1" s="130"/>
      <c r="H1" s="130"/>
    </row>
    <row r="2" spans="1:9" ht="28.5" x14ac:dyDescent="0.25">
      <c r="A2" s="128"/>
      <c r="B2" s="128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39" t="s">
        <v>0</v>
      </c>
      <c r="B1" s="142" t="s">
        <v>1</v>
      </c>
      <c r="C1" s="131" t="s">
        <v>2</v>
      </c>
      <c r="D1" s="145" t="s">
        <v>3</v>
      </c>
      <c r="E1" s="132" t="s">
        <v>14</v>
      </c>
      <c r="F1" s="133"/>
      <c r="G1" s="133"/>
      <c r="H1" s="133"/>
      <c r="I1" s="133"/>
      <c r="J1" s="133"/>
      <c r="K1" s="133"/>
      <c r="L1" s="133"/>
    </row>
    <row r="2" spans="1:12" ht="14.45" customHeight="1" x14ac:dyDescent="0.25">
      <c r="A2" s="140"/>
      <c r="B2" s="143"/>
      <c r="C2" s="131"/>
      <c r="D2" s="145"/>
      <c r="E2" s="134"/>
      <c r="F2" s="135"/>
      <c r="G2" s="135"/>
      <c r="H2" s="135"/>
      <c r="I2" s="135"/>
      <c r="J2" s="135"/>
      <c r="K2" s="135"/>
      <c r="L2" s="135"/>
    </row>
    <row r="3" spans="1:12" ht="27.75" customHeight="1" x14ac:dyDescent="0.25">
      <c r="A3" s="140"/>
      <c r="B3" s="143"/>
      <c r="C3" s="131"/>
      <c r="D3" s="145"/>
      <c r="E3" s="131" t="s">
        <v>25</v>
      </c>
      <c r="F3" s="131"/>
      <c r="G3" s="131"/>
      <c r="H3" s="131" t="s">
        <v>26</v>
      </c>
      <c r="I3" s="131"/>
      <c r="J3" s="131"/>
      <c r="K3" s="128" t="s">
        <v>36</v>
      </c>
      <c r="L3" s="128"/>
    </row>
    <row r="4" spans="1:12" ht="56.1" customHeight="1" x14ac:dyDescent="0.25">
      <c r="A4" s="141"/>
      <c r="B4" s="144"/>
      <c r="C4" s="131"/>
      <c r="D4" s="145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46" t="s">
        <v>230</v>
      </c>
      <c r="C6" s="147"/>
      <c r="D6" s="147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46" t="s">
        <v>56</v>
      </c>
      <c r="C75" s="147"/>
      <c r="D75" s="147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36" t="s">
        <v>11</v>
      </c>
      <c r="B123" s="137"/>
      <c r="C123" s="137"/>
      <c r="D123" s="137"/>
      <c r="E123" s="138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view="pageBreakPreview" topLeftCell="A33" zoomScale="85" zoomScaleNormal="100" zoomScaleSheetLayoutView="85" workbookViewId="0">
      <selection activeCell="H31" sqref="H31"/>
    </sheetView>
  </sheetViews>
  <sheetFormatPr defaultColWidth="8.85546875" defaultRowHeight="15" x14ac:dyDescent="0.25"/>
  <cols>
    <col min="1" max="1" width="9.42578125" style="89" customWidth="1"/>
    <col min="2" max="2" width="65.140625" style="89" customWidth="1"/>
    <col min="3" max="3" width="9.28515625" style="90" customWidth="1"/>
    <col min="4" max="4" width="10.140625" style="91" bestFit="1" customWidth="1"/>
    <col min="5" max="5" width="15.140625" style="89" customWidth="1"/>
    <col min="6" max="6" width="16" style="89" customWidth="1"/>
    <col min="7" max="7" width="17.140625" style="92" customWidth="1"/>
    <col min="8" max="8" width="16.140625" style="92" customWidth="1"/>
    <col min="9" max="9" width="18" style="89" customWidth="1"/>
    <col min="10" max="10" width="18.7109375" style="89" customWidth="1"/>
    <col min="11" max="11" width="17.42578125" style="89" customWidth="1"/>
    <col min="12" max="12" width="18.85546875" style="89" customWidth="1"/>
    <col min="13" max="13" width="8.85546875" style="89"/>
    <col min="14" max="14" width="13.140625" style="89" customWidth="1"/>
    <col min="15" max="15" width="12.28515625" style="89" bestFit="1" customWidth="1"/>
    <col min="16" max="16384" width="8.85546875" style="89"/>
  </cols>
  <sheetData>
    <row r="1" spans="1:12" x14ac:dyDescent="0.25">
      <c r="J1" s="148" t="s">
        <v>236</v>
      </c>
      <c r="K1" s="148"/>
      <c r="L1" s="148"/>
    </row>
    <row r="6" spans="1:12" ht="14.45" customHeight="1" x14ac:dyDescent="0.25">
      <c r="A6" s="139" t="s">
        <v>0</v>
      </c>
      <c r="B6" s="142" t="s">
        <v>1</v>
      </c>
      <c r="C6" s="131" t="s">
        <v>2</v>
      </c>
      <c r="D6" s="153" t="s">
        <v>3</v>
      </c>
      <c r="E6" s="131" t="s">
        <v>14</v>
      </c>
      <c r="F6" s="131"/>
      <c r="G6" s="131"/>
      <c r="H6" s="131"/>
      <c r="I6" s="131"/>
      <c r="J6" s="131"/>
      <c r="K6" s="131"/>
      <c r="L6" s="131"/>
    </row>
    <row r="7" spans="1:12" ht="14.45" customHeight="1" x14ac:dyDescent="0.25">
      <c r="A7" s="140"/>
      <c r="B7" s="143"/>
      <c r="C7" s="131"/>
      <c r="D7" s="153"/>
      <c r="E7" s="131"/>
      <c r="F7" s="131"/>
      <c r="G7" s="131"/>
      <c r="H7" s="131"/>
      <c r="I7" s="131"/>
      <c r="J7" s="131"/>
      <c r="K7" s="131"/>
      <c r="L7" s="131"/>
    </row>
    <row r="8" spans="1:12" ht="27.75" customHeight="1" x14ac:dyDescent="0.25">
      <c r="A8" s="140"/>
      <c r="B8" s="143"/>
      <c r="C8" s="131"/>
      <c r="D8" s="153"/>
      <c r="E8" s="131" t="s">
        <v>25</v>
      </c>
      <c r="F8" s="131"/>
      <c r="G8" s="131"/>
      <c r="H8" s="131" t="s">
        <v>26</v>
      </c>
      <c r="I8" s="131"/>
      <c r="J8" s="131"/>
      <c r="K8" s="154" t="s">
        <v>36</v>
      </c>
      <c r="L8" s="154"/>
    </row>
    <row r="9" spans="1:12" ht="56.1" customHeight="1" x14ac:dyDescent="0.25">
      <c r="A9" s="141"/>
      <c r="B9" s="144"/>
      <c r="C9" s="131"/>
      <c r="D9" s="153"/>
      <c r="E9" s="2" t="s">
        <v>4</v>
      </c>
      <c r="F9" s="2" t="s">
        <v>5</v>
      </c>
      <c r="G9" s="93" t="s">
        <v>6</v>
      </c>
      <c r="H9" s="2" t="s">
        <v>4</v>
      </c>
      <c r="I9" s="2" t="s">
        <v>5</v>
      </c>
      <c r="J9" s="93" t="s">
        <v>6</v>
      </c>
      <c r="K9" s="2" t="s">
        <v>27</v>
      </c>
      <c r="L9" s="2" t="s">
        <v>18</v>
      </c>
    </row>
    <row r="10" spans="1:12" x14ac:dyDescent="0.25">
      <c r="A10" s="94">
        <v>1</v>
      </c>
      <c r="B10" s="95">
        <v>2</v>
      </c>
      <c r="C10" s="95">
        <v>3</v>
      </c>
      <c r="D10" s="96">
        <v>4</v>
      </c>
      <c r="E10" s="95">
        <v>5</v>
      </c>
      <c r="F10" s="95">
        <v>6</v>
      </c>
      <c r="G10" s="95">
        <v>7</v>
      </c>
      <c r="H10" s="97">
        <v>8</v>
      </c>
      <c r="I10" s="97">
        <v>9</v>
      </c>
      <c r="J10" s="97">
        <v>10</v>
      </c>
      <c r="K10" s="97">
        <v>11</v>
      </c>
      <c r="L10" s="97">
        <v>12</v>
      </c>
    </row>
    <row r="11" spans="1:12" ht="30.75" customHeight="1" x14ac:dyDescent="0.25">
      <c r="A11" s="150" t="s">
        <v>259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2"/>
    </row>
    <row r="12" spans="1:12" ht="20.25" customHeight="1" x14ac:dyDescent="0.25">
      <c r="A12" s="122"/>
      <c r="B12" s="122" t="s">
        <v>260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</row>
    <row r="13" spans="1:12" ht="27.75" customHeight="1" x14ac:dyDescent="0.25">
      <c r="A13" s="104"/>
      <c r="B13" s="105" t="s">
        <v>237</v>
      </c>
      <c r="C13" s="13" t="s">
        <v>7</v>
      </c>
      <c r="D13" s="115">
        <v>26.8</v>
      </c>
      <c r="E13" s="107">
        <v>1800</v>
      </c>
      <c r="F13" s="98">
        <f t="shared" ref="F13" si="0">ROUND(E13*D13,2)</f>
        <v>48240</v>
      </c>
      <c r="G13" s="98">
        <f t="shared" ref="G13" si="1">ROUND(F13*1.2,2)</f>
        <v>57888</v>
      </c>
      <c r="H13" s="108"/>
      <c r="I13" s="99"/>
      <c r="J13" s="99"/>
      <c r="K13" s="99">
        <f t="shared" ref="K13:L13" si="2">F13+I13</f>
        <v>48240</v>
      </c>
      <c r="L13" s="98">
        <f t="shared" si="2"/>
        <v>57888</v>
      </c>
    </row>
    <row r="14" spans="1:12" ht="27.75" customHeight="1" x14ac:dyDescent="0.25">
      <c r="A14" s="104"/>
      <c r="B14" s="105" t="s">
        <v>247</v>
      </c>
      <c r="C14" s="13" t="s">
        <v>9</v>
      </c>
      <c r="D14" s="115">
        <v>67</v>
      </c>
      <c r="E14" s="107">
        <v>1979.8</v>
      </c>
      <c r="F14" s="98">
        <f t="shared" ref="F14:F21" si="3">ROUND(E14*D14,2)</f>
        <v>132646.6</v>
      </c>
      <c r="G14" s="98">
        <f t="shared" ref="G14:G21" si="4">ROUND(F14*1.2,2)</f>
        <v>159175.92000000001</v>
      </c>
      <c r="H14" s="108"/>
      <c r="I14" s="99"/>
      <c r="J14" s="99"/>
      <c r="K14" s="99">
        <f t="shared" ref="K14:K21" si="5">F14+I14</f>
        <v>132646.6</v>
      </c>
      <c r="L14" s="98">
        <f t="shared" ref="L14:L21" si="6">G14+J14</f>
        <v>159175.92000000001</v>
      </c>
    </row>
    <row r="15" spans="1:12" ht="16.5" customHeight="1" x14ac:dyDescent="0.25">
      <c r="A15" s="123"/>
      <c r="B15" s="123" t="s">
        <v>248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</row>
    <row r="16" spans="1:12" ht="27.75" customHeight="1" x14ac:dyDescent="0.25">
      <c r="A16" s="104"/>
      <c r="B16" s="105" t="s">
        <v>245</v>
      </c>
      <c r="C16" s="13" t="s">
        <v>7</v>
      </c>
      <c r="D16" s="106">
        <v>20.309999999999999</v>
      </c>
      <c r="E16" s="107">
        <v>1800</v>
      </c>
      <c r="F16" s="98">
        <f t="shared" ref="F16:F17" si="7">ROUND(E16*D16,2)</f>
        <v>36558</v>
      </c>
      <c r="G16" s="98">
        <f t="shared" ref="G16:G17" si="8">ROUND(F16*1.2,2)</f>
        <v>43869.599999999999</v>
      </c>
      <c r="H16" s="108"/>
      <c r="I16" s="99"/>
      <c r="J16" s="99"/>
      <c r="K16" s="99">
        <f t="shared" ref="K16:K17" si="9">F16+I16</f>
        <v>36558</v>
      </c>
      <c r="L16" s="98">
        <f t="shared" ref="L16:L17" si="10">G16+J16</f>
        <v>43869.599999999999</v>
      </c>
    </row>
    <row r="17" spans="1:15" ht="27.75" customHeight="1" x14ac:dyDescent="0.25">
      <c r="A17" s="104"/>
      <c r="B17" s="105" t="s">
        <v>242</v>
      </c>
      <c r="C17" s="13" t="s">
        <v>15</v>
      </c>
      <c r="D17" s="106">
        <v>11.5</v>
      </c>
      <c r="E17" s="111">
        <v>8737</v>
      </c>
      <c r="F17" s="98">
        <f t="shared" si="7"/>
        <v>100475.5</v>
      </c>
      <c r="G17" s="98">
        <f t="shared" si="8"/>
        <v>120570.6</v>
      </c>
      <c r="H17" s="108"/>
      <c r="I17" s="99"/>
      <c r="J17" s="99"/>
      <c r="K17" s="99">
        <f t="shared" si="9"/>
        <v>100475.5</v>
      </c>
      <c r="L17" s="98">
        <f t="shared" si="10"/>
        <v>120570.6</v>
      </c>
    </row>
    <row r="18" spans="1:15" ht="24" customHeight="1" x14ac:dyDescent="0.25">
      <c r="A18" s="122"/>
      <c r="B18" s="122" t="s">
        <v>261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</row>
    <row r="19" spans="1:15" ht="27.75" customHeight="1" x14ac:dyDescent="0.25">
      <c r="A19" s="104"/>
      <c r="B19" s="105" t="s">
        <v>239</v>
      </c>
      <c r="C19" s="13" t="s">
        <v>7</v>
      </c>
      <c r="D19" s="115">
        <v>3.75</v>
      </c>
      <c r="E19" s="107">
        <v>1630</v>
      </c>
      <c r="F19" s="98">
        <f t="shared" si="3"/>
        <v>6112.5</v>
      </c>
      <c r="G19" s="98">
        <f t="shared" si="4"/>
        <v>7335</v>
      </c>
      <c r="H19" s="108"/>
      <c r="I19" s="99"/>
      <c r="J19" s="99"/>
      <c r="K19" s="99">
        <f t="shared" si="5"/>
        <v>6112.5</v>
      </c>
      <c r="L19" s="98">
        <f t="shared" si="6"/>
        <v>7335</v>
      </c>
    </row>
    <row r="20" spans="1:15" ht="27.75" customHeight="1" x14ac:dyDescent="0.25">
      <c r="A20" s="104"/>
      <c r="B20" s="105" t="s">
        <v>238</v>
      </c>
      <c r="C20" s="13" t="s">
        <v>8</v>
      </c>
      <c r="D20" s="106">
        <v>150</v>
      </c>
      <c r="E20" s="107">
        <v>101.5</v>
      </c>
      <c r="F20" s="98">
        <f t="shared" si="3"/>
        <v>15225</v>
      </c>
      <c r="G20" s="98">
        <f t="shared" si="4"/>
        <v>18270</v>
      </c>
      <c r="H20" s="108"/>
      <c r="I20" s="99"/>
      <c r="J20" s="99"/>
      <c r="K20" s="99">
        <f t="shared" si="5"/>
        <v>15225</v>
      </c>
      <c r="L20" s="98">
        <f t="shared" si="6"/>
        <v>18270</v>
      </c>
    </row>
    <row r="21" spans="1:15" ht="27.75" customHeight="1" x14ac:dyDescent="0.25">
      <c r="A21" s="104"/>
      <c r="B21" s="105" t="s">
        <v>241</v>
      </c>
      <c r="C21" s="13" t="s">
        <v>7</v>
      </c>
      <c r="D21" s="115">
        <v>15</v>
      </c>
      <c r="E21" s="107">
        <v>2573.7399999999998</v>
      </c>
      <c r="F21" s="98">
        <f t="shared" si="3"/>
        <v>38606.1</v>
      </c>
      <c r="G21" s="98">
        <f t="shared" si="4"/>
        <v>46327.32</v>
      </c>
      <c r="H21" s="108"/>
      <c r="I21" s="99"/>
      <c r="J21" s="99"/>
      <c r="K21" s="99">
        <f t="shared" si="5"/>
        <v>38606.1</v>
      </c>
      <c r="L21" s="98">
        <f t="shared" si="6"/>
        <v>46327.32</v>
      </c>
    </row>
    <row r="22" spans="1:15" ht="27.75" customHeight="1" x14ac:dyDescent="0.25">
      <c r="A22" s="109"/>
      <c r="B22" s="86" t="s">
        <v>251</v>
      </c>
      <c r="C22" s="100" t="s">
        <v>7</v>
      </c>
      <c r="D22" s="102">
        <v>18.899999999999999</v>
      </c>
      <c r="E22" s="102"/>
      <c r="F22" s="101"/>
      <c r="G22" s="101"/>
      <c r="H22" s="101">
        <v>4800</v>
      </c>
      <c r="I22" s="101">
        <f t="shared" ref="I22" si="11">ROUND(H22*D22,2)</f>
        <v>90720</v>
      </c>
      <c r="J22" s="101">
        <f t="shared" ref="J22:J24" si="12">ROUND(I22*1.2,2)</f>
        <v>108864</v>
      </c>
      <c r="K22" s="101">
        <f>F22+I22</f>
        <v>90720</v>
      </c>
      <c r="L22" s="101">
        <f>G22+J22</f>
        <v>108864</v>
      </c>
    </row>
    <row r="23" spans="1:15" ht="27.75" customHeight="1" x14ac:dyDescent="0.25">
      <c r="A23" s="104"/>
      <c r="B23" s="105" t="s">
        <v>250</v>
      </c>
      <c r="C23" s="13" t="s">
        <v>10</v>
      </c>
      <c r="D23" s="116">
        <v>69</v>
      </c>
      <c r="E23" s="107">
        <v>2160</v>
      </c>
      <c r="F23" s="98">
        <f t="shared" ref="F23" si="13">ROUND(E23*D23,2)</f>
        <v>149040</v>
      </c>
      <c r="G23" s="98">
        <f t="shared" ref="G23" si="14">ROUND(F23*1.2,2)</f>
        <v>178848</v>
      </c>
      <c r="H23" s="108"/>
      <c r="I23" s="99"/>
      <c r="J23" s="99"/>
      <c r="K23" s="99">
        <f t="shared" ref="K23" si="15">F23+I23</f>
        <v>149040</v>
      </c>
      <c r="L23" s="98">
        <f t="shared" ref="L23" si="16">G23+J23</f>
        <v>178848</v>
      </c>
    </row>
    <row r="24" spans="1:15" ht="27.75" customHeight="1" x14ac:dyDescent="0.25">
      <c r="A24" s="109"/>
      <c r="B24" s="155" t="s">
        <v>246</v>
      </c>
      <c r="C24" s="156" t="s">
        <v>10</v>
      </c>
      <c r="D24" s="118">
        <v>69</v>
      </c>
      <c r="E24" s="102"/>
      <c r="F24" s="101"/>
      <c r="G24" s="101"/>
      <c r="H24" s="101">
        <v>15800</v>
      </c>
      <c r="I24" s="101">
        <f t="shared" ref="I24" si="17">ROUND(H24*D24,2)</f>
        <v>1090200</v>
      </c>
      <c r="J24" s="101">
        <f t="shared" si="12"/>
        <v>1308240</v>
      </c>
      <c r="K24" s="101">
        <f t="shared" ref="K24:L30" si="18">F24+I24</f>
        <v>1090200</v>
      </c>
      <c r="L24" s="101">
        <f t="shared" si="18"/>
        <v>1308240</v>
      </c>
      <c r="N24" s="120"/>
      <c r="O24" s="120"/>
    </row>
    <row r="25" spans="1:15" ht="27.75" hidden="1" customHeight="1" x14ac:dyDescent="0.25">
      <c r="A25" s="109"/>
      <c r="B25" s="155" t="s">
        <v>254</v>
      </c>
      <c r="C25" s="156" t="s">
        <v>10</v>
      </c>
      <c r="D25" s="118">
        <v>138</v>
      </c>
      <c r="E25" s="102"/>
      <c r="F25" s="101"/>
      <c r="G25" s="101"/>
      <c r="H25" s="101"/>
      <c r="I25" s="101">
        <f t="shared" ref="I25:I29" si="19">ROUND(H25*D25,2)</f>
        <v>0</v>
      </c>
      <c r="J25" s="101">
        <f t="shared" ref="J25:J29" si="20">ROUND(I25*1.2,2)</f>
        <v>0</v>
      </c>
      <c r="K25" s="101">
        <f t="shared" ref="K25:K29" si="21">F25+I25</f>
        <v>0</v>
      </c>
      <c r="L25" s="101">
        <f t="shared" ref="L25:L29" si="22">G25+J25</f>
        <v>0</v>
      </c>
    </row>
    <row r="26" spans="1:15" s="121" customFormat="1" ht="27.75" hidden="1" customHeight="1" x14ac:dyDescent="0.25">
      <c r="A26" s="109"/>
      <c r="B26" s="155" t="s">
        <v>258</v>
      </c>
      <c r="C26" s="156" t="s">
        <v>10</v>
      </c>
      <c r="D26" s="118">
        <v>138</v>
      </c>
      <c r="E26" s="102"/>
      <c r="F26" s="101"/>
      <c r="G26" s="101"/>
      <c r="H26" s="101"/>
      <c r="I26" s="101">
        <f t="shared" si="19"/>
        <v>0</v>
      </c>
      <c r="J26" s="101">
        <f t="shared" si="20"/>
        <v>0</v>
      </c>
      <c r="K26" s="101">
        <f t="shared" si="21"/>
        <v>0</v>
      </c>
      <c r="L26" s="101">
        <f t="shared" si="22"/>
        <v>0</v>
      </c>
    </row>
    <row r="27" spans="1:15" ht="27.75" hidden="1" customHeight="1" x14ac:dyDescent="0.25">
      <c r="A27" s="109"/>
      <c r="B27" s="155" t="s">
        <v>257</v>
      </c>
      <c r="C27" s="156" t="s">
        <v>10</v>
      </c>
      <c r="D27" s="118">
        <v>138</v>
      </c>
      <c r="E27" s="102"/>
      <c r="F27" s="101"/>
      <c r="G27" s="101"/>
      <c r="H27" s="101"/>
      <c r="I27" s="101">
        <f t="shared" si="19"/>
        <v>0</v>
      </c>
      <c r="J27" s="101">
        <f t="shared" si="20"/>
        <v>0</v>
      </c>
      <c r="K27" s="101">
        <f t="shared" si="21"/>
        <v>0</v>
      </c>
      <c r="L27" s="101">
        <f t="shared" si="22"/>
        <v>0</v>
      </c>
    </row>
    <row r="28" spans="1:15" s="121" customFormat="1" ht="27.75" hidden="1" customHeight="1" x14ac:dyDescent="0.25">
      <c r="A28" s="109"/>
      <c r="B28" s="155" t="s">
        <v>255</v>
      </c>
      <c r="C28" s="156" t="s">
        <v>10</v>
      </c>
      <c r="D28" s="118">
        <v>276</v>
      </c>
      <c r="E28" s="102"/>
      <c r="F28" s="101"/>
      <c r="G28" s="101"/>
      <c r="H28" s="101"/>
      <c r="I28" s="101">
        <f t="shared" si="19"/>
        <v>0</v>
      </c>
      <c r="J28" s="101">
        <f t="shared" si="20"/>
        <v>0</v>
      </c>
      <c r="K28" s="101">
        <f t="shared" si="21"/>
        <v>0</v>
      </c>
      <c r="L28" s="101">
        <f t="shared" si="22"/>
        <v>0</v>
      </c>
    </row>
    <row r="29" spans="1:15" ht="27.75" hidden="1" customHeight="1" x14ac:dyDescent="0.25">
      <c r="A29" s="109"/>
      <c r="B29" s="155" t="s">
        <v>256</v>
      </c>
      <c r="C29" s="156" t="s">
        <v>10</v>
      </c>
      <c r="D29" s="118">
        <v>276</v>
      </c>
      <c r="E29" s="102"/>
      <c r="F29" s="101"/>
      <c r="G29" s="101"/>
      <c r="H29" s="101"/>
      <c r="I29" s="101">
        <f t="shared" si="19"/>
        <v>0</v>
      </c>
      <c r="J29" s="101">
        <f t="shared" si="20"/>
        <v>0</v>
      </c>
      <c r="K29" s="101">
        <f t="shared" si="21"/>
        <v>0</v>
      </c>
      <c r="L29" s="101">
        <f t="shared" si="22"/>
        <v>0</v>
      </c>
    </row>
    <row r="30" spans="1:15" ht="27.75" customHeight="1" x14ac:dyDescent="0.25">
      <c r="A30" s="104"/>
      <c r="B30" s="105" t="s">
        <v>249</v>
      </c>
      <c r="C30" s="13" t="s">
        <v>9</v>
      </c>
      <c r="D30" s="115">
        <v>37.5</v>
      </c>
      <c r="E30" s="107">
        <v>1920</v>
      </c>
      <c r="F30" s="98">
        <f t="shared" ref="F30" si="23">ROUND(E30*D30,2)</f>
        <v>72000</v>
      </c>
      <c r="G30" s="98">
        <f t="shared" ref="G30" si="24">ROUND(F30*1.2,2)</f>
        <v>86400</v>
      </c>
      <c r="H30" s="108"/>
      <c r="I30" s="99"/>
      <c r="J30" s="99"/>
      <c r="K30" s="99">
        <f t="shared" si="18"/>
        <v>72000</v>
      </c>
      <c r="L30" s="98">
        <f t="shared" si="18"/>
        <v>86400</v>
      </c>
      <c r="N30" s="114"/>
    </row>
    <row r="31" spans="1:15" ht="27.75" customHeight="1" x14ac:dyDescent="0.25">
      <c r="A31" s="109"/>
      <c r="B31" s="86" t="s">
        <v>240</v>
      </c>
      <c r="C31" s="100" t="s">
        <v>10</v>
      </c>
      <c r="D31" s="117">
        <v>6</v>
      </c>
      <c r="E31" s="102"/>
      <c r="F31" s="101"/>
      <c r="G31" s="101"/>
      <c r="H31" s="101">
        <v>126666.66666666667</v>
      </c>
      <c r="I31" s="101">
        <f t="shared" ref="I31" si="25">ROUND(H31*D31,2)</f>
        <v>760000</v>
      </c>
      <c r="J31" s="101">
        <f t="shared" ref="J31" si="26">ROUND(I31*1.2,2)</f>
        <v>912000</v>
      </c>
      <c r="K31" s="101">
        <f t="shared" ref="K31:L37" si="27">F31+I31</f>
        <v>760000</v>
      </c>
      <c r="L31" s="101">
        <f t="shared" si="27"/>
        <v>912000</v>
      </c>
      <c r="N31" s="120"/>
      <c r="O31" s="120"/>
    </row>
    <row r="32" spans="1:15" ht="27.75" customHeight="1" x14ac:dyDescent="0.25">
      <c r="A32" s="112"/>
      <c r="B32" s="88" t="s">
        <v>253</v>
      </c>
      <c r="C32" s="113" t="s">
        <v>10</v>
      </c>
      <c r="D32" s="118">
        <v>6</v>
      </c>
      <c r="E32" s="107">
        <v>1120</v>
      </c>
      <c r="F32" s="98">
        <f t="shared" ref="F32" si="28">ROUND(E32*D32,2)</f>
        <v>6720</v>
      </c>
      <c r="G32" s="98">
        <f t="shared" ref="G32" si="29">ROUND(F32*1.2,2)</f>
        <v>8064</v>
      </c>
      <c r="H32" s="108"/>
      <c r="I32" s="99"/>
      <c r="J32" s="99"/>
      <c r="K32" s="99">
        <f t="shared" si="27"/>
        <v>6720</v>
      </c>
      <c r="L32" s="98">
        <f t="shared" si="27"/>
        <v>8064</v>
      </c>
    </row>
    <row r="33" spans="1:12" ht="27.75" customHeight="1" x14ac:dyDescent="0.25">
      <c r="A33" s="104"/>
      <c r="B33" s="105" t="s">
        <v>234</v>
      </c>
      <c r="C33" s="13" t="s">
        <v>24</v>
      </c>
      <c r="D33" s="116">
        <v>8</v>
      </c>
      <c r="E33" s="107">
        <v>1324</v>
      </c>
      <c r="F33" s="98">
        <f t="shared" ref="F33" si="30">ROUND(E33*D33,2)</f>
        <v>10592</v>
      </c>
      <c r="G33" s="98">
        <f t="shared" ref="G33" si="31">ROUND(F33*1.2,2)</f>
        <v>12710.4</v>
      </c>
      <c r="H33" s="108"/>
      <c r="I33" s="99"/>
      <c r="J33" s="99"/>
      <c r="K33" s="99">
        <f t="shared" si="27"/>
        <v>10592</v>
      </c>
      <c r="L33" s="98">
        <f t="shared" si="27"/>
        <v>12710.4</v>
      </c>
    </row>
    <row r="34" spans="1:12" ht="27.75" customHeight="1" x14ac:dyDescent="0.25">
      <c r="A34" s="109"/>
      <c r="B34" s="110" t="s">
        <v>244</v>
      </c>
      <c r="C34" s="113" t="s">
        <v>10</v>
      </c>
      <c r="D34" s="119">
        <v>8</v>
      </c>
      <c r="E34" s="102"/>
      <c r="F34" s="101"/>
      <c r="G34" s="101"/>
      <c r="H34" s="101">
        <v>6650</v>
      </c>
      <c r="I34" s="102">
        <f t="shared" ref="I34" si="32">ROUND(H34*D34,2)</f>
        <v>53200</v>
      </c>
      <c r="J34" s="102">
        <f t="shared" ref="J34" si="33">ROUND(I34*1.2,2)</f>
        <v>63840</v>
      </c>
      <c r="K34" s="101">
        <f t="shared" si="27"/>
        <v>53200</v>
      </c>
      <c r="L34" s="101">
        <f t="shared" si="27"/>
        <v>63840</v>
      </c>
    </row>
    <row r="35" spans="1:12" ht="27.75" customHeight="1" x14ac:dyDescent="0.25">
      <c r="A35" s="109"/>
      <c r="B35" s="110" t="s">
        <v>252</v>
      </c>
      <c r="C35" s="13" t="s">
        <v>24</v>
      </c>
      <c r="D35" s="119">
        <v>8</v>
      </c>
      <c r="E35" s="102"/>
      <c r="F35" s="101"/>
      <c r="G35" s="101"/>
      <c r="H35" s="101">
        <v>13100</v>
      </c>
      <c r="I35" s="102">
        <f t="shared" ref="I35" si="34">ROUND(H35*D35,2)</f>
        <v>104800</v>
      </c>
      <c r="J35" s="102">
        <f t="shared" ref="J35" si="35">ROUND(I35*1.2,2)</f>
        <v>125760</v>
      </c>
      <c r="K35" s="101">
        <f t="shared" ref="K35" si="36">F35+I35</f>
        <v>104800</v>
      </c>
      <c r="L35" s="101">
        <f t="shared" ref="L35" si="37">G35+J35</f>
        <v>125760</v>
      </c>
    </row>
    <row r="36" spans="1:12" ht="27.75" customHeight="1" x14ac:dyDescent="0.25">
      <c r="A36" s="109"/>
      <c r="B36" s="87" t="s">
        <v>233</v>
      </c>
      <c r="C36" s="100" t="s">
        <v>10</v>
      </c>
      <c r="D36" s="117">
        <v>48</v>
      </c>
      <c r="E36" s="102"/>
      <c r="F36" s="101"/>
      <c r="G36" s="101"/>
      <c r="H36" s="101">
        <v>230</v>
      </c>
      <c r="I36" s="101">
        <f t="shared" ref="I36" si="38">ROUND(H36*D36,2)</f>
        <v>11040</v>
      </c>
      <c r="J36" s="101">
        <f t="shared" ref="J36" si="39">ROUND(I36*1.2,2)</f>
        <v>13248</v>
      </c>
      <c r="K36" s="101">
        <f t="shared" si="27"/>
        <v>11040</v>
      </c>
      <c r="L36" s="101">
        <f t="shared" si="27"/>
        <v>13248</v>
      </c>
    </row>
    <row r="37" spans="1:12" ht="27.75" customHeight="1" x14ac:dyDescent="0.25">
      <c r="A37" s="104"/>
      <c r="B37" s="105" t="s">
        <v>235</v>
      </c>
      <c r="C37" s="13" t="s">
        <v>7</v>
      </c>
      <c r="D37" s="115">
        <v>19.149999999999999</v>
      </c>
      <c r="E37" s="107">
        <v>1933.2</v>
      </c>
      <c r="F37" s="98">
        <f t="shared" ref="F37" si="40">ROUND(E37*D37,2)</f>
        <v>37020.78</v>
      </c>
      <c r="G37" s="98">
        <f t="shared" ref="G37" si="41">ROUND(F37*1.2,2)</f>
        <v>44424.94</v>
      </c>
      <c r="H37" s="108"/>
      <c r="I37" s="99"/>
      <c r="J37" s="99"/>
      <c r="K37" s="99">
        <f t="shared" si="27"/>
        <v>37020.78</v>
      </c>
      <c r="L37" s="98">
        <f t="shared" si="27"/>
        <v>44424.94</v>
      </c>
    </row>
    <row r="38" spans="1:12" ht="27.75" customHeight="1" x14ac:dyDescent="0.25">
      <c r="A38" s="109"/>
      <c r="B38" s="86" t="s">
        <v>251</v>
      </c>
      <c r="C38" s="100" t="s">
        <v>7</v>
      </c>
      <c r="D38" s="102">
        <v>24.128999999999998</v>
      </c>
      <c r="E38" s="102"/>
      <c r="F38" s="101"/>
      <c r="G38" s="101"/>
      <c r="H38" s="101">
        <v>4800</v>
      </c>
      <c r="I38" s="101">
        <f>ROUND(H38*D38,2)</f>
        <v>115819.2</v>
      </c>
      <c r="J38" s="101">
        <f>ROUND(I38*1.2,2)</f>
        <v>138983.04000000001</v>
      </c>
      <c r="K38" s="101">
        <f>F38+I38</f>
        <v>115819.2</v>
      </c>
      <c r="L38" s="101">
        <f>G38+J38</f>
        <v>138983.04000000001</v>
      </c>
    </row>
    <row r="39" spans="1:12" ht="27.75" customHeight="1" x14ac:dyDescent="0.25">
      <c r="A39" s="104"/>
      <c r="B39" s="105" t="s">
        <v>231</v>
      </c>
      <c r="C39" s="13" t="s">
        <v>7</v>
      </c>
      <c r="D39" s="115">
        <v>1.92</v>
      </c>
      <c r="E39" s="107">
        <v>1449.9</v>
      </c>
      <c r="F39" s="98">
        <f t="shared" ref="F39" si="42">ROUND(E39*D39,2)</f>
        <v>2783.81</v>
      </c>
      <c r="G39" s="98">
        <f t="shared" ref="G39" si="43">ROUND(F39*1.2,2)</f>
        <v>3340.57</v>
      </c>
      <c r="H39" s="108"/>
      <c r="I39" s="99"/>
      <c r="J39" s="99"/>
      <c r="K39" s="99">
        <f t="shared" ref="K39" si="44">F39+I39</f>
        <v>2783.81</v>
      </c>
      <c r="L39" s="98">
        <f t="shared" ref="L39" si="45">G39+J39</f>
        <v>3340.57</v>
      </c>
    </row>
    <row r="40" spans="1:12" ht="27.75" customHeight="1" x14ac:dyDescent="0.25">
      <c r="A40" s="109"/>
      <c r="B40" s="86" t="s">
        <v>251</v>
      </c>
      <c r="C40" s="100" t="s">
        <v>7</v>
      </c>
      <c r="D40" s="102">
        <v>2.4192</v>
      </c>
      <c r="E40" s="102"/>
      <c r="F40" s="101"/>
      <c r="G40" s="101"/>
      <c r="H40" s="101">
        <v>4800</v>
      </c>
      <c r="I40" s="101">
        <f>ROUND(H40*D40,2)</f>
        <v>11612.16</v>
      </c>
      <c r="J40" s="101">
        <f>ROUND(I40*1.2,2)</f>
        <v>13934.59</v>
      </c>
      <c r="K40" s="101">
        <f>F40+I40</f>
        <v>11612.16</v>
      </c>
      <c r="L40" s="101">
        <f>G40+J40</f>
        <v>13934.59</v>
      </c>
    </row>
    <row r="41" spans="1:12" ht="27.75" customHeight="1" x14ac:dyDescent="0.25">
      <c r="A41" s="104"/>
      <c r="B41" s="105" t="s">
        <v>232</v>
      </c>
      <c r="C41" s="13" t="s">
        <v>9</v>
      </c>
      <c r="D41" s="115">
        <v>37.5</v>
      </c>
      <c r="E41" s="107">
        <v>945.3</v>
      </c>
      <c r="F41" s="98">
        <f t="shared" ref="F41:F46" si="46">ROUND(E41*D41,2)</f>
        <v>35448.75</v>
      </c>
      <c r="G41" s="98">
        <f t="shared" ref="G41:G46" si="47">ROUND(F41*1.2,2)</f>
        <v>42538.5</v>
      </c>
      <c r="H41" s="108"/>
      <c r="I41" s="99"/>
      <c r="J41" s="99"/>
      <c r="K41" s="99">
        <f t="shared" ref="K41:K46" si="48">F41+I41</f>
        <v>35448.75</v>
      </c>
      <c r="L41" s="98">
        <f t="shared" ref="L41:L46" si="49">G41+J41</f>
        <v>42538.5</v>
      </c>
    </row>
    <row r="42" spans="1:12" ht="27.75" customHeight="1" x14ac:dyDescent="0.25">
      <c r="A42" s="123"/>
      <c r="B42" s="123" t="s">
        <v>262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</row>
    <row r="43" spans="1:12" ht="27.75" customHeight="1" x14ac:dyDescent="0.25">
      <c r="A43" s="104"/>
      <c r="B43" s="105" t="s">
        <v>243</v>
      </c>
      <c r="C43" s="13" t="s">
        <v>15</v>
      </c>
      <c r="D43" s="115">
        <f>(D13+D16+D19)*1.75</f>
        <v>89.004999999999995</v>
      </c>
      <c r="E43" s="107">
        <v>700</v>
      </c>
      <c r="F43" s="98">
        <f t="shared" si="46"/>
        <v>62303.5</v>
      </c>
      <c r="G43" s="98">
        <f t="shared" si="47"/>
        <v>74764.2</v>
      </c>
      <c r="H43" s="108"/>
      <c r="I43" s="99"/>
      <c r="J43" s="99"/>
      <c r="K43" s="99">
        <f t="shared" si="48"/>
        <v>62303.5</v>
      </c>
      <c r="L43" s="98">
        <f t="shared" si="49"/>
        <v>74764.2</v>
      </c>
    </row>
    <row r="44" spans="1:12" ht="19.5" customHeight="1" x14ac:dyDescent="0.25">
      <c r="A44" s="104"/>
      <c r="B44" s="105" t="s">
        <v>265</v>
      </c>
      <c r="C44" s="13" t="s">
        <v>15</v>
      </c>
      <c r="D44" s="115">
        <v>20.556282799999998</v>
      </c>
      <c r="E44" s="107">
        <v>700</v>
      </c>
      <c r="F44" s="98">
        <f t="shared" ref="F44" si="50">ROUND(E44*D44,2)</f>
        <v>14389.4</v>
      </c>
      <c r="G44" s="98">
        <f t="shared" ref="G44" si="51">ROUND(F44*1.2,2)</f>
        <v>17267.28</v>
      </c>
      <c r="H44" s="108"/>
      <c r="I44" s="99"/>
      <c r="J44" s="99"/>
      <c r="K44" s="99">
        <f t="shared" ref="K44" si="52">F44+I44</f>
        <v>14389.4</v>
      </c>
      <c r="L44" s="98">
        <f t="shared" ref="L44" si="53">G44+J44</f>
        <v>17267.28</v>
      </c>
    </row>
    <row r="45" spans="1:12" ht="41.25" customHeight="1" x14ac:dyDescent="0.25">
      <c r="A45" s="104"/>
      <c r="B45" s="105" t="s">
        <v>263</v>
      </c>
      <c r="C45" s="13" t="s">
        <v>15</v>
      </c>
      <c r="D45" s="115">
        <v>20.556282799999998</v>
      </c>
      <c r="E45" s="107">
        <v>1140</v>
      </c>
      <c r="F45" s="98">
        <f t="shared" si="46"/>
        <v>23434.16</v>
      </c>
      <c r="G45" s="98">
        <f t="shared" si="47"/>
        <v>28120.99</v>
      </c>
      <c r="H45" s="108"/>
      <c r="I45" s="99"/>
      <c r="J45" s="99"/>
      <c r="K45" s="99">
        <f t="shared" si="48"/>
        <v>23434.16</v>
      </c>
      <c r="L45" s="98">
        <f t="shared" si="49"/>
        <v>28120.99</v>
      </c>
    </row>
    <row r="46" spans="1:12" ht="33.75" customHeight="1" x14ac:dyDescent="0.25">
      <c r="A46" s="104"/>
      <c r="B46" s="105" t="s">
        <v>264</v>
      </c>
      <c r="C46" s="13" t="s">
        <v>15</v>
      </c>
      <c r="D46" s="115">
        <v>16.41</v>
      </c>
      <c r="E46" s="107">
        <v>1140</v>
      </c>
      <c r="F46" s="98">
        <f t="shared" si="46"/>
        <v>18707.400000000001</v>
      </c>
      <c r="G46" s="98">
        <f t="shared" si="47"/>
        <v>22448.880000000001</v>
      </c>
      <c r="H46" s="108"/>
      <c r="I46" s="99"/>
      <c r="J46" s="99"/>
      <c r="K46" s="99">
        <f t="shared" si="48"/>
        <v>18707.400000000001</v>
      </c>
      <c r="L46" s="98">
        <f t="shared" si="49"/>
        <v>22448.880000000001</v>
      </c>
    </row>
    <row r="47" spans="1:12" ht="27.75" customHeight="1" x14ac:dyDescent="0.25">
      <c r="A47" s="149" t="s">
        <v>11</v>
      </c>
      <c r="B47" s="149"/>
      <c r="C47" s="149"/>
      <c r="D47" s="149"/>
      <c r="E47" s="149"/>
      <c r="F47" s="103">
        <f>SUM(F13:F46)</f>
        <v>810303.50000000012</v>
      </c>
      <c r="G47" s="103">
        <f>ROUND(F47*1.2,2)</f>
        <v>972364.2</v>
      </c>
      <c r="H47" s="124"/>
      <c r="I47" s="103">
        <f>SUM(I13:I46)</f>
        <v>2237391.3600000003</v>
      </c>
      <c r="J47" s="103">
        <f>SUM(J13:J46)</f>
        <v>2684869.63</v>
      </c>
      <c r="K47" s="103">
        <f>SUM(K13:K46)</f>
        <v>3047694.8600000003</v>
      </c>
      <c r="L47" s="103">
        <f>ROUND(K47*1.2,2)</f>
        <v>3657233.83</v>
      </c>
    </row>
    <row r="51" spans="1:12" ht="210" customHeight="1" x14ac:dyDescent="0.25">
      <c r="A51" s="148" t="s">
        <v>259</v>
      </c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</row>
    <row r="52" spans="1:12" x14ac:dyDescent="0.25">
      <c r="A52" s="148"/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</row>
  </sheetData>
  <mergeCells count="12">
    <mergeCell ref="A51:L52"/>
    <mergeCell ref="A47:E47"/>
    <mergeCell ref="A11:L11"/>
    <mergeCell ref="J1:L1"/>
    <mergeCell ref="A6:A9"/>
    <mergeCell ref="B6:B9"/>
    <mergeCell ref="C6:C9"/>
    <mergeCell ref="D6:D9"/>
    <mergeCell ref="E6:L7"/>
    <mergeCell ref="E8:G8"/>
    <mergeCell ref="H8:J8"/>
    <mergeCell ref="K8:L8"/>
  </mergeCells>
  <pageMargins left="0.7" right="0.7" top="0.75" bottom="0.75" header="0.3" footer="0.3"/>
  <pageSetup paperSize="8" scale="70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zoomScale="70" zoomScaleNormal="70" workbookViewId="0">
      <selection sqref="A1:XFD1048576"/>
    </sheetView>
  </sheetViews>
  <sheetFormatPr defaultColWidth="8.85546875" defaultRowHeight="15" x14ac:dyDescent="0.25"/>
  <cols>
    <col min="1" max="1" width="9.42578125" style="89" customWidth="1"/>
    <col min="2" max="2" width="65.140625" style="89" customWidth="1"/>
    <col min="3" max="3" width="9.28515625" style="90" customWidth="1"/>
    <col min="4" max="4" width="10.140625" style="91" bestFit="1" customWidth="1"/>
    <col min="5" max="5" width="15.140625" style="89" customWidth="1"/>
    <col min="6" max="6" width="17.140625" style="92" customWidth="1"/>
    <col min="7" max="7" width="16.140625" style="92" customWidth="1"/>
    <col min="8" max="8" width="15.28515625" style="89" customWidth="1"/>
    <col min="9" max="9" width="17.140625" style="89" customWidth="1"/>
    <col min="10" max="10" width="15.140625" style="89" customWidth="1"/>
    <col min="11" max="11" width="17.140625" style="92" customWidth="1"/>
    <col min="12" max="12" width="16.140625" style="92" customWidth="1"/>
    <col min="13" max="14" width="17.140625" style="89" customWidth="1"/>
    <col min="15" max="15" width="8.85546875" style="89"/>
    <col min="16" max="16" width="10.7109375" style="89" bestFit="1" customWidth="1"/>
    <col min="17" max="16384" width="8.85546875" style="89"/>
  </cols>
  <sheetData>
    <row r="1" spans="1:14" x14ac:dyDescent="0.25">
      <c r="H1" s="148" t="s">
        <v>236</v>
      </c>
      <c r="I1" s="148"/>
      <c r="M1" s="148" t="s">
        <v>236</v>
      </c>
      <c r="N1" s="148"/>
    </row>
    <row r="6" spans="1:14" ht="14.45" customHeight="1" x14ac:dyDescent="0.25">
      <c r="A6" s="157" t="s">
        <v>0</v>
      </c>
      <c r="B6" s="131" t="s">
        <v>1</v>
      </c>
      <c r="C6" s="131" t="s">
        <v>2</v>
      </c>
      <c r="D6" s="153" t="s">
        <v>3</v>
      </c>
      <c r="E6" s="131" t="s">
        <v>14</v>
      </c>
      <c r="F6" s="131"/>
      <c r="G6" s="131"/>
      <c r="H6" s="131"/>
      <c r="I6" s="131"/>
      <c r="J6" s="131" t="s">
        <v>267</v>
      </c>
      <c r="K6" s="131"/>
      <c r="L6" s="131"/>
      <c r="M6" s="131"/>
      <c r="N6" s="131"/>
    </row>
    <row r="7" spans="1:14" ht="14.45" customHeight="1" x14ac:dyDescent="0.25">
      <c r="A7" s="157"/>
      <c r="B7" s="131"/>
      <c r="C7" s="131"/>
      <c r="D7" s="153"/>
      <c r="E7" s="131"/>
      <c r="F7" s="131"/>
      <c r="G7" s="131"/>
      <c r="H7" s="131"/>
      <c r="I7" s="131"/>
      <c r="J7" s="131"/>
      <c r="K7" s="131"/>
      <c r="L7" s="131"/>
      <c r="M7" s="131"/>
      <c r="N7" s="131"/>
    </row>
    <row r="8" spans="1:14" ht="27.75" customHeight="1" x14ac:dyDescent="0.25">
      <c r="A8" s="157"/>
      <c r="B8" s="131"/>
      <c r="C8" s="131"/>
      <c r="D8" s="153"/>
      <c r="E8" s="131" t="s">
        <v>25</v>
      </c>
      <c r="F8" s="131"/>
      <c r="G8" s="131" t="s">
        <v>26</v>
      </c>
      <c r="H8" s="131"/>
      <c r="I8" s="127"/>
      <c r="J8" s="131" t="s">
        <v>25</v>
      </c>
      <c r="K8" s="131"/>
      <c r="L8" s="131" t="s">
        <v>26</v>
      </c>
      <c r="M8" s="131"/>
      <c r="N8" s="127"/>
    </row>
    <row r="9" spans="1:14" ht="56.1" customHeight="1" x14ac:dyDescent="0.25">
      <c r="A9" s="157"/>
      <c r="B9" s="131"/>
      <c r="C9" s="131"/>
      <c r="D9" s="153"/>
      <c r="E9" s="125" t="s">
        <v>266</v>
      </c>
      <c r="F9" s="93" t="s">
        <v>6</v>
      </c>
      <c r="G9" s="125" t="s">
        <v>266</v>
      </c>
      <c r="H9" s="93" t="s">
        <v>6</v>
      </c>
      <c r="I9" s="125" t="s">
        <v>18</v>
      </c>
      <c r="J9" s="125" t="s">
        <v>266</v>
      </c>
      <c r="K9" s="93" t="s">
        <v>6</v>
      </c>
      <c r="L9" s="125" t="s">
        <v>266</v>
      </c>
      <c r="M9" s="93" t="s">
        <v>6</v>
      </c>
      <c r="N9" s="125" t="s">
        <v>18</v>
      </c>
    </row>
    <row r="10" spans="1:14" x14ac:dyDescent="0.25">
      <c r="A10" s="94">
        <v>1</v>
      </c>
      <c r="B10" s="95">
        <v>2</v>
      </c>
      <c r="C10" s="95">
        <v>3</v>
      </c>
      <c r="D10" s="96">
        <v>4</v>
      </c>
      <c r="E10" s="95">
        <v>5</v>
      </c>
      <c r="F10" s="95">
        <v>7</v>
      </c>
      <c r="G10" s="95">
        <v>8</v>
      </c>
      <c r="H10" s="95">
        <v>10</v>
      </c>
      <c r="I10" s="95">
        <v>12</v>
      </c>
      <c r="J10" s="95">
        <v>5</v>
      </c>
      <c r="K10" s="95">
        <v>7</v>
      </c>
      <c r="L10" s="95">
        <v>8</v>
      </c>
      <c r="M10" s="95">
        <v>10</v>
      </c>
      <c r="N10" s="95">
        <v>12</v>
      </c>
    </row>
    <row r="11" spans="1:14" ht="30.75" customHeight="1" x14ac:dyDescent="0.25">
      <c r="A11" s="158" t="s">
        <v>259</v>
      </c>
      <c r="B11" s="158"/>
      <c r="C11" s="158"/>
      <c r="D11" s="158"/>
      <c r="E11" s="158"/>
      <c r="F11" s="158"/>
      <c r="G11" s="158"/>
      <c r="H11" s="158"/>
      <c r="I11" s="158"/>
      <c r="J11" s="122"/>
      <c r="K11" s="122"/>
      <c r="L11" s="122"/>
      <c r="M11" s="122"/>
      <c r="N11" s="122"/>
    </row>
    <row r="12" spans="1:14" ht="32.25" customHeight="1" x14ac:dyDescent="0.25">
      <c r="A12" s="122"/>
      <c r="B12" s="122" t="s">
        <v>260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4" ht="27.75" customHeight="1" x14ac:dyDescent="0.25">
      <c r="A13" s="104"/>
      <c r="B13" s="105" t="s">
        <v>237</v>
      </c>
      <c r="C13" s="13" t="s">
        <v>7</v>
      </c>
      <c r="D13" s="115">
        <v>26.8</v>
      </c>
      <c r="E13" s="107">
        <v>2160</v>
      </c>
      <c r="F13" s="98">
        <f>E13*D13</f>
        <v>57888</v>
      </c>
      <c r="G13" s="108"/>
      <c r="H13" s="99"/>
      <c r="I13" s="98">
        <f>F13+H13</f>
        <v>57888</v>
      </c>
      <c r="J13" s="107">
        <f>E13*1.3</f>
        <v>2808</v>
      </c>
      <c r="K13" s="98">
        <f>J13*D13</f>
        <v>75254.400000000009</v>
      </c>
      <c r="L13" s="108"/>
      <c r="M13" s="99"/>
      <c r="N13" s="98">
        <f>K13+M13</f>
        <v>75254.400000000009</v>
      </c>
    </row>
    <row r="14" spans="1:14" ht="27.75" customHeight="1" x14ac:dyDescent="0.25">
      <c r="A14" s="104"/>
      <c r="B14" s="105" t="s">
        <v>247</v>
      </c>
      <c r="C14" s="13" t="s">
        <v>9</v>
      </c>
      <c r="D14" s="115">
        <v>67</v>
      </c>
      <c r="E14" s="107">
        <v>2375.7599999999998</v>
      </c>
      <c r="F14" s="98">
        <f>E14*D14</f>
        <v>159175.91999999998</v>
      </c>
      <c r="G14" s="108"/>
      <c r="H14" s="99"/>
      <c r="I14" s="98">
        <f>F14+H14</f>
        <v>159175.91999999998</v>
      </c>
      <c r="J14" s="107">
        <f>E14*1.3</f>
        <v>3088.4879999999998</v>
      </c>
      <c r="K14" s="98">
        <f t="shared" ref="K14:K46" si="0">J14*D14</f>
        <v>206928.696</v>
      </c>
      <c r="L14" s="108"/>
      <c r="M14" s="99"/>
      <c r="N14" s="98">
        <f>K14+M14</f>
        <v>206928.696</v>
      </c>
    </row>
    <row r="15" spans="1:14" ht="24" customHeight="1" x14ac:dyDescent="0.25">
      <c r="A15" s="123"/>
      <c r="B15" s="123" t="s">
        <v>248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</row>
    <row r="16" spans="1:14" ht="27.75" customHeight="1" x14ac:dyDescent="0.25">
      <c r="A16" s="104"/>
      <c r="B16" s="105" t="s">
        <v>245</v>
      </c>
      <c r="C16" s="13" t="s">
        <v>7</v>
      </c>
      <c r="D16" s="106">
        <v>20.309999999999999</v>
      </c>
      <c r="E16" s="107">
        <v>2160</v>
      </c>
      <c r="F16" s="98">
        <f>E16*D16</f>
        <v>43869.599999999999</v>
      </c>
      <c r="G16" s="108"/>
      <c r="H16" s="99"/>
      <c r="I16" s="98">
        <f>F16+H16</f>
        <v>43869.599999999999</v>
      </c>
      <c r="J16" s="107">
        <f t="shared" ref="J16:J46" si="1">E16*1.3</f>
        <v>2808</v>
      </c>
      <c r="K16" s="98">
        <f t="shared" si="0"/>
        <v>57030.479999999996</v>
      </c>
      <c r="L16" s="108"/>
      <c r="M16" s="99"/>
      <c r="N16" s="98">
        <f>K16+M16</f>
        <v>57030.479999999996</v>
      </c>
    </row>
    <row r="17" spans="1:16" ht="27.75" customHeight="1" x14ac:dyDescent="0.25">
      <c r="A17" s="104"/>
      <c r="B17" s="105" t="s">
        <v>242</v>
      </c>
      <c r="C17" s="13" t="s">
        <v>15</v>
      </c>
      <c r="D17" s="106">
        <v>11.5</v>
      </c>
      <c r="E17" s="111">
        <v>10484.4</v>
      </c>
      <c r="F17" s="98">
        <f>E17*D17</f>
        <v>120570.59999999999</v>
      </c>
      <c r="G17" s="108"/>
      <c r="H17" s="99"/>
      <c r="I17" s="98">
        <f>F17+H17</f>
        <v>120570.59999999999</v>
      </c>
      <c r="J17" s="111">
        <f t="shared" si="1"/>
        <v>13629.72</v>
      </c>
      <c r="K17" s="98">
        <f t="shared" si="0"/>
        <v>156741.78</v>
      </c>
      <c r="L17" s="108"/>
      <c r="M17" s="99"/>
      <c r="N17" s="98">
        <f>K17+M17</f>
        <v>156741.78</v>
      </c>
    </row>
    <row r="18" spans="1:16" ht="24" customHeight="1" x14ac:dyDescent="0.25">
      <c r="A18" s="122"/>
      <c r="B18" s="122" t="s">
        <v>261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16" ht="27.75" customHeight="1" x14ac:dyDescent="0.25">
      <c r="A19" s="104"/>
      <c r="B19" s="105" t="s">
        <v>239</v>
      </c>
      <c r="C19" s="13" t="s">
        <v>7</v>
      </c>
      <c r="D19" s="115">
        <v>3.75</v>
      </c>
      <c r="E19" s="107">
        <v>1956</v>
      </c>
      <c r="F19" s="98">
        <f>E19*D19</f>
        <v>7335</v>
      </c>
      <c r="G19" s="108"/>
      <c r="H19" s="99"/>
      <c r="I19" s="98">
        <f>F19+H19</f>
        <v>7335</v>
      </c>
      <c r="J19" s="107">
        <f t="shared" si="1"/>
        <v>2542.8000000000002</v>
      </c>
      <c r="K19" s="98">
        <f t="shared" si="0"/>
        <v>9535.5</v>
      </c>
      <c r="L19" s="108"/>
      <c r="M19" s="99"/>
      <c r="N19" s="98">
        <f>K19+M19</f>
        <v>9535.5</v>
      </c>
    </row>
    <row r="20" spans="1:16" ht="27.75" customHeight="1" x14ac:dyDescent="0.25">
      <c r="A20" s="104"/>
      <c r="B20" s="105" t="s">
        <v>238</v>
      </c>
      <c r="C20" s="13" t="s">
        <v>8</v>
      </c>
      <c r="D20" s="106">
        <v>150</v>
      </c>
      <c r="E20" s="107">
        <v>121.8</v>
      </c>
      <c r="F20" s="98">
        <f>E20*D20</f>
        <v>18270</v>
      </c>
      <c r="G20" s="108"/>
      <c r="H20" s="99"/>
      <c r="I20" s="98">
        <f>F20+H20</f>
        <v>18270</v>
      </c>
      <c r="J20" s="107">
        <f t="shared" si="1"/>
        <v>158.34</v>
      </c>
      <c r="K20" s="98">
        <f t="shared" si="0"/>
        <v>23751</v>
      </c>
      <c r="L20" s="108"/>
      <c r="M20" s="99"/>
      <c r="N20" s="98">
        <f>K20+M20</f>
        <v>23751</v>
      </c>
    </row>
    <row r="21" spans="1:16" ht="27.75" customHeight="1" x14ac:dyDescent="0.25">
      <c r="A21" s="104"/>
      <c r="B21" s="105" t="s">
        <v>241</v>
      </c>
      <c r="C21" s="13" t="s">
        <v>7</v>
      </c>
      <c r="D21" s="115">
        <v>15</v>
      </c>
      <c r="E21" s="107">
        <v>3088.4879999999998</v>
      </c>
      <c r="F21" s="98">
        <f>E21*D21</f>
        <v>46327.32</v>
      </c>
      <c r="G21" s="108"/>
      <c r="H21" s="99"/>
      <c r="I21" s="98">
        <f>F21+H21</f>
        <v>46327.32</v>
      </c>
      <c r="J21" s="107">
        <f t="shared" si="1"/>
        <v>4015.0344</v>
      </c>
      <c r="K21" s="98">
        <f t="shared" si="0"/>
        <v>60225.516000000003</v>
      </c>
      <c r="L21" s="108"/>
      <c r="M21" s="99"/>
      <c r="N21" s="98">
        <f>K21+M21</f>
        <v>60225.516000000003</v>
      </c>
    </row>
    <row r="22" spans="1:16" ht="27.75" customHeight="1" x14ac:dyDescent="0.25">
      <c r="A22" s="109"/>
      <c r="B22" s="86" t="s">
        <v>251</v>
      </c>
      <c r="C22" s="100" t="s">
        <v>7</v>
      </c>
      <c r="D22" s="102">
        <v>18.899999999999999</v>
      </c>
      <c r="E22" s="102">
        <v>0</v>
      </c>
      <c r="F22" s="101">
        <f>E22*D22</f>
        <v>0</v>
      </c>
      <c r="G22" s="101">
        <v>5760</v>
      </c>
      <c r="H22" s="101">
        <f>G22*D22</f>
        <v>108863.99999999999</v>
      </c>
      <c r="I22" s="101">
        <f>F22+H22</f>
        <v>108863.99999999999</v>
      </c>
      <c r="J22" s="102">
        <f t="shared" si="1"/>
        <v>0</v>
      </c>
      <c r="K22" s="101">
        <f t="shared" si="0"/>
        <v>0</v>
      </c>
      <c r="L22" s="101">
        <f>G22*1.3</f>
        <v>7488</v>
      </c>
      <c r="M22" s="101">
        <f>L22*D22</f>
        <v>141523.19999999998</v>
      </c>
      <c r="N22" s="101">
        <f>K22+M22</f>
        <v>141523.19999999998</v>
      </c>
    </row>
    <row r="23" spans="1:16" ht="27.75" customHeight="1" x14ac:dyDescent="0.25">
      <c r="A23" s="104"/>
      <c r="B23" s="105" t="s">
        <v>250</v>
      </c>
      <c r="C23" s="13" t="s">
        <v>10</v>
      </c>
      <c r="D23" s="116">
        <v>69</v>
      </c>
      <c r="E23" s="107">
        <v>2592</v>
      </c>
      <c r="F23" s="98">
        <f>E23*D23</f>
        <v>178848</v>
      </c>
      <c r="G23" s="108">
        <v>0</v>
      </c>
      <c r="H23" s="99"/>
      <c r="I23" s="98">
        <f>F23+H23</f>
        <v>178848</v>
      </c>
      <c r="J23" s="107">
        <f t="shared" si="1"/>
        <v>3369.6</v>
      </c>
      <c r="K23" s="98">
        <f t="shared" si="0"/>
        <v>232502.39999999999</v>
      </c>
      <c r="L23" s="108">
        <f t="shared" ref="L23:L46" si="2">G23*1.3</f>
        <v>0</v>
      </c>
      <c r="M23" s="99">
        <f t="shared" ref="M23:M46" si="3">L23*D23</f>
        <v>0</v>
      </c>
      <c r="N23" s="98">
        <f>K23+M23</f>
        <v>232502.39999999999</v>
      </c>
    </row>
    <row r="24" spans="1:16" ht="27.75" customHeight="1" x14ac:dyDescent="0.25">
      <c r="A24" s="109"/>
      <c r="B24" s="155" t="s">
        <v>246</v>
      </c>
      <c r="C24" s="156" t="s">
        <v>10</v>
      </c>
      <c r="D24" s="118">
        <v>69</v>
      </c>
      <c r="E24" s="102">
        <v>0</v>
      </c>
      <c r="F24" s="101">
        <f>E24*D24</f>
        <v>0</v>
      </c>
      <c r="G24" s="101">
        <v>18960</v>
      </c>
      <c r="H24" s="101">
        <f>G24*D24</f>
        <v>1308240</v>
      </c>
      <c r="I24" s="101">
        <f>F24+H24</f>
        <v>1308240</v>
      </c>
      <c r="J24" s="102">
        <f t="shared" si="1"/>
        <v>0</v>
      </c>
      <c r="K24" s="101">
        <f>J24*D24</f>
        <v>0</v>
      </c>
      <c r="L24" s="101">
        <f t="shared" si="2"/>
        <v>24648</v>
      </c>
      <c r="M24" s="101">
        <f t="shared" si="3"/>
        <v>1700712</v>
      </c>
      <c r="N24" s="101">
        <f>K24+M24</f>
        <v>1700712</v>
      </c>
      <c r="P24" s="120"/>
    </row>
    <row r="25" spans="1:16" ht="27.75" hidden="1" customHeight="1" x14ac:dyDescent="0.25">
      <c r="A25" s="109"/>
      <c r="B25" s="155" t="s">
        <v>254</v>
      </c>
      <c r="C25" s="156" t="s">
        <v>10</v>
      </c>
      <c r="D25" s="118">
        <v>138</v>
      </c>
      <c r="E25" s="102">
        <v>0</v>
      </c>
      <c r="F25" s="101"/>
      <c r="G25" s="101">
        <v>0</v>
      </c>
      <c r="H25" s="101" t="e">
        <f>ROUND(#REF!*1.2,2)</f>
        <v>#REF!</v>
      </c>
      <c r="I25" s="101" t="e">
        <f>F25+H25</f>
        <v>#REF!</v>
      </c>
      <c r="J25" s="102">
        <f t="shared" si="1"/>
        <v>0</v>
      </c>
      <c r="K25" s="101">
        <f t="shared" si="0"/>
        <v>0</v>
      </c>
      <c r="L25" s="101">
        <f t="shared" si="2"/>
        <v>0</v>
      </c>
      <c r="M25" s="101">
        <f t="shared" si="3"/>
        <v>0</v>
      </c>
      <c r="N25" s="101">
        <f>K25+M25</f>
        <v>0</v>
      </c>
    </row>
    <row r="26" spans="1:16" s="121" customFormat="1" ht="27.75" hidden="1" customHeight="1" x14ac:dyDescent="0.25">
      <c r="A26" s="109"/>
      <c r="B26" s="155" t="s">
        <v>258</v>
      </c>
      <c r="C26" s="156" t="s">
        <v>10</v>
      </c>
      <c r="D26" s="118">
        <v>138</v>
      </c>
      <c r="E26" s="102">
        <v>0</v>
      </c>
      <c r="F26" s="101"/>
      <c r="G26" s="101">
        <v>0</v>
      </c>
      <c r="H26" s="101" t="e">
        <f>ROUND(#REF!*1.2,2)</f>
        <v>#REF!</v>
      </c>
      <c r="I26" s="101" t="e">
        <f>F26+H26</f>
        <v>#REF!</v>
      </c>
      <c r="J26" s="102">
        <f t="shared" si="1"/>
        <v>0</v>
      </c>
      <c r="K26" s="101">
        <f t="shared" si="0"/>
        <v>0</v>
      </c>
      <c r="L26" s="101">
        <f t="shared" si="2"/>
        <v>0</v>
      </c>
      <c r="M26" s="101">
        <f t="shared" si="3"/>
        <v>0</v>
      </c>
      <c r="N26" s="101">
        <f>K26+M26</f>
        <v>0</v>
      </c>
    </row>
    <row r="27" spans="1:16" ht="27.75" hidden="1" customHeight="1" x14ac:dyDescent="0.25">
      <c r="A27" s="109"/>
      <c r="B27" s="155" t="s">
        <v>257</v>
      </c>
      <c r="C27" s="156" t="s">
        <v>10</v>
      </c>
      <c r="D27" s="118">
        <v>138</v>
      </c>
      <c r="E27" s="102">
        <v>0</v>
      </c>
      <c r="F27" s="101"/>
      <c r="G27" s="101">
        <v>0</v>
      </c>
      <c r="H27" s="101" t="e">
        <f>ROUND(#REF!*1.2,2)</f>
        <v>#REF!</v>
      </c>
      <c r="I27" s="101" t="e">
        <f>F27+H27</f>
        <v>#REF!</v>
      </c>
      <c r="J27" s="102">
        <f t="shared" si="1"/>
        <v>0</v>
      </c>
      <c r="K27" s="101">
        <f t="shared" si="0"/>
        <v>0</v>
      </c>
      <c r="L27" s="101">
        <f t="shared" si="2"/>
        <v>0</v>
      </c>
      <c r="M27" s="101">
        <f t="shared" si="3"/>
        <v>0</v>
      </c>
      <c r="N27" s="101">
        <f>K27+M27</f>
        <v>0</v>
      </c>
    </row>
    <row r="28" spans="1:16" s="121" customFormat="1" ht="27.75" hidden="1" customHeight="1" x14ac:dyDescent="0.25">
      <c r="A28" s="109"/>
      <c r="B28" s="155" t="s">
        <v>255</v>
      </c>
      <c r="C28" s="156" t="s">
        <v>10</v>
      </c>
      <c r="D28" s="118">
        <v>276</v>
      </c>
      <c r="E28" s="102">
        <v>0</v>
      </c>
      <c r="F28" s="101"/>
      <c r="G28" s="101">
        <v>0</v>
      </c>
      <c r="H28" s="101" t="e">
        <f>ROUND(#REF!*1.2,2)</f>
        <v>#REF!</v>
      </c>
      <c r="I28" s="101" t="e">
        <f>F28+H28</f>
        <v>#REF!</v>
      </c>
      <c r="J28" s="102">
        <f t="shared" si="1"/>
        <v>0</v>
      </c>
      <c r="K28" s="101">
        <f t="shared" si="0"/>
        <v>0</v>
      </c>
      <c r="L28" s="101">
        <f t="shared" si="2"/>
        <v>0</v>
      </c>
      <c r="M28" s="101">
        <f t="shared" si="3"/>
        <v>0</v>
      </c>
      <c r="N28" s="101">
        <f>K28+M28</f>
        <v>0</v>
      </c>
    </row>
    <row r="29" spans="1:16" ht="27.75" hidden="1" customHeight="1" x14ac:dyDescent="0.25">
      <c r="A29" s="109"/>
      <c r="B29" s="155" t="s">
        <v>256</v>
      </c>
      <c r="C29" s="156" t="s">
        <v>10</v>
      </c>
      <c r="D29" s="118">
        <v>276</v>
      </c>
      <c r="E29" s="102">
        <v>0</v>
      </c>
      <c r="F29" s="101"/>
      <c r="G29" s="101">
        <v>0</v>
      </c>
      <c r="H29" s="101" t="e">
        <f>ROUND(#REF!*1.2,2)</f>
        <v>#REF!</v>
      </c>
      <c r="I29" s="101" t="e">
        <f>F29+H29</f>
        <v>#REF!</v>
      </c>
      <c r="J29" s="102">
        <f t="shared" si="1"/>
        <v>0</v>
      </c>
      <c r="K29" s="101">
        <f t="shared" si="0"/>
        <v>0</v>
      </c>
      <c r="L29" s="101">
        <f t="shared" si="2"/>
        <v>0</v>
      </c>
      <c r="M29" s="101">
        <f t="shared" si="3"/>
        <v>0</v>
      </c>
      <c r="N29" s="101">
        <f>K29+M29</f>
        <v>0</v>
      </c>
    </row>
    <row r="30" spans="1:16" ht="27.75" customHeight="1" x14ac:dyDescent="0.25">
      <c r="A30" s="104"/>
      <c r="B30" s="105" t="s">
        <v>249</v>
      </c>
      <c r="C30" s="13" t="s">
        <v>9</v>
      </c>
      <c r="D30" s="115">
        <v>37.5</v>
      </c>
      <c r="E30" s="107">
        <v>2304</v>
      </c>
      <c r="F30" s="98">
        <f>E30*D30</f>
        <v>86400</v>
      </c>
      <c r="G30" s="108">
        <v>0</v>
      </c>
      <c r="H30" s="99"/>
      <c r="I30" s="98">
        <f>F30+H30</f>
        <v>86400</v>
      </c>
      <c r="J30" s="107">
        <f t="shared" si="1"/>
        <v>2995.2000000000003</v>
      </c>
      <c r="K30" s="98">
        <f t="shared" si="0"/>
        <v>112320.00000000001</v>
      </c>
      <c r="L30" s="108">
        <f t="shared" si="2"/>
        <v>0</v>
      </c>
      <c r="M30" s="99">
        <f t="shared" si="3"/>
        <v>0</v>
      </c>
      <c r="N30" s="98">
        <f>K30+M30</f>
        <v>112320.00000000001</v>
      </c>
    </row>
    <row r="31" spans="1:16" ht="27.75" customHeight="1" x14ac:dyDescent="0.25">
      <c r="A31" s="109"/>
      <c r="B31" s="86" t="s">
        <v>240</v>
      </c>
      <c r="C31" s="100" t="s">
        <v>10</v>
      </c>
      <c r="D31" s="117">
        <v>6</v>
      </c>
      <c r="E31" s="102">
        <v>0</v>
      </c>
      <c r="F31" s="101">
        <f>E31*D31</f>
        <v>0</v>
      </c>
      <c r="G31" s="101">
        <v>152000</v>
      </c>
      <c r="H31" s="101">
        <f>G31*D31</f>
        <v>912000</v>
      </c>
      <c r="I31" s="101">
        <f>F31+H31</f>
        <v>912000</v>
      </c>
      <c r="J31" s="102">
        <f t="shared" si="1"/>
        <v>0</v>
      </c>
      <c r="K31" s="101">
        <f t="shared" si="0"/>
        <v>0</v>
      </c>
      <c r="L31" s="101">
        <f t="shared" si="2"/>
        <v>197600</v>
      </c>
      <c r="M31" s="101">
        <f t="shared" si="3"/>
        <v>1185600</v>
      </c>
      <c r="N31" s="101">
        <f>K31+M31</f>
        <v>1185600</v>
      </c>
    </row>
    <row r="32" spans="1:16" ht="27.75" customHeight="1" x14ac:dyDescent="0.25">
      <c r="A32" s="112"/>
      <c r="B32" s="88" t="s">
        <v>253</v>
      </c>
      <c r="C32" s="113" t="s">
        <v>10</v>
      </c>
      <c r="D32" s="118">
        <v>6</v>
      </c>
      <c r="E32" s="107">
        <v>1344</v>
      </c>
      <c r="F32" s="98">
        <f>E32*D32</f>
        <v>8064</v>
      </c>
      <c r="G32" s="108">
        <v>0</v>
      </c>
      <c r="H32" s="99"/>
      <c r="I32" s="98">
        <f>F32+H32</f>
        <v>8064</v>
      </c>
      <c r="J32" s="107">
        <f t="shared" si="1"/>
        <v>1747.2</v>
      </c>
      <c r="K32" s="98">
        <f t="shared" si="0"/>
        <v>10483.200000000001</v>
      </c>
      <c r="L32" s="108">
        <f t="shared" si="2"/>
        <v>0</v>
      </c>
      <c r="M32" s="99">
        <f t="shared" si="3"/>
        <v>0</v>
      </c>
      <c r="N32" s="98">
        <f>K32+M32</f>
        <v>10483.200000000001</v>
      </c>
    </row>
    <row r="33" spans="1:14" ht="27.75" customHeight="1" x14ac:dyDescent="0.25">
      <c r="A33" s="104"/>
      <c r="B33" s="105" t="s">
        <v>234</v>
      </c>
      <c r="C33" s="13" t="s">
        <v>24</v>
      </c>
      <c r="D33" s="116">
        <v>8</v>
      </c>
      <c r="E33" s="107">
        <v>1588.8</v>
      </c>
      <c r="F33" s="98">
        <f>E33*D33</f>
        <v>12710.4</v>
      </c>
      <c r="G33" s="108">
        <v>0</v>
      </c>
      <c r="H33" s="99"/>
      <c r="I33" s="98">
        <f>F33+H33</f>
        <v>12710.4</v>
      </c>
      <c r="J33" s="107">
        <f t="shared" si="1"/>
        <v>2065.44</v>
      </c>
      <c r="K33" s="98">
        <f t="shared" si="0"/>
        <v>16523.52</v>
      </c>
      <c r="L33" s="108">
        <f t="shared" si="2"/>
        <v>0</v>
      </c>
      <c r="M33" s="99">
        <f t="shared" si="3"/>
        <v>0</v>
      </c>
      <c r="N33" s="98">
        <f>K33+M33</f>
        <v>16523.52</v>
      </c>
    </row>
    <row r="34" spans="1:14" ht="27.75" customHeight="1" x14ac:dyDescent="0.25">
      <c r="A34" s="109"/>
      <c r="B34" s="110" t="s">
        <v>244</v>
      </c>
      <c r="C34" s="113" t="s">
        <v>10</v>
      </c>
      <c r="D34" s="119">
        <v>8</v>
      </c>
      <c r="E34" s="102">
        <v>0</v>
      </c>
      <c r="F34" s="101"/>
      <c r="G34" s="101">
        <v>7980</v>
      </c>
      <c r="H34" s="102">
        <f>G34*D34</f>
        <v>63840</v>
      </c>
      <c r="I34" s="101">
        <f>F34+H34</f>
        <v>63840</v>
      </c>
      <c r="J34" s="102">
        <f t="shared" si="1"/>
        <v>0</v>
      </c>
      <c r="K34" s="101">
        <f t="shared" si="0"/>
        <v>0</v>
      </c>
      <c r="L34" s="101">
        <f t="shared" si="2"/>
        <v>10374</v>
      </c>
      <c r="M34" s="102">
        <f t="shared" si="3"/>
        <v>82992</v>
      </c>
      <c r="N34" s="101">
        <f>K34+M34</f>
        <v>82992</v>
      </c>
    </row>
    <row r="35" spans="1:14" ht="27.75" customHeight="1" x14ac:dyDescent="0.25">
      <c r="A35" s="109"/>
      <c r="B35" s="110" t="s">
        <v>252</v>
      </c>
      <c r="C35" s="13" t="s">
        <v>24</v>
      </c>
      <c r="D35" s="119">
        <v>8</v>
      </c>
      <c r="E35" s="102">
        <v>0</v>
      </c>
      <c r="F35" s="101"/>
      <c r="G35" s="101">
        <v>15720</v>
      </c>
      <c r="H35" s="102">
        <f>G35*D35</f>
        <v>125760</v>
      </c>
      <c r="I35" s="101">
        <f>F35+H35</f>
        <v>125760</v>
      </c>
      <c r="J35" s="102">
        <f t="shared" si="1"/>
        <v>0</v>
      </c>
      <c r="K35" s="101">
        <f t="shared" si="0"/>
        <v>0</v>
      </c>
      <c r="L35" s="101">
        <f t="shared" si="2"/>
        <v>20436</v>
      </c>
      <c r="M35" s="102">
        <f t="shared" si="3"/>
        <v>163488</v>
      </c>
      <c r="N35" s="101">
        <f>K35+M35</f>
        <v>163488</v>
      </c>
    </row>
    <row r="36" spans="1:14" ht="27.75" customHeight="1" x14ac:dyDescent="0.25">
      <c r="A36" s="109"/>
      <c r="B36" s="87" t="s">
        <v>233</v>
      </c>
      <c r="C36" s="100" t="s">
        <v>10</v>
      </c>
      <c r="D36" s="117">
        <v>48</v>
      </c>
      <c r="E36" s="102">
        <v>0</v>
      </c>
      <c r="F36" s="101"/>
      <c r="G36" s="101">
        <v>276</v>
      </c>
      <c r="H36" s="101">
        <f>G36*D36</f>
        <v>13248</v>
      </c>
      <c r="I36" s="101">
        <f>F36+H36</f>
        <v>13248</v>
      </c>
      <c r="J36" s="102">
        <f t="shared" si="1"/>
        <v>0</v>
      </c>
      <c r="K36" s="101">
        <f t="shared" si="0"/>
        <v>0</v>
      </c>
      <c r="L36" s="101">
        <f t="shared" si="2"/>
        <v>358.8</v>
      </c>
      <c r="M36" s="101">
        <f t="shared" si="3"/>
        <v>17222.400000000001</v>
      </c>
      <c r="N36" s="101">
        <f>K36+M36</f>
        <v>17222.400000000001</v>
      </c>
    </row>
    <row r="37" spans="1:14" ht="27.75" customHeight="1" x14ac:dyDescent="0.25">
      <c r="A37" s="104"/>
      <c r="B37" s="105" t="s">
        <v>235</v>
      </c>
      <c r="C37" s="13" t="s">
        <v>7</v>
      </c>
      <c r="D37" s="115">
        <v>19.149999999999999</v>
      </c>
      <c r="E37" s="107">
        <v>2319.84</v>
      </c>
      <c r="F37" s="98">
        <f>E37*D37</f>
        <v>44424.936000000002</v>
      </c>
      <c r="G37" s="108">
        <v>0</v>
      </c>
      <c r="H37" s="99"/>
      <c r="I37" s="98">
        <f>F37+H37</f>
        <v>44424.936000000002</v>
      </c>
      <c r="J37" s="107">
        <f t="shared" si="1"/>
        <v>3015.7920000000004</v>
      </c>
      <c r="K37" s="98">
        <f t="shared" si="0"/>
        <v>57752.416800000006</v>
      </c>
      <c r="L37" s="108">
        <f t="shared" si="2"/>
        <v>0</v>
      </c>
      <c r="M37" s="99">
        <f t="shared" si="3"/>
        <v>0</v>
      </c>
      <c r="N37" s="98">
        <f>K37+M37</f>
        <v>57752.416800000006</v>
      </c>
    </row>
    <row r="38" spans="1:14" ht="27.75" customHeight="1" x14ac:dyDescent="0.25">
      <c r="A38" s="109"/>
      <c r="B38" s="86" t="s">
        <v>251</v>
      </c>
      <c r="C38" s="100" t="s">
        <v>7</v>
      </c>
      <c r="D38" s="102">
        <v>24.128999999999998</v>
      </c>
      <c r="E38" s="102">
        <v>0</v>
      </c>
      <c r="F38" s="101">
        <f>E38*D38</f>
        <v>0</v>
      </c>
      <c r="G38" s="101">
        <v>5760</v>
      </c>
      <c r="H38" s="101">
        <f>G38*D38</f>
        <v>138983.03999999998</v>
      </c>
      <c r="I38" s="101">
        <f>F38+H38</f>
        <v>138983.03999999998</v>
      </c>
      <c r="J38" s="102">
        <f t="shared" si="1"/>
        <v>0</v>
      </c>
      <c r="K38" s="101">
        <f t="shared" si="0"/>
        <v>0</v>
      </c>
      <c r="L38" s="101">
        <f t="shared" si="2"/>
        <v>7488</v>
      </c>
      <c r="M38" s="101">
        <f t="shared" si="3"/>
        <v>180677.95199999999</v>
      </c>
      <c r="N38" s="101">
        <f>K38+M38</f>
        <v>180677.95199999999</v>
      </c>
    </row>
    <row r="39" spans="1:14" ht="27.75" customHeight="1" x14ac:dyDescent="0.25">
      <c r="A39" s="104"/>
      <c r="B39" s="105" t="s">
        <v>231</v>
      </c>
      <c r="C39" s="13" t="s">
        <v>7</v>
      </c>
      <c r="D39" s="115">
        <v>1.92</v>
      </c>
      <c r="E39" s="107">
        <v>1739.88</v>
      </c>
      <c r="F39" s="98">
        <f>E39*D39</f>
        <v>3340.5696000000003</v>
      </c>
      <c r="G39" s="108">
        <v>0</v>
      </c>
      <c r="H39" s="99"/>
      <c r="I39" s="98">
        <f>F39+H39</f>
        <v>3340.5696000000003</v>
      </c>
      <c r="J39" s="107">
        <f t="shared" si="1"/>
        <v>2261.8440000000001</v>
      </c>
      <c r="K39" s="98">
        <f t="shared" si="0"/>
        <v>4342.7404800000004</v>
      </c>
      <c r="L39" s="108">
        <f t="shared" si="2"/>
        <v>0</v>
      </c>
      <c r="M39" s="99">
        <f t="shared" si="3"/>
        <v>0</v>
      </c>
      <c r="N39" s="98">
        <f>K39+M39</f>
        <v>4342.7404800000004</v>
      </c>
    </row>
    <row r="40" spans="1:14" ht="27.75" customHeight="1" x14ac:dyDescent="0.25">
      <c r="A40" s="109"/>
      <c r="B40" s="86" t="s">
        <v>251</v>
      </c>
      <c r="C40" s="100" t="s">
        <v>7</v>
      </c>
      <c r="D40" s="102">
        <v>2.4192</v>
      </c>
      <c r="E40" s="102">
        <v>0</v>
      </c>
      <c r="F40" s="101">
        <f>E40*D40</f>
        <v>0</v>
      </c>
      <c r="G40" s="101">
        <v>5760</v>
      </c>
      <c r="H40" s="101">
        <f>G40*D40</f>
        <v>13934.592000000001</v>
      </c>
      <c r="I40" s="101">
        <f>F40+H40</f>
        <v>13934.592000000001</v>
      </c>
      <c r="J40" s="102">
        <f t="shared" si="1"/>
        <v>0</v>
      </c>
      <c r="K40" s="101">
        <f t="shared" si="0"/>
        <v>0</v>
      </c>
      <c r="L40" s="101">
        <f t="shared" si="2"/>
        <v>7488</v>
      </c>
      <c r="M40" s="101">
        <f t="shared" si="3"/>
        <v>18114.9696</v>
      </c>
      <c r="N40" s="101">
        <f>K40+M40</f>
        <v>18114.9696</v>
      </c>
    </row>
    <row r="41" spans="1:14" ht="27.75" customHeight="1" x14ac:dyDescent="0.25">
      <c r="A41" s="104"/>
      <c r="B41" s="105" t="s">
        <v>232</v>
      </c>
      <c r="C41" s="13" t="s">
        <v>9</v>
      </c>
      <c r="D41" s="115">
        <v>37.5</v>
      </c>
      <c r="E41" s="107">
        <v>1134.3599999999999</v>
      </c>
      <c r="F41" s="98">
        <f>E41*D41</f>
        <v>42538.499999999993</v>
      </c>
      <c r="G41" s="108">
        <v>0</v>
      </c>
      <c r="H41" s="99"/>
      <c r="I41" s="98">
        <f>F41+H41</f>
        <v>42538.499999999993</v>
      </c>
      <c r="J41" s="107">
        <f t="shared" si="1"/>
        <v>1474.6679999999999</v>
      </c>
      <c r="K41" s="98">
        <f t="shared" si="0"/>
        <v>55300.049999999996</v>
      </c>
      <c r="L41" s="108">
        <f t="shared" si="2"/>
        <v>0</v>
      </c>
      <c r="M41" s="99">
        <f t="shared" si="3"/>
        <v>0</v>
      </c>
      <c r="N41" s="98">
        <f>K41+M41</f>
        <v>55300.049999999996</v>
      </c>
    </row>
    <row r="42" spans="1:14" ht="27.75" customHeight="1" x14ac:dyDescent="0.25">
      <c r="A42" s="123"/>
      <c r="B42" s="123" t="s">
        <v>262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</row>
    <row r="43" spans="1:14" ht="27.75" customHeight="1" x14ac:dyDescent="0.25">
      <c r="A43" s="104"/>
      <c r="B43" s="105" t="s">
        <v>243</v>
      </c>
      <c r="C43" s="13" t="s">
        <v>15</v>
      </c>
      <c r="D43" s="115">
        <f>(D13+D16+D19)*1.75</f>
        <v>89.004999999999995</v>
      </c>
      <c r="E43" s="107">
        <v>840</v>
      </c>
      <c r="F43" s="98">
        <f>E43*D43</f>
        <v>74764.2</v>
      </c>
      <c r="G43" s="108">
        <v>0</v>
      </c>
      <c r="H43" s="99"/>
      <c r="I43" s="98">
        <f>F43+H43</f>
        <v>74764.2</v>
      </c>
      <c r="J43" s="107">
        <f>E43*1.3</f>
        <v>1092</v>
      </c>
      <c r="K43" s="98">
        <f t="shared" si="0"/>
        <v>97193.459999999992</v>
      </c>
      <c r="L43" s="108">
        <f t="shared" si="2"/>
        <v>0</v>
      </c>
      <c r="M43" s="99">
        <f t="shared" si="3"/>
        <v>0</v>
      </c>
      <c r="N43" s="98">
        <f>K43+M43</f>
        <v>97193.459999999992</v>
      </c>
    </row>
    <row r="44" spans="1:14" ht="15.75" x14ac:dyDescent="0.25">
      <c r="A44" s="104"/>
      <c r="B44" s="105" t="s">
        <v>265</v>
      </c>
      <c r="C44" s="13" t="s">
        <v>15</v>
      </c>
      <c r="D44" s="115">
        <v>20.556282799999998</v>
      </c>
      <c r="E44" s="107">
        <v>1368</v>
      </c>
      <c r="F44" s="98">
        <f>E44*D44</f>
        <v>28120.994870399998</v>
      </c>
      <c r="G44" s="108">
        <v>0</v>
      </c>
      <c r="H44" s="99"/>
      <c r="I44" s="98">
        <f>F44+H44</f>
        <v>28120.994870399998</v>
      </c>
      <c r="J44" s="107">
        <f t="shared" si="1"/>
        <v>1778.4</v>
      </c>
      <c r="K44" s="98">
        <f t="shared" si="0"/>
        <v>36557.293331519999</v>
      </c>
      <c r="L44" s="108">
        <f t="shared" si="2"/>
        <v>0</v>
      </c>
      <c r="M44" s="99">
        <f t="shared" si="3"/>
        <v>0</v>
      </c>
      <c r="N44" s="98">
        <f>K44+M44</f>
        <v>36557.293331519999</v>
      </c>
    </row>
    <row r="45" spans="1:14" ht="41.25" customHeight="1" x14ac:dyDescent="0.25">
      <c r="A45" s="104"/>
      <c r="B45" s="105" t="s">
        <v>263</v>
      </c>
      <c r="C45" s="13" t="s">
        <v>15</v>
      </c>
      <c r="D45" s="115">
        <v>20.556282799999998</v>
      </c>
      <c r="E45" s="107">
        <v>1368</v>
      </c>
      <c r="F45" s="98">
        <f>E45*D45</f>
        <v>28120.994870399998</v>
      </c>
      <c r="G45" s="108">
        <v>0</v>
      </c>
      <c r="H45" s="99"/>
      <c r="I45" s="98">
        <f>F45+H45</f>
        <v>28120.994870399998</v>
      </c>
      <c r="J45" s="107">
        <f t="shared" si="1"/>
        <v>1778.4</v>
      </c>
      <c r="K45" s="98">
        <f t="shared" si="0"/>
        <v>36557.293331519999</v>
      </c>
      <c r="L45" s="108">
        <f t="shared" si="2"/>
        <v>0</v>
      </c>
      <c r="M45" s="99">
        <f t="shared" si="3"/>
        <v>0</v>
      </c>
      <c r="N45" s="98">
        <f>K45+M45</f>
        <v>36557.293331519999</v>
      </c>
    </row>
    <row r="46" spans="1:14" ht="33.75" customHeight="1" x14ac:dyDescent="0.25">
      <c r="A46" s="104"/>
      <c r="B46" s="105" t="s">
        <v>264</v>
      </c>
      <c r="C46" s="13" t="s">
        <v>15</v>
      </c>
      <c r="D46" s="115">
        <v>16.41</v>
      </c>
      <c r="E46" s="107">
        <v>1368</v>
      </c>
      <c r="F46" s="98">
        <f>E46*D46</f>
        <v>22448.880000000001</v>
      </c>
      <c r="G46" s="108">
        <v>0</v>
      </c>
      <c r="H46" s="99"/>
      <c r="I46" s="98">
        <f>F46+H46</f>
        <v>22448.880000000001</v>
      </c>
      <c r="J46" s="107">
        <f t="shared" si="1"/>
        <v>1778.4</v>
      </c>
      <c r="K46" s="98">
        <f t="shared" si="0"/>
        <v>29183.544000000002</v>
      </c>
      <c r="L46" s="108">
        <f t="shared" si="2"/>
        <v>0</v>
      </c>
      <c r="M46" s="99">
        <f t="shared" si="3"/>
        <v>0</v>
      </c>
      <c r="N46" s="98">
        <f>K46+M46</f>
        <v>29183.544000000002</v>
      </c>
    </row>
    <row r="47" spans="1:14" ht="27.75" customHeight="1" x14ac:dyDescent="0.25">
      <c r="A47" s="149" t="s">
        <v>11</v>
      </c>
      <c r="B47" s="149"/>
      <c r="C47" s="149"/>
      <c r="D47" s="149"/>
      <c r="E47" s="149"/>
      <c r="F47" s="103">
        <f>SUM(F13:F46)</f>
        <v>983217.91534079995</v>
      </c>
      <c r="G47" s="124"/>
      <c r="H47" s="103">
        <f>H40+H38+H36+H35+H34+H31+H24+H22</f>
        <v>2684869.6320000002</v>
      </c>
      <c r="I47" s="103">
        <f>I46+I45+I44+I43+I41+I40+I39+I38+I37+I36+I35+I34+I33+I32+I31+I30+I24+I23+I22+I21+I20+I19+I17+I16+I14+I13</f>
        <v>3668087.5473408001</v>
      </c>
      <c r="J47" s="103"/>
      <c r="K47" s="103">
        <f>SUM(K13:K46)</f>
        <v>1278183.2899430399</v>
      </c>
      <c r="L47" s="124"/>
      <c r="M47" s="103">
        <f>M40+M38+M36+M35+M34+M31+M24+M22</f>
        <v>3490330.5216000001</v>
      </c>
      <c r="N47" s="103">
        <f>N46+N45+N44+N43+N41+N40+N39+N38+N37+N36+N35+N34+N33+N32+N31+N30+N24+N23+N22+N21+N20+N19+N17+N16+N14+N13</f>
        <v>4768513.8115430418</v>
      </c>
    </row>
    <row r="50" spans="1:14" x14ac:dyDescent="0.25">
      <c r="J50" s="159">
        <f>N47-I47</f>
        <v>1100426.2642022418</v>
      </c>
    </row>
    <row r="51" spans="1:14" ht="210" customHeight="1" x14ac:dyDescent="0.25">
      <c r="A51" s="148" t="s">
        <v>259</v>
      </c>
      <c r="B51" s="148"/>
      <c r="C51" s="148"/>
      <c r="D51" s="148"/>
      <c r="E51" s="148"/>
      <c r="F51" s="148"/>
      <c r="G51" s="148"/>
      <c r="H51" s="148"/>
      <c r="I51" s="148"/>
      <c r="J51" s="126"/>
      <c r="K51" s="126"/>
      <c r="L51" s="126"/>
      <c r="M51" s="126"/>
      <c r="N51" s="126"/>
    </row>
    <row r="52" spans="1:14" x14ac:dyDescent="0.25">
      <c r="A52" s="148"/>
      <c r="B52" s="148"/>
      <c r="C52" s="148"/>
      <c r="D52" s="148"/>
      <c r="E52" s="148"/>
      <c r="F52" s="148"/>
      <c r="G52" s="148"/>
      <c r="H52" s="148"/>
      <c r="I52" s="148"/>
      <c r="J52" s="126"/>
      <c r="K52" s="126"/>
      <c r="L52" s="126"/>
      <c r="M52" s="126"/>
      <c r="N52" s="126"/>
    </row>
  </sheetData>
  <mergeCells count="15">
    <mergeCell ref="A11:I11"/>
    <mergeCell ref="A47:E47"/>
    <mergeCell ref="A51:I52"/>
    <mergeCell ref="M1:N1"/>
    <mergeCell ref="J6:N7"/>
    <mergeCell ref="J8:K8"/>
    <mergeCell ref="L8:M8"/>
    <mergeCell ref="H1:I1"/>
    <mergeCell ref="A6:A9"/>
    <mergeCell ref="B6:B9"/>
    <mergeCell ref="C6:C9"/>
    <mergeCell ref="D6:D9"/>
    <mergeCell ref="E6:I7"/>
    <mergeCell ref="E8:F8"/>
    <mergeCell ref="G8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36" zoomScale="85" zoomScaleNormal="85" workbookViewId="0">
      <selection activeCell="P17" sqref="P17"/>
    </sheetView>
  </sheetViews>
  <sheetFormatPr defaultColWidth="8.85546875" defaultRowHeight="15" x14ac:dyDescent="0.25"/>
  <cols>
    <col min="1" max="1" width="9.42578125" style="89" customWidth="1"/>
    <col min="2" max="2" width="65.140625" style="89" customWidth="1"/>
    <col min="3" max="3" width="9.28515625" style="90" customWidth="1"/>
    <col min="4" max="4" width="10.140625" style="91" bestFit="1" customWidth="1"/>
    <col min="5" max="5" width="15.140625" style="89" customWidth="1"/>
    <col min="6" max="6" width="17.140625" style="92" customWidth="1"/>
    <col min="7" max="7" width="16.140625" style="92" customWidth="1"/>
    <col min="8" max="9" width="17.140625" style="89" customWidth="1"/>
    <col min="10" max="10" width="8.85546875" style="89"/>
    <col min="11" max="11" width="10.7109375" style="89" bestFit="1" customWidth="1"/>
    <col min="12" max="16384" width="8.85546875" style="89"/>
  </cols>
  <sheetData>
    <row r="1" spans="1:9" ht="15" customHeight="1" x14ac:dyDescent="0.25">
      <c r="H1" s="148" t="s">
        <v>236</v>
      </c>
      <c r="I1" s="148"/>
    </row>
    <row r="6" spans="1:9" ht="14.45" customHeight="1" x14ac:dyDescent="0.25">
      <c r="A6" s="157" t="s">
        <v>0</v>
      </c>
      <c r="B6" s="131" t="s">
        <v>1</v>
      </c>
      <c r="C6" s="131" t="s">
        <v>2</v>
      </c>
      <c r="D6" s="153" t="s">
        <v>3</v>
      </c>
      <c r="E6" s="131" t="s">
        <v>267</v>
      </c>
      <c r="F6" s="131"/>
      <c r="G6" s="131"/>
      <c r="H6" s="131"/>
      <c r="I6" s="131"/>
    </row>
    <row r="7" spans="1:9" ht="14.45" customHeight="1" x14ac:dyDescent="0.25">
      <c r="A7" s="157"/>
      <c r="B7" s="131"/>
      <c r="C7" s="131"/>
      <c r="D7" s="153"/>
      <c r="E7" s="131"/>
      <c r="F7" s="131"/>
      <c r="G7" s="131"/>
      <c r="H7" s="131"/>
      <c r="I7" s="131"/>
    </row>
    <row r="8" spans="1:9" ht="27.75" customHeight="1" x14ac:dyDescent="0.25">
      <c r="A8" s="157"/>
      <c r="B8" s="131"/>
      <c r="C8" s="131"/>
      <c r="D8" s="153"/>
      <c r="E8" s="131" t="s">
        <v>25</v>
      </c>
      <c r="F8" s="131"/>
      <c r="G8" s="131" t="s">
        <v>26</v>
      </c>
      <c r="H8" s="131"/>
      <c r="I8" s="127"/>
    </row>
    <row r="9" spans="1:9" ht="56.1" customHeight="1" x14ac:dyDescent="0.25">
      <c r="A9" s="157"/>
      <c r="B9" s="131"/>
      <c r="C9" s="131"/>
      <c r="D9" s="153"/>
      <c r="E9" s="125" t="s">
        <v>266</v>
      </c>
      <c r="F9" s="93" t="s">
        <v>6</v>
      </c>
      <c r="G9" s="125" t="s">
        <v>266</v>
      </c>
      <c r="H9" s="93" t="s">
        <v>6</v>
      </c>
      <c r="I9" s="125" t="s">
        <v>18</v>
      </c>
    </row>
    <row r="10" spans="1:9" x14ac:dyDescent="0.25">
      <c r="A10" s="94">
        <v>1</v>
      </c>
      <c r="B10" s="95">
        <v>2</v>
      </c>
      <c r="C10" s="95">
        <v>3</v>
      </c>
      <c r="D10" s="96">
        <v>4</v>
      </c>
      <c r="E10" s="95">
        <v>5</v>
      </c>
      <c r="F10" s="95">
        <v>7</v>
      </c>
      <c r="G10" s="95">
        <v>8</v>
      </c>
      <c r="H10" s="95">
        <v>10</v>
      </c>
      <c r="I10" s="95">
        <v>12</v>
      </c>
    </row>
    <row r="11" spans="1:9" ht="30.75" customHeight="1" x14ac:dyDescent="0.25">
      <c r="A11" s="158" t="s">
        <v>259</v>
      </c>
      <c r="B11" s="158"/>
      <c r="C11" s="158"/>
      <c r="D11" s="158"/>
      <c r="E11" s="122"/>
      <c r="F11" s="122"/>
      <c r="G11" s="122"/>
      <c r="H11" s="122"/>
      <c r="I11" s="122"/>
    </row>
    <row r="12" spans="1:9" ht="32.25" customHeight="1" x14ac:dyDescent="0.25">
      <c r="A12" s="122"/>
      <c r="B12" s="122" t="s">
        <v>260</v>
      </c>
      <c r="C12" s="122"/>
      <c r="D12" s="122"/>
      <c r="E12" s="122"/>
      <c r="F12" s="122"/>
      <c r="G12" s="122"/>
      <c r="H12" s="122"/>
      <c r="I12" s="122"/>
    </row>
    <row r="13" spans="1:9" ht="27.75" customHeight="1" x14ac:dyDescent="0.25">
      <c r="A13" s="104"/>
      <c r="B13" s="105" t="s">
        <v>237</v>
      </c>
      <c r="C13" s="13" t="s">
        <v>7</v>
      </c>
      <c r="D13" s="115">
        <v>26.8</v>
      </c>
      <c r="E13" s="107">
        <f>'вход-выход'!J13</f>
        <v>2808</v>
      </c>
      <c r="F13" s="98">
        <f>E13*D13</f>
        <v>75254.400000000009</v>
      </c>
      <c r="G13" s="108"/>
      <c r="H13" s="99"/>
      <c r="I13" s="98">
        <f>F13+H13</f>
        <v>75254.400000000009</v>
      </c>
    </row>
    <row r="14" spans="1:9" ht="27.75" customHeight="1" x14ac:dyDescent="0.25">
      <c r="A14" s="104"/>
      <c r="B14" s="105" t="s">
        <v>247</v>
      </c>
      <c r="C14" s="13" t="s">
        <v>9</v>
      </c>
      <c r="D14" s="115">
        <v>67</v>
      </c>
      <c r="E14" s="107">
        <f>'вход-выход'!J14</f>
        <v>3088.4879999999998</v>
      </c>
      <c r="F14" s="98">
        <f>E14*D14</f>
        <v>206928.696</v>
      </c>
      <c r="G14" s="108"/>
      <c r="H14" s="99"/>
      <c r="I14" s="98">
        <f>F14+H14</f>
        <v>206928.696</v>
      </c>
    </row>
    <row r="15" spans="1:9" ht="24" customHeight="1" x14ac:dyDescent="0.25">
      <c r="A15" s="123"/>
      <c r="B15" s="123" t="s">
        <v>248</v>
      </c>
      <c r="C15" s="123"/>
      <c r="D15" s="123"/>
      <c r="E15" s="123"/>
      <c r="F15" s="123"/>
      <c r="G15" s="123"/>
      <c r="H15" s="123"/>
      <c r="I15" s="123"/>
    </row>
    <row r="16" spans="1:9" ht="32.25" customHeight="1" x14ac:dyDescent="0.25">
      <c r="A16" s="104"/>
      <c r="B16" s="105" t="s">
        <v>245</v>
      </c>
      <c r="C16" s="13" t="s">
        <v>7</v>
      </c>
      <c r="D16" s="106">
        <v>20.309999999999999</v>
      </c>
      <c r="E16" s="107">
        <f>'вход-выход'!J16</f>
        <v>2808</v>
      </c>
      <c r="F16" s="98">
        <f>E16*D16</f>
        <v>57030.479999999996</v>
      </c>
      <c r="G16" s="108"/>
      <c r="H16" s="99"/>
      <c r="I16" s="98">
        <f>F16+H16</f>
        <v>57030.479999999996</v>
      </c>
    </row>
    <row r="17" spans="1:9" ht="31.5" customHeight="1" x14ac:dyDescent="0.25">
      <c r="A17" s="104"/>
      <c r="B17" s="105" t="s">
        <v>242</v>
      </c>
      <c r="C17" s="13" t="s">
        <v>15</v>
      </c>
      <c r="D17" s="106">
        <v>11.5</v>
      </c>
      <c r="E17" s="111">
        <f>'вход-выход'!J17</f>
        <v>13629.72</v>
      </c>
      <c r="F17" s="98">
        <f>E17*D17</f>
        <v>156741.78</v>
      </c>
      <c r="G17" s="108"/>
      <c r="H17" s="99"/>
      <c r="I17" s="98">
        <f>F17+H17</f>
        <v>156741.78</v>
      </c>
    </row>
    <row r="18" spans="1:9" ht="24" customHeight="1" x14ac:dyDescent="0.25">
      <c r="A18" s="122"/>
      <c r="B18" s="122" t="s">
        <v>261</v>
      </c>
      <c r="C18" s="122"/>
      <c r="D18" s="122"/>
      <c r="E18" s="122"/>
      <c r="F18" s="122"/>
      <c r="G18" s="122"/>
      <c r="H18" s="122"/>
      <c r="I18" s="122"/>
    </row>
    <row r="19" spans="1:9" ht="27.75" customHeight="1" x14ac:dyDescent="0.25">
      <c r="A19" s="104"/>
      <c r="B19" s="105" t="s">
        <v>239</v>
      </c>
      <c r="C19" s="13" t="s">
        <v>7</v>
      </c>
      <c r="D19" s="115">
        <v>3.75</v>
      </c>
      <c r="E19" s="107">
        <f>'вход-выход'!J19</f>
        <v>2542.8000000000002</v>
      </c>
      <c r="F19" s="98">
        <f>E19*D19</f>
        <v>9535.5</v>
      </c>
      <c r="G19" s="108"/>
      <c r="H19" s="99"/>
      <c r="I19" s="98">
        <f>F19+H19</f>
        <v>9535.5</v>
      </c>
    </row>
    <row r="20" spans="1:9" ht="27.75" customHeight="1" x14ac:dyDescent="0.25">
      <c r="A20" s="104"/>
      <c r="B20" s="105" t="s">
        <v>238</v>
      </c>
      <c r="C20" s="13" t="s">
        <v>8</v>
      </c>
      <c r="D20" s="106">
        <v>150</v>
      </c>
      <c r="E20" s="107">
        <f>'вход-выход'!J20</f>
        <v>158.34</v>
      </c>
      <c r="F20" s="98">
        <f>E20*D20</f>
        <v>23751</v>
      </c>
      <c r="G20" s="108"/>
      <c r="H20" s="99"/>
      <c r="I20" s="98">
        <f>F20+H20</f>
        <v>23751</v>
      </c>
    </row>
    <row r="21" spans="1:9" ht="27.75" customHeight="1" x14ac:dyDescent="0.25">
      <c r="A21" s="104"/>
      <c r="B21" s="105" t="s">
        <v>241</v>
      </c>
      <c r="C21" s="13" t="s">
        <v>7</v>
      </c>
      <c r="D21" s="115">
        <v>15</v>
      </c>
      <c r="E21" s="107">
        <f>'вход-выход'!J21</f>
        <v>4015.0344</v>
      </c>
      <c r="F21" s="98">
        <f>E21*D21</f>
        <v>60225.516000000003</v>
      </c>
      <c r="G21" s="108"/>
      <c r="H21" s="99"/>
      <c r="I21" s="98">
        <f>F21+H21</f>
        <v>60225.516000000003</v>
      </c>
    </row>
    <row r="22" spans="1:9" ht="27.75" customHeight="1" x14ac:dyDescent="0.25">
      <c r="A22" s="109"/>
      <c r="B22" s="86" t="s">
        <v>251</v>
      </c>
      <c r="C22" s="100" t="s">
        <v>7</v>
      </c>
      <c r="D22" s="102">
        <v>18.899999999999999</v>
      </c>
      <c r="E22" s="102">
        <f>'вход-выход'!J22</f>
        <v>0</v>
      </c>
      <c r="F22" s="101">
        <f>E22*D22</f>
        <v>0</v>
      </c>
      <c r="G22" s="101">
        <f>'вход-выход'!L22</f>
        <v>7488</v>
      </c>
      <c r="H22" s="101">
        <f>G22*D22</f>
        <v>141523.19999999998</v>
      </c>
      <c r="I22" s="101">
        <f>F22+H22</f>
        <v>141523.19999999998</v>
      </c>
    </row>
    <row r="23" spans="1:9" ht="27.75" customHeight="1" x14ac:dyDescent="0.25">
      <c r="A23" s="104"/>
      <c r="B23" s="105" t="s">
        <v>250</v>
      </c>
      <c r="C23" s="13" t="s">
        <v>10</v>
      </c>
      <c r="D23" s="116">
        <v>69</v>
      </c>
      <c r="E23" s="107">
        <f>'вход-выход'!J23</f>
        <v>3369.6</v>
      </c>
      <c r="F23" s="98">
        <f>E23*D23</f>
        <v>232502.39999999999</v>
      </c>
      <c r="G23" s="108">
        <f>'вход-выход'!L23</f>
        <v>0</v>
      </c>
      <c r="H23" s="99">
        <f>G23*D23</f>
        <v>0</v>
      </c>
      <c r="I23" s="98">
        <f>F23+H23</f>
        <v>232502.39999999999</v>
      </c>
    </row>
    <row r="24" spans="1:9" ht="27.75" customHeight="1" x14ac:dyDescent="0.25">
      <c r="A24" s="109"/>
      <c r="B24" s="86" t="s">
        <v>246</v>
      </c>
      <c r="C24" s="100" t="s">
        <v>10</v>
      </c>
      <c r="D24" s="102">
        <v>69</v>
      </c>
      <c r="E24" s="102">
        <f>'вход-выход'!J24</f>
        <v>0</v>
      </c>
      <c r="F24" s="101">
        <f>E24*D24</f>
        <v>0</v>
      </c>
      <c r="G24" s="101">
        <f>'вход-выход'!L24</f>
        <v>24648</v>
      </c>
      <c r="H24" s="101">
        <f>G24*D24</f>
        <v>1700712</v>
      </c>
      <c r="I24" s="101">
        <f>F24+H24</f>
        <v>1700712</v>
      </c>
    </row>
    <row r="25" spans="1:9" ht="27.75" hidden="1" customHeight="1" x14ac:dyDescent="0.25">
      <c r="A25" s="109"/>
      <c r="B25" s="155" t="s">
        <v>254</v>
      </c>
      <c r="C25" s="156" t="s">
        <v>10</v>
      </c>
      <c r="D25" s="118">
        <v>138</v>
      </c>
      <c r="E25" s="102">
        <f>'вход-выход'!J25</f>
        <v>0</v>
      </c>
      <c r="F25" s="101">
        <f>E25*D25</f>
        <v>0</v>
      </c>
      <c r="G25" s="101">
        <f>'вход-выход'!L25</f>
        <v>0</v>
      </c>
      <c r="H25" s="101">
        <f>G25*D25</f>
        <v>0</v>
      </c>
      <c r="I25" s="101">
        <f>F25+H25</f>
        <v>0</v>
      </c>
    </row>
    <row r="26" spans="1:9" s="121" customFormat="1" ht="27.75" hidden="1" customHeight="1" x14ac:dyDescent="0.25">
      <c r="A26" s="109"/>
      <c r="B26" s="155" t="s">
        <v>258</v>
      </c>
      <c r="C26" s="156" t="s">
        <v>10</v>
      </c>
      <c r="D26" s="118">
        <v>138</v>
      </c>
      <c r="E26" s="102">
        <f>'вход-выход'!J26</f>
        <v>0</v>
      </c>
      <c r="F26" s="101">
        <f>E26*D26</f>
        <v>0</v>
      </c>
      <c r="G26" s="101">
        <f>'вход-выход'!L26</f>
        <v>0</v>
      </c>
      <c r="H26" s="101">
        <f>G26*D26</f>
        <v>0</v>
      </c>
      <c r="I26" s="101">
        <f>F26+H26</f>
        <v>0</v>
      </c>
    </row>
    <row r="27" spans="1:9" ht="27.75" hidden="1" customHeight="1" x14ac:dyDescent="0.25">
      <c r="A27" s="109"/>
      <c r="B27" s="155" t="s">
        <v>257</v>
      </c>
      <c r="C27" s="156" t="s">
        <v>10</v>
      </c>
      <c r="D27" s="118">
        <v>138</v>
      </c>
      <c r="E27" s="102">
        <f>'вход-выход'!J27</f>
        <v>0</v>
      </c>
      <c r="F27" s="101">
        <f>E27*D27</f>
        <v>0</v>
      </c>
      <c r="G27" s="101">
        <f>'вход-выход'!L27</f>
        <v>0</v>
      </c>
      <c r="H27" s="101">
        <f>G27*D27</f>
        <v>0</v>
      </c>
      <c r="I27" s="101">
        <f>F27+H27</f>
        <v>0</v>
      </c>
    </row>
    <row r="28" spans="1:9" s="121" customFormat="1" ht="27.75" hidden="1" customHeight="1" x14ac:dyDescent="0.25">
      <c r="A28" s="109"/>
      <c r="B28" s="155" t="s">
        <v>255</v>
      </c>
      <c r="C28" s="156" t="s">
        <v>10</v>
      </c>
      <c r="D28" s="118">
        <v>276</v>
      </c>
      <c r="E28" s="102">
        <f>'вход-выход'!J28</f>
        <v>0</v>
      </c>
      <c r="F28" s="101">
        <f>E28*D28</f>
        <v>0</v>
      </c>
      <c r="G28" s="101">
        <f>'вход-выход'!L28</f>
        <v>0</v>
      </c>
      <c r="H28" s="101">
        <f>G28*D28</f>
        <v>0</v>
      </c>
      <c r="I28" s="101">
        <f>F28+H28</f>
        <v>0</v>
      </c>
    </row>
    <row r="29" spans="1:9" ht="27.75" hidden="1" customHeight="1" x14ac:dyDescent="0.25">
      <c r="A29" s="109"/>
      <c r="B29" s="155" t="s">
        <v>256</v>
      </c>
      <c r="C29" s="156" t="s">
        <v>10</v>
      </c>
      <c r="D29" s="118">
        <v>276</v>
      </c>
      <c r="E29" s="102">
        <f>'вход-выход'!J29</f>
        <v>0</v>
      </c>
      <c r="F29" s="101">
        <f>E29*D29</f>
        <v>0</v>
      </c>
      <c r="G29" s="101">
        <f>'вход-выход'!L29</f>
        <v>0</v>
      </c>
      <c r="H29" s="101">
        <f>G29*D29</f>
        <v>0</v>
      </c>
      <c r="I29" s="101">
        <f>F29+H29</f>
        <v>0</v>
      </c>
    </row>
    <row r="30" spans="1:9" ht="27.75" customHeight="1" x14ac:dyDescent="0.25">
      <c r="A30" s="104"/>
      <c r="B30" s="105" t="s">
        <v>249</v>
      </c>
      <c r="C30" s="13" t="s">
        <v>9</v>
      </c>
      <c r="D30" s="115">
        <v>37.5</v>
      </c>
      <c r="E30" s="107">
        <f>'вход-выход'!J30</f>
        <v>2995.2000000000003</v>
      </c>
      <c r="F30" s="98">
        <f>E30*D30</f>
        <v>112320.00000000001</v>
      </c>
      <c r="G30" s="108">
        <f>'вход-выход'!L30</f>
        <v>0</v>
      </c>
      <c r="H30" s="99">
        <f>G30*D30</f>
        <v>0</v>
      </c>
      <c r="I30" s="98">
        <f>F30+H30</f>
        <v>112320.00000000001</v>
      </c>
    </row>
    <row r="31" spans="1:9" ht="27.75" customHeight="1" x14ac:dyDescent="0.25">
      <c r="A31" s="109"/>
      <c r="B31" s="86" t="s">
        <v>240</v>
      </c>
      <c r="C31" s="100" t="s">
        <v>10</v>
      </c>
      <c r="D31" s="117">
        <v>6</v>
      </c>
      <c r="E31" s="102">
        <f>'вход-выход'!J31</f>
        <v>0</v>
      </c>
      <c r="F31" s="101">
        <f>E31*D31</f>
        <v>0</v>
      </c>
      <c r="G31" s="101">
        <f>'вход-выход'!L31</f>
        <v>197600</v>
      </c>
      <c r="H31" s="101">
        <f>G31*D31</f>
        <v>1185600</v>
      </c>
      <c r="I31" s="101">
        <f>F31+H31</f>
        <v>1185600</v>
      </c>
    </row>
    <row r="32" spans="1:9" ht="27.75" customHeight="1" x14ac:dyDescent="0.25">
      <c r="A32" s="112"/>
      <c r="B32" s="88" t="s">
        <v>253</v>
      </c>
      <c r="C32" s="113" t="s">
        <v>10</v>
      </c>
      <c r="D32" s="118">
        <v>6</v>
      </c>
      <c r="E32" s="107">
        <f>'вход-выход'!J32</f>
        <v>1747.2</v>
      </c>
      <c r="F32" s="98">
        <f>E32*D32</f>
        <v>10483.200000000001</v>
      </c>
      <c r="G32" s="108">
        <f>'вход-выход'!L32</f>
        <v>0</v>
      </c>
      <c r="H32" s="99">
        <f>G32*D32</f>
        <v>0</v>
      </c>
      <c r="I32" s="98">
        <f>F32+H32</f>
        <v>10483.200000000001</v>
      </c>
    </row>
    <row r="33" spans="1:9" ht="27.75" customHeight="1" x14ac:dyDescent="0.25">
      <c r="A33" s="104"/>
      <c r="B33" s="105" t="s">
        <v>234</v>
      </c>
      <c r="C33" s="13" t="s">
        <v>24</v>
      </c>
      <c r="D33" s="116">
        <v>8</v>
      </c>
      <c r="E33" s="107">
        <f>'вход-выход'!J33</f>
        <v>2065.44</v>
      </c>
      <c r="F33" s="98">
        <f>E33*D33</f>
        <v>16523.52</v>
      </c>
      <c r="G33" s="108">
        <f>'вход-выход'!L33</f>
        <v>0</v>
      </c>
      <c r="H33" s="99">
        <f>G33*D33</f>
        <v>0</v>
      </c>
      <c r="I33" s="98">
        <f>F33+H33</f>
        <v>16523.52</v>
      </c>
    </row>
    <row r="34" spans="1:9" ht="27.75" customHeight="1" x14ac:dyDescent="0.25">
      <c r="A34" s="109"/>
      <c r="B34" s="110" t="s">
        <v>244</v>
      </c>
      <c r="C34" s="160" t="s">
        <v>10</v>
      </c>
      <c r="D34" s="119">
        <v>8</v>
      </c>
      <c r="E34" s="102">
        <f>'вход-выход'!J34</f>
        <v>0</v>
      </c>
      <c r="F34" s="101">
        <f>E34*D34</f>
        <v>0</v>
      </c>
      <c r="G34" s="101">
        <f>'вход-выход'!L34</f>
        <v>10374</v>
      </c>
      <c r="H34" s="102">
        <f>G34*D34</f>
        <v>82992</v>
      </c>
      <c r="I34" s="101">
        <f>F34+H34</f>
        <v>82992</v>
      </c>
    </row>
    <row r="35" spans="1:9" ht="27.75" customHeight="1" x14ac:dyDescent="0.25">
      <c r="A35" s="109"/>
      <c r="B35" s="110" t="s">
        <v>252</v>
      </c>
      <c r="C35" s="160" t="s">
        <v>24</v>
      </c>
      <c r="D35" s="119">
        <v>8</v>
      </c>
      <c r="E35" s="102">
        <f>'вход-выход'!J35</f>
        <v>0</v>
      </c>
      <c r="F35" s="101">
        <f>E35*D35</f>
        <v>0</v>
      </c>
      <c r="G35" s="101">
        <f>'вход-выход'!L35</f>
        <v>20436</v>
      </c>
      <c r="H35" s="102">
        <f>G35*D35</f>
        <v>163488</v>
      </c>
      <c r="I35" s="101">
        <f>F35+H35</f>
        <v>163488</v>
      </c>
    </row>
    <row r="36" spans="1:9" ht="27.75" customHeight="1" x14ac:dyDescent="0.25">
      <c r="A36" s="109"/>
      <c r="B36" s="87" t="s">
        <v>233</v>
      </c>
      <c r="C36" s="100" t="s">
        <v>10</v>
      </c>
      <c r="D36" s="117">
        <v>48</v>
      </c>
      <c r="E36" s="102">
        <f>'вход-выход'!J36</f>
        <v>0</v>
      </c>
      <c r="F36" s="101">
        <f>E36*D36</f>
        <v>0</v>
      </c>
      <c r="G36" s="101">
        <f>'вход-выход'!L36</f>
        <v>358.8</v>
      </c>
      <c r="H36" s="101">
        <f>G36*D36</f>
        <v>17222.400000000001</v>
      </c>
      <c r="I36" s="101">
        <f>F36+H36</f>
        <v>17222.400000000001</v>
      </c>
    </row>
    <row r="37" spans="1:9" ht="27.75" customHeight="1" x14ac:dyDescent="0.25">
      <c r="A37" s="104"/>
      <c r="B37" s="105" t="s">
        <v>235</v>
      </c>
      <c r="C37" s="13" t="s">
        <v>7</v>
      </c>
      <c r="D37" s="115">
        <v>19.149999999999999</v>
      </c>
      <c r="E37" s="107">
        <f>'вход-выход'!J37</f>
        <v>3015.7920000000004</v>
      </c>
      <c r="F37" s="98">
        <f>E37*D37</f>
        <v>57752.416800000006</v>
      </c>
      <c r="G37" s="108">
        <f>'вход-выход'!L37</f>
        <v>0</v>
      </c>
      <c r="H37" s="99">
        <f>G37*D37</f>
        <v>0</v>
      </c>
      <c r="I37" s="98">
        <f>F37+H37</f>
        <v>57752.416800000006</v>
      </c>
    </row>
    <row r="38" spans="1:9" ht="27.75" customHeight="1" x14ac:dyDescent="0.25">
      <c r="A38" s="109"/>
      <c r="B38" s="86" t="s">
        <v>251</v>
      </c>
      <c r="C38" s="100" t="s">
        <v>7</v>
      </c>
      <c r="D38" s="102">
        <v>24.128999999999998</v>
      </c>
      <c r="E38" s="102">
        <f>'вход-выход'!J38</f>
        <v>0</v>
      </c>
      <c r="F38" s="101">
        <f>E38*D38</f>
        <v>0</v>
      </c>
      <c r="G38" s="101">
        <f>'вход-выход'!L38</f>
        <v>7488</v>
      </c>
      <c r="H38" s="101">
        <f>G38*D38</f>
        <v>180677.95199999999</v>
      </c>
      <c r="I38" s="101">
        <f>F38+H38</f>
        <v>180677.95199999999</v>
      </c>
    </row>
    <row r="39" spans="1:9" ht="27.75" customHeight="1" x14ac:dyDescent="0.25">
      <c r="A39" s="104"/>
      <c r="B39" s="105" t="s">
        <v>231</v>
      </c>
      <c r="C39" s="13" t="s">
        <v>7</v>
      </c>
      <c r="D39" s="115">
        <v>1.92</v>
      </c>
      <c r="E39" s="107">
        <f>'вход-выход'!J39</f>
        <v>2261.8440000000001</v>
      </c>
      <c r="F39" s="98">
        <f>E39*D39</f>
        <v>4342.7404800000004</v>
      </c>
      <c r="G39" s="108">
        <f>'вход-выход'!L39</f>
        <v>0</v>
      </c>
      <c r="H39" s="99">
        <f>G39*D39</f>
        <v>0</v>
      </c>
      <c r="I39" s="98">
        <f>F39+H39</f>
        <v>4342.7404800000004</v>
      </c>
    </row>
    <row r="40" spans="1:9" ht="27.75" customHeight="1" x14ac:dyDescent="0.25">
      <c r="A40" s="109"/>
      <c r="B40" s="86" t="s">
        <v>251</v>
      </c>
      <c r="C40" s="100" t="s">
        <v>7</v>
      </c>
      <c r="D40" s="102">
        <v>2.4192</v>
      </c>
      <c r="E40" s="102">
        <f>'вход-выход'!J40</f>
        <v>0</v>
      </c>
      <c r="F40" s="101">
        <f>E40*D40</f>
        <v>0</v>
      </c>
      <c r="G40" s="101">
        <f>'вход-выход'!L40</f>
        <v>7488</v>
      </c>
      <c r="H40" s="101">
        <f>G40*D40</f>
        <v>18114.9696</v>
      </c>
      <c r="I40" s="101">
        <f>F40+H40</f>
        <v>18114.9696</v>
      </c>
    </row>
    <row r="41" spans="1:9" ht="27.75" customHeight="1" x14ac:dyDescent="0.25">
      <c r="A41" s="104"/>
      <c r="B41" s="105" t="s">
        <v>232</v>
      </c>
      <c r="C41" s="13" t="s">
        <v>9</v>
      </c>
      <c r="D41" s="115">
        <v>37.5</v>
      </c>
      <c r="E41" s="107">
        <f>'вход-выход'!J41</f>
        <v>1474.6679999999999</v>
      </c>
      <c r="F41" s="98">
        <f>E41*D41</f>
        <v>55300.049999999996</v>
      </c>
      <c r="G41" s="108">
        <f>'вход-выход'!L41</f>
        <v>0</v>
      </c>
      <c r="H41" s="99">
        <f>G41*D41</f>
        <v>0</v>
      </c>
      <c r="I41" s="98">
        <f>F41+H41</f>
        <v>55300.049999999996</v>
      </c>
    </row>
    <row r="42" spans="1:9" ht="27.75" customHeight="1" x14ac:dyDescent="0.25">
      <c r="A42" s="123"/>
      <c r="B42" s="123" t="s">
        <v>262</v>
      </c>
      <c r="C42" s="123"/>
      <c r="D42" s="123"/>
      <c r="E42" s="123"/>
      <c r="F42" s="123"/>
      <c r="G42" s="123"/>
      <c r="H42" s="123"/>
      <c r="I42" s="123"/>
    </row>
    <row r="43" spans="1:9" ht="27.75" customHeight="1" x14ac:dyDescent="0.25">
      <c r="A43" s="104"/>
      <c r="B43" s="105" t="s">
        <v>243</v>
      </c>
      <c r="C43" s="13" t="s">
        <v>15</v>
      </c>
      <c r="D43" s="115">
        <f>(D13+D16+D19)*1.75</f>
        <v>89.004999999999995</v>
      </c>
      <c r="E43" s="107">
        <f>'вход-выход'!J43</f>
        <v>1092</v>
      </c>
      <c r="F43" s="98">
        <f>E43*D43</f>
        <v>97193.459999999992</v>
      </c>
      <c r="G43" s="108">
        <f>'вход-выход'!L43</f>
        <v>0</v>
      </c>
      <c r="H43" s="99">
        <f>G43*D43</f>
        <v>0</v>
      </c>
      <c r="I43" s="98">
        <f>F43+H43</f>
        <v>97193.459999999992</v>
      </c>
    </row>
    <row r="44" spans="1:9" ht="15.75" x14ac:dyDescent="0.25">
      <c r="A44" s="104"/>
      <c r="B44" s="105" t="s">
        <v>265</v>
      </c>
      <c r="C44" s="13" t="s">
        <v>15</v>
      </c>
      <c r="D44" s="115">
        <v>20.556282799999998</v>
      </c>
      <c r="E44" s="107">
        <f>'вход-выход'!J44</f>
        <v>1778.4</v>
      </c>
      <c r="F44" s="98">
        <f>E44*D44</f>
        <v>36557.293331519999</v>
      </c>
      <c r="G44" s="108">
        <f>'вход-выход'!L44</f>
        <v>0</v>
      </c>
      <c r="H44" s="99">
        <f>G44*D44</f>
        <v>0</v>
      </c>
      <c r="I44" s="98">
        <f>F44+H44</f>
        <v>36557.293331519999</v>
      </c>
    </row>
    <row r="45" spans="1:9" ht="41.25" customHeight="1" x14ac:dyDescent="0.25">
      <c r="A45" s="104"/>
      <c r="B45" s="105" t="s">
        <v>263</v>
      </c>
      <c r="C45" s="13" t="s">
        <v>15</v>
      </c>
      <c r="D45" s="115">
        <v>20.556282799999998</v>
      </c>
      <c r="E45" s="107">
        <f>'вход-выход'!J45</f>
        <v>1778.4</v>
      </c>
      <c r="F45" s="98">
        <f>E45*D45</f>
        <v>36557.293331519999</v>
      </c>
      <c r="G45" s="108">
        <f>'вход-выход'!L45</f>
        <v>0</v>
      </c>
      <c r="H45" s="99">
        <f>G45*D45</f>
        <v>0</v>
      </c>
      <c r="I45" s="98">
        <f>F45+H45</f>
        <v>36557.293331519999</v>
      </c>
    </row>
    <row r="46" spans="1:9" ht="33.75" customHeight="1" x14ac:dyDescent="0.25">
      <c r="A46" s="104"/>
      <c r="B46" s="105" t="s">
        <v>264</v>
      </c>
      <c r="C46" s="13" t="s">
        <v>15</v>
      </c>
      <c r="D46" s="115">
        <v>16.41</v>
      </c>
      <c r="E46" s="107">
        <f>'вход-выход'!J46</f>
        <v>1778.4</v>
      </c>
      <c r="F46" s="98">
        <f>E46*D46</f>
        <v>29183.544000000002</v>
      </c>
      <c r="G46" s="108">
        <f>'вход-выход'!L46</f>
        <v>0</v>
      </c>
      <c r="H46" s="99">
        <f>G46*D46</f>
        <v>0</v>
      </c>
      <c r="I46" s="98">
        <f>F46+H46</f>
        <v>29183.544000000002</v>
      </c>
    </row>
    <row r="47" spans="1:9" ht="27.75" customHeight="1" x14ac:dyDescent="0.25">
      <c r="A47" s="149" t="s">
        <v>11</v>
      </c>
      <c r="B47" s="149"/>
      <c r="C47" s="149"/>
      <c r="D47" s="149"/>
      <c r="E47" s="103"/>
      <c r="F47" s="103">
        <f>SUM(F13:F46)</f>
        <v>1278183.2899430399</v>
      </c>
      <c r="G47" s="124"/>
      <c r="H47" s="103">
        <f>H40+H38+H36+H35+H34+H31+H24+H22</f>
        <v>3490330.5216000001</v>
      </c>
      <c r="I47" s="103">
        <f>I46+I45+I44+I43+I41+I40+I39+I38+I37+I36+I35+I34+I33+I32+I31+I30+I24+I23+I22+I21+I20+I19+I17+I16+I14+I13</f>
        <v>4768513.8115430418</v>
      </c>
    </row>
    <row r="50" spans="1:9" ht="210" customHeight="1" x14ac:dyDescent="0.25">
      <c r="A50" s="148" t="s">
        <v>259</v>
      </c>
      <c r="B50" s="148"/>
      <c r="C50" s="148"/>
      <c r="D50" s="148"/>
      <c r="E50" s="126"/>
      <c r="F50" s="126"/>
      <c r="G50" s="126"/>
      <c r="H50" s="126"/>
      <c r="I50" s="126"/>
    </row>
    <row r="51" spans="1:9" x14ac:dyDescent="0.25">
      <c r="A51" s="148"/>
      <c r="B51" s="148"/>
      <c r="C51" s="148"/>
      <c r="D51" s="148"/>
      <c r="E51" s="126"/>
      <c r="F51" s="126"/>
      <c r="G51" s="126"/>
      <c r="H51" s="126"/>
      <c r="I51" s="126"/>
    </row>
  </sheetData>
  <mergeCells count="11">
    <mergeCell ref="E8:F8"/>
    <mergeCell ref="G8:H8"/>
    <mergeCell ref="A11:D11"/>
    <mergeCell ref="A47:D47"/>
    <mergeCell ref="A50:D51"/>
    <mergeCell ref="H1:I1"/>
    <mergeCell ref="A6:A9"/>
    <mergeCell ref="B6:B9"/>
    <mergeCell ref="C6:C9"/>
    <mergeCell ref="D6:D9"/>
    <mergeCell ref="E6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Свод</vt:lpstr>
      <vt:lpstr>СМР+мат пред </vt:lpstr>
      <vt:lpstr>СМР+мат 11.04</vt:lpstr>
      <vt:lpstr>вход-выход</vt:lpstr>
      <vt:lpstr>для заказчика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2025-02-18T11:12:02Z</cp:lastPrinted>
  <dcterms:created xsi:type="dcterms:W3CDTF">2023-10-31T07:58:42Z</dcterms:created>
  <dcterms:modified xsi:type="dcterms:W3CDTF">2025-02-18T14:27:18Z</dcterms:modified>
</cp:coreProperties>
</file>