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3FB54017-FF93-491E-B17E-5BE555E14B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МР+материалы" sheetId="7" r:id="rId1"/>
  </sheets>
  <definedNames>
    <definedName name="_xlnm.Print_Area" localSheetId="0">'СМР+материалы'!$A$1:$Q$34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0" i="7" l="1"/>
  <c r="O28" i="7" l="1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28" i="7" s="1"/>
  <c r="P11" i="7"/>
  <c r="P10" i="7"/>
  <c r="P9" i="7"/>
  <c r="P7" i="7"/>
  <c r="P6" i="7"/>
  <c r="P8" i="7"/>
  <c r="N28" i="7" l="1"/>
  <c r="M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M9" i="7"/>
  <c r="M8" i="7"/>
  <c r="M7" i="7"/>
  <c r="M6" i="7"/>
  <c r="M26" i="7"/>
  <c r="M25" i="7"/>
  <c r="M24" i="7"/>
  <c r="M23" i="7"/>
  <c r="M22" i="7"/>
  <c r="M21" i="7"/>
  <c r="M20" i="7"/>
  <c r="M15" i="7"/>
  <c r="M14" i="7"/>
  <c r="M12" i="7"/>
  <c r="M11" i="7"/>
  <c r="M10" i="7"/>
  <c r="L7" i="7" l="1"/>
  <c r="L8" i="7"/>
  <c r="L9" i="7"/>
  <c r="L10" i="7"/>
  <c r="L11" i="7"/>
  <c r="L12" i="7"/>
  <c r="L16" i="7"/>
  <c r="L17" i="7"/>
  <c r="L19" i="7"/>
  <c r="L20" i="7"/>
  <c r="L21" i="7"/>
  <c r="L22" i="7"/>
  <c r="L23" i="7"/>
  <c r="L24" i="7"/>
  <c r="L25" i="7"/>
  <c r="L26" i="7"/>
  <c r="L27" i="7"/>
  <c r="L6" i="7"/>
  <c r="K11" i="7"/>
  <c r="K12" i="7"/>
  <c r="K10" i="7"/>
  <c r="J22" i="7" l="1"/>
  <c r="J12" i="7"/>
  <c r="J11" i="7"/>
  <c r="J10" i="7"/>
  <c r="I21" i="7" l="1"/>
  <c r="J21" i="7" s="1"/>
  <c r="I23" i="7"/>
  <c r="J23" i="7" s="1"/>
  <c r="I24" i="7"/>
  <c r="J24" i="7" s="1"/>
  <c r="I25" i="7"/>
  <c r="J25" i="7" s="1"/>
  <c r="I26" i="7"/>
  <c r="J26" i="7" s="1"/>
  <c r="I27" i="7"/>
  <c r="I9" i="7"/>
  <c r="J9" i="7" s="1"/>
  <c r="I8" i="7"/>
  <c r="J8" i="7" s="1"/>
  <c r="I7" i="7"/>
  <c r="J7" i="7" s="1"/>
  <c r="I6" i="7"/>
  <c r="J6" i="7" s="1"/>
  <c r="F13" i="7" l="1"/>
  <c r="H15" i="7"/>
  <c r="F15" i="7"/>
  <c r="F20" i="7"/>
  <c r="F19" i="7"/>
  <c r="F18" i="7"/>
  <c r="F17" i="7"/>
  <c r="H17" i="7"/>
  <c r="H16" i="7"/>
  <c r="J16" i="7" s="1"/>
  <c r="H14" i="7"/>
  <c r="F14" i="7"/>
  <c r="J17" i="7" l="1"/>
  <c r="K17" i="7"/>
  <c r="J14" i="7"/>
  <c r="L14" i="7" s="1"/>
  <c r="K14" i="7"/>
  <c r="K18" i="7"/>
  <c r="J18" i="7"/>
  <c r="L18" i="7" s="1"/>
  <c r="K19" i="7"/>
  <c r="J19" i="7"/>
  <c r="H20" i="7"/>
  <c r="J20" i="7" s="1"/>
  <c r="I15" i="7"/>
  <c r="I28" i="7" s="1"/>
  <c r="J13" i="7"/>
  <c r="K13" i="7"/>
  <c r="H27" i="7"/>
  <c r="J27" i="7" s="1"/>
  <c r="L13" i="7" l="1"/>
  <c r="J15" i="7"/>
  <c r="L15" i="7" s="1"/>
  <c r="L28" i="7" s="1"/>
  <c r="K15" i="7"/>
  <c r="K28" i="7" s="1"/>
  <c r="H28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J28" i="7" l="1"/>
  <c r="F28" i="7"/>
  <c r="F31" i="7" l="1"/>
  <c r="F32" i="7"/>
</calcChain>
</file>

<file path=xl/sharedStrings.xml><?xml version="1.0" encoding="utf-8"?>
<sst xmlns="http://schemas.openxmlformats.org/spreadsheetml/2006/main" count="67" uniqueCount="48">
  <si>
    <t>Кол-во</t>
  </si>
  <si>
    <t>комплект</t>
  </si>
  <si>
    <t>комплекс</t>
  </si>
  <si>
    <t>Ед.изм.</t>
  </si>
  <si>
    <t>ч/день</t>
  </si>
  <si>
    <t>Аренда манипулятора</t>
  </si>
  <si>
    <t>Накладные и непредвиденные материалы</t>
  </si>
  <si>
    <t>маш/смена</t>
  </si>
  <si>
    <t>Наименование затрат</t>
  </si>
  <si>
    <t>№</t>
  </si>
  <si>
    <t>Цена за ед. с НДС</t>
  </si>
  <si>
    <t>Итого с НДС:</t>
  </si>
  <si>
    <t>Всего:</t>
  </si>
  <si>
    <t>ГСМ</t>
  </si>
  <si>
    <t>Аренда экскаватора</t>
  </si>
  <si>
    <t xml:space="preserve">Дополнительный инструмент </t>
  </si>
  <si>
    <t>м3</t>
  </si>
  <si>
    <t>Расходные материалы (свёрла, диски и пр.)</t>
  </si>
  <si>
    <t>Суточные рабочих</t>
  </si>
  <si>
    <t>Суточные ИТР</t>
  </si>
  <si>
    <t>3й путь</t>
  </si>
  <si>
    <t>Аренда самосвалов</t>
  </si>
  <si>
    <t>Аренда грунтового катка</t>
  </si>
  <si>
    <t>Перевозка катка</t>
  </si>
  <si>
    <t xml:space="preserve">Ремонт инструмента и оборудования </t>
  </si>
  <si>
    <t>Песок</t>
  </si>
  <si>
    <t xml:space="preserve">Щебень </t>
  </si>
  <si>
    <t>маш/часы</t>
  </si>
  <si>
    <t>СИЗ и расходы на ОТ и ТБ</t>
  </si>
  <si>
    <t>Заработная плата ИТР (оплата труда 2 чел. за 30 дней, включая налоги)</t>
  </si>
  <si>
    <t>Заработная плата геодезистов, инженеров ПТО, снабжения, аппарата упрв., бух. (10% от ФОТ)</t>
  </si>
  <si>
    <t>рубль</t>
  </si>
  <si>
    <t>Расходы на лаборатории</t>
  </si>
  <si>
    <t>месяц</t>
  </si>
  <si>
    <t>Итого:</t>
  </si>
  <si>
    <t>11 путь</t>
  </si>
  <si>
    <t>Проживание ИТР (2 чел * 30 дней)</t>
  </si>
  <si>
    <t>Проживание рабочих (6чел*30 дней)</t>
  </si>
  <si>
    <t>Аренд стр.городка (или перебазировка с Мытищ)</t>
  </si>
  <si>
    <t>Заработная плата рабочих (оплата труда 6 чел. за 30 дней, включая налоги)</t>
  </si>
  <si>
    <t>2024 г.</t>
  </si>
  <si>
    <t>Сальдо на 2025 г.</t>
  </si>
  <si>
    <t>Потр. 13.01</t>
  </si>
  <si>
    <t>Сальдо</t>
  </si>
  <si>
    <t>Потр.23.01</t>
  </si>
  <si>
    <t>Потр.10.02</t>
  </si>
  <si>
    <t>оплата 21.03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</si>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</sst>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top"/>
    </xf>
    <xf numFmtId="0" fontId="7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0" fontId="8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wrapText="1"/>
    </xf>
    <xf numFmtId="0" fontId="8" fillId="0" borderId="2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3">
    <cellStyle name="ЛокСмМТСН" xfId="1" xr:uid="{00000000-0005-0000-0000-000031000000}"/>
    <cellStyle name="Обычный" xfId="0" builtinId="0"/>
    <cellStyle name="Обычный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3:P32"/>
  <sheetViews>
    <sheetView tabSelected="1" view="pageBreakPreview" topLeftCell="A7" zoomScaleNormal="100" zoomScaleSheetLayoutView="100" workbookViewId="0">
      <selection activeCell="M32" sqref="M32"/>
    </sheetView>
  </sheetViews>
  <sheetFormatPr defaultColWidth="8.85546875" defaultRowHeight="15" x14ac:dyDescent="0.25"/>
  <cols>
    <col min="1" max="1" width="6" style="1" customWidth="1"/>
    <col min="2" max="2" width="50.7109375" style="1" customWidth="1"/>
    <col min="3" max="3" width="11.7109375" style="2" customWidth="1"/>
    <col min="4" max="4" width="8.85546875" style="4" customWidth="1"/>
    <col min="5" max="5" width="13.85546875" style="1" customWidth="1"/>
    <col min="6" max="6" width="13.85546875" style="3" customWidth="1"/>
    <col min="7" max="7" width="12" style="5" customWidth="1"/>
    <col min="8" max="8" width="12" style="3" customWidth="1"/>
    <col min="9" max="9" width="10" style="1" bestFit="1" customWidth="1"/>
    <col min="10" max="10" width="12" style="1" customWidth="1"/>
    <col min="11" max="11" width="11" style="1" customWidth="1"/>
    <col min="12" max="12" width="11.5703125" style="1" customWidth="1"/>
    <col min="13" max="13" width="11.5703125" style="1" bestFit="1" customWidth="1"/>
    <col min="14" max="14" width="11.28515625" style="1" customWidth="1"/>
    <col min="15" max="16" width="11.140625" style="1" customWidth="1"/>
    <col min="17" max="17" width="15" style="1" customWidth="1"/>
    <col min="18" max="16384" width="8.85546875" style="1"/>
  </cols>
  <sheetData>
    <row r="3" spans="1:16" x14ac:dyDescent="0.25">
      <c r="A3" s="39" t="s">
        <v>20</v>
      </c>
      <c r="B3" s="39"/>
      <c r="C3" s="39"/>
      <c r="D3" s="39"/>
      <c r="E3" s="39"/>
      <c r="F3" s="39"/>
    </row>
    <row r="4" spans="1:16" ht="30" x14ac:dyDescent="0.25">
      <c r="A4" s="2"/>
      <c r="B4" s="2"/>
      <c r="C4" s="7"/>
      <c r="D4" s="41" t="s">
        <v>20</v>
      </c>
      <c r="E4" s="41"/>
      <c r="F4" s="41"/>
      <c r="G4" s="40" t="s">
        <v>35</v>
      </c>
      <c r="H4" s="40"/>
      <c r="I4" s="28" t="s">
        <v>40</v>
      </c>
      <c r="J4" s="28" t="s">
        <v>41</v>
      </c>
      <c r="K4" s="28" t="s">
        <v>42</v>
      </c>
      <c r="L4" s="32" t="s">
        <v>43</v>
      </c>
      <c r="M4" s="34" t="s">
        <v>44</v>
      </c>
      <c r="N4" s="32" t="s">
        <v>43</v>
      </c>
      <c r="O4" s="34" t="s">
        <v>45</v>
      </c>
      <c r="P4" s="33" t="s">
        <v>43</v>
      </c>
    </row>
    <row r="5" spans="1:16" ht="30" x14ac:dyDescent="0.25">
      <c r="A5" s="9" t="s">
        <v>9</v>
      </c>
      <c r="B5" s="9" t="s">
        <v>8</v>
      </c>
      <c r="C5" s="9" t="s">
        <v>3</v>
      </c>
      <c r="D5" s="9" t="s">
        <v>0</v>
      </c>
      <c r="E5" s="9" t="s">
        <v>10</v>
      </c>
      <c r="F5" s="17" t="s">
        <v>11</v>
      </c>
      <c r="G5" s="9" t="s">
        <v>10</v>
      </c>
      <c r="H5" s="17" t="s">
        <v>11</v>
      </c>
      <c r="I5" s="6"/>
      <c r="J5" s="6"/>
      <c r="K5" s="6"/>
      <c r="L5" s="6"/>
      <c r="M5" s="6"/>
      <c r="N5" s="6"/>
      <c r="O5" s="6"/>
      <c r="P5" s="6"/>
    </row>
    <row r="6" spans="1:16" ht="15.75" customHeight="1" x14ac:dyDescent="0.25">
      <c r="A6" s="7">
        <v>1</v>
      </c>
      <c r="B6" s="24" t="s">
        <v>37</v>
      </c>
      <c r="C6" s="8" t="s">
        <v>4</v>
      </c>
      <c r="D6" s="7">
        <v>180</v>
      </c>
      <c r="E6" s="7">
        <v>500</v>
      </c>
      <c r="F6" s="16">
        <v>27000</v>
      </c>
      <c r="G6" s="16"/>
      <c r="H6" s="6">
        <v>62999.999999999993</v>
      </c>
      <c r="I6" s="6">
        <f>(H6+F6)/2</f>
        <v>45000</v>
      </c>
      <c r="J6" s="29">
        <f>F6+H6-I6</f>
        <v>45000</v>
      </c>
      <c r="K6" s="6"/>
      <c r="L6" s="29">
        <f>J6-K6</f>
        <v>45000</v>
      </c>
      <c r="M6" s="29">
        <f>L6</f>
        <v>45000</v>
      </c>
      <c r="N6" s="29">
        <f>L6-M6</f>
        <v>0</v>
      </c>
      <c r="O6" s="6"/>
      <c r="P6" s="29">
        <f t="shared" ref="P6:P7" si="0">N6-O6</f>
        <v>0</v>
      </c>
    </row>
    <row r="7" spans="1:16" ht="15.75" customHeight="1" x14ac:dyDescent="0.25">
      <c r="A7" s="7">
        <f>A6+1</f>
        <v>2</v>
      </c>
      <c r="B7" s="19" t="s">
        <v>36</v>
      </c>
      <c r="C7" s="8" t="s">
        <v>4</v>
      </c>
      <c r="D7" s="7">
        <v>60</v>
      </c>
      <c r="E7" s="7">
        <v>1500</v>
      </c>
      <c r="F7" s="16">
        <v>27000</v>
      </c>
      <c r="G7" s="16"/>
      <c r="H7" s="6">
        <v>62999.999999999993</v>
      </c>
      <c r="I7" s="6">
        <f>(H7+F7)/2</f>
        <v>45000</v>
      </c>
      <c r="J7" s="29">
        <f t="shared" ref="J7:J27" si="1">F7+H7-I7</f>
        <v>45000</v>
      </c>
      <c r="K7" s="6"/>
      <c r="L7" s="29">
        <f t="shared" ref="L7:L27" si="2">J7-K7</f>
        <v>45000</v>
      </c>
      <c r="M7" s="29">
        <f>L7</f>
        <v>45000</v>
      </c>
      <c r="N7" s="29">
        <f t="shared" ref="N7:N27" si="3">L7-M7</f>
        <v>0</v>
      </c>
      <c r="O7" s="6"/>
      <c r="P7" s="29">
        <f t="shared" si="0"/>
        <v>0</v>
      </c>
    </row>
    <row r="8" spans="1:16" ht="15.75" customHeight="1" x14ac:dyDescent="0.25">
      <c r="A8" s="7">
        <f t="shared" ref="A8:A27" si="4">A7+1</f>
        <v>3</v>
      </c>
      <c r="B8" s="13" t="s">
        <v>18</v>
      </c>
      <c r="C8" s="8" t="s">
        <v>4</v>
      </c>
      <c r="D8" s="7">
        <v>180</v>
      </c>
      <c r="E8" s="7">
        <v>400</v>
      </c>
      <c r="F8" s="16">
        <v>21600</v>
      </c>
      <c r="G8" s="16"/>
      <c r="H8" s="6">
        <v>50400</v>
      </c>
      <c r="I8" s="6">
        <f>(H8+F8)/2</f>
        <v>36000</v>
      </c>
      <c r="J8" s="29">
        <f t="shared" si="1"/>
        <v>36000</v>
      </c>
      <c r="K8" s="6"/>
      <c r="L8" s="29">
        <f t="shared" si="2"/>
        <v>36000</v>
      </c>
      <c r="M8" s="6">
        <f>L8/2</f>
        <v>18000</v>
      </c>
      <c r="N8" s="29">
        <f t="shared" si="3"/>
        <v>18000</v>
      </c>
      <c r="O8" s="6">
        <v>18000</v>
      </c>
      <c r="P8" s="29">
        <f>N8-O8</f>
        <v>0</v>
      </c>
    </row>
    <row r="9" spans="1:16" ht="15.75" customHeight="1" x14ac:dyDescent="0.25">
      <c r="A9" s="7">
        <f t="shared" si="4"/>
        <v>4</v>
      </c>
      <c r="B9" s="13" t="s">
        <v>19</v>
      </c>
      <c r="C9" s="8" t="s">
        <v>4</v>
      </c>
      <c r="D9" s="7">
        <v>60</v>
      </c>
      <c r="E9" s="7">
        <v>600</v>
      </c>
      <c r="F9" s="16">
        <v>10800</v>
      </c>
      <c r="G9" s="16"/>
      <c r="H9" s="6">
        <v>25200</v>
      </c>
      <c r="I9" s="6">
        <f>(H9+F9)/2</f>
        <v>18000</v>
      </c>
      <c r="J9" s="29">
        <f t="shared" si="1"/>
        <v>18000</v>
      </c>
      <c r="K9" s="6"/>
      <c r="L9" s="29">
        <f t="shared" si="2"/>
        <v>18000</v>
      </c>
      <c r="M9" s="6">
        <f>L9/2</f>
        <v>9000</v>
      </c>
      <c r="N9" s="29">
        <f t="shared" si="3"/>
        <v>9000</v>
      </c>
      <c r="O9" s="6">
        <v>9000</v>
      </c>
      <c r="P9" s="29">
        <f t="shared" ref="P9:P27" si="5">N9-O9</f>
        <v>0</v>
      </c>
    </row>
    <row r="10" spans="1:16" ht="30.75" customHeight="1" x14ac:dyDescent="0.25">
      <c r="A10" s="7">
        <f t="shared" si="4"/>
        <v>5</v>
      </c>
      <c r="B10" s="24" t="s">
        <v>39</v>
      </c>
      <c r="C10" s="10" t="s">
        <v>4</v>
      </c>
      <c r="D10" s="7">
        <v>180</v>
      </c>
      <c r="E10" s="7">
        <v>5320</v>
      </c>
      <c r="F10" s="16">
        <v>287280</v>
      </c>
      <c r="G10" s="16"/>
      <c r="H10" s="6">
        <v>670320</v>
      </c>
      <c r="I10" s="6"/>
      <c r="J10" s="29">
        <f t="shared" si="1"/>
        <v>957600</v>
      </c>
      <c r="K10" s="6">
        <f>F10*30%</f>
        <v>86184</v>
      </c>
      <c r="L10" s="29">
        <f t="shared" si="2"/>
        <v>871416</v>
      </c>
      <c r="M10" s="29">
        <f>F10-K10</f>
        <v>201096</v>
      </c>
      <c r="N10" s="29">
        <f t="shared" si="3"/>
        <v>670320</v>
      </c>
      <c r="O10" s="6">
        <v>335160</v>
      </c>
      <c r="P10" s="29">
        <f t="shared" si="5"/>
        <v>335160</v>
      </c>
    </row>
    <row r="11" spans="1:16" ht="30.75" customHeight="1" x14ac:dyDescent="0.25">
      <c r="A11" s="7">
        <f t="shared" si="4"/>
        <v>6</v>
      </c>
      <c r="B11" s="14" t="s">
        <v>29</v>
      </c>
      <c r="C11" s="10" t="s">
        <v>4</v>
      </c>
      <c r="D11" s="7">
        <v>60</v>
      </c>
      <c r="E11" s="7">
        <v>8142</v>
      </c>
      <c r="F11" s="16">
        <v>146556</v>
      </c>
      <c r="G11" s="16"/>
      <c r="H11" s="6">
        <v>341964</v>
      </c>
      <c r="I11" s="6">
        <v>40200</v>
      </c>
      <c r="J11" s="29">
        <f t="shared" si="1"/>
        <v>448320</v>
      </c>
      <c r="K11" s="6">
        <f>(F11-I11)*30%</f>
        <v>31906.799999999999</v>
      </c>
      <c r="L11" s="29">
        <f t="shared" si="2"/>
        <v>416413.2</v>
      </c>
      <c r="M11" s="29">
        <f>F11-K11</f>
        <v>114649.2</v>
      </c>
      <c r="N11" s="29">
        <f t="shared" si="3"/>
        <v>301764</v>
      </c>
      <c r="O11" s="6">
        <v>150882</v>
      </c>
      <c r="P11" s="29">
        <f t="shared" si="5"/>
        <v>150882</v>
      </c>
    </row>
    <row r="12" spans="1:16" ht="30.75" customHeight="1" x14ac:dyDescent="0.25">
      <c r="A12" s="7">
        <f t="shared" si="4"/>
        <v>7</v>
      </c>
      <c r="B12" s="14" t="s">
        <v>30</v>
      </c>
      <c r="C12" s="15" t="s">
        <v>31</v>
      </c>
      <c r="D12" s="7"/>
      <c r="E12" s="7"/>
      <c r="F12" s="16">
        <v>43383.6</v>
      </c>
      <c r="G12" s="16"/>
      <c r="H12" s="6">
        <v>101228.4</v>
      </c>
      <c r="I12" s="6"/>
      <c r="J12" s="29">
        <f t="shared" si="1"/>
        <v>144612</v>
      </c>
      <c r="K12" s="6">
        <f>F12*30%</f>
        <v>13015.08</v>
      </c>
      <c r="L12" s="29">
        <f t="shared" si="2"/>
        <v>131596.92000000001</v>
      </c>
      <c r="M12" s="29">
        <f>F12-K12</f>
        <v>30368.519999999997</v>
      </c>
      <c r="N12" s="29">
        <f t="shared" si="3"/>
        <v>101228.40000000002</v>
      </c>
      <c r="O12" s="6">
        <v>50614.200000000012</v>
      </c>
      <c r="P12" s="29">
        <f t="shared" si="5"/>
        <v>50614.200000000012</v>
      </c>
    </row>
    <row r="13" spans="1:16" ht="15.75" customHeight="1" x14ac:dyDescent="0.25">
      <c r="A13" s="7">
        <f t="shared" si="4"/>
        <v>8</v>
      </c>
      <c r="B13" s="14" t="s">
        <v>25</v>
      </c>
      <c r="C13" s="15" t="s">
        <v>16</v>
      </c>
      <c r="D13" s="11">
        <v>40</v>
      </c>
      <c r="E13" s="7">
        <v>1300</v>
      </c>
      <c r="F13" s="16">
        <f>E13*D13</f>
        <v>52000</v>
      </c>
      <c r="G13" s="16"/>
      <c r="H13" s="6"/>
      <c r="I13" s="6"/>
      <c r="J13" s="29">
        <f t="shared" si="1"/>
        <v>52000</v>
      </c>
      <c r="K13" s="29">
        <f>F13</f>
        <v>52000</v>
      </c>
      <c r="L13" s="29">
        <f t="shared" si="2"/>
        <v>0</v>
      </c>
      <c r="M13" s="6"/>
      <c r="N13" s="29">
        <f t="shared" si="3"/>
        <v>0</v>
      </c>
      <c r="O13" s="6"/>
      <c r="P13" s="29">
        <f t="shared" si="5"/>
        <v>0</v>
      </c>
    </row>
    <row r="14" spans="1:16" ht="15.75" customHeight="1" x14ac:dyDescent="0.25">
      <c r="A14" s="7">
        <f t="shared" si="4"/>
        <v>9</v>
      </c>
      <c r="B14" s="14" t="s">
        <v>26</v>
      </c>
      <c r="C14" s="10" t="s">
        <v>16</v>
      </c>
      <c r="D14" s="11">
        <v>96</v>
      </c>
      <c r="E14" s="7">
        <v>4800</v>
      </c>
      <c r="F14" s="16">
        <f>E14*D14</f>
        <v>460800</v>
      </c>
      <c r="G14" s="16">
        <v>160</v>
      </c>
      <c r="H14" s="6">
        <f>G14*E14</f>
        <v>768000</v>
      </c>
      <c r="I14" s="6"/>
      <c r="J14" s="29">
        <f t="shared" si="1"/>
        <v>1228800</v>
      </c>
      <c r="K14" s="29">
        <f>F14</f>
        <v>460800</v>
      </c>
      <c r="L14" s="29">
        <f t="shared" si="2"/>
        <v>768000</v>
      </c>
      <c r="M14" s="6">
        <f>E14*96</f>
        <v>460800</v>
      </c>
      <c r="N14" s="29">
        <f t="shared" si="3"/>
        <v>307200</v>
      </c>
      <c r="O14" s="29">
        <v>307200</v>
      </c>
      <c r="P14" s="29">
        <f t="shared" si="5"/>
        <v>0</v>
      </c>
    </row>
    <row r="15" spans="1:16" ht="15.75" customHeight="1" x14ac:dyDescent="0.25">
      <c r="A15" s="7">
        <f t="shared" si="4"/>
        <v>10</v>
      </c>
      <c r="B15" s="13" t="s">
        <v>14</v>
      </c>
      <c r="C15" s="8" t="s">
        <v>7</v>
      </c>
      <c r="D15" s="11">
        <v>8</v>
      </c>
      <c r="E15" s="7">
        <v>30400</v>
      </c>
      <c r="F15" s="16">
        <f>E15*D15</f>
        <v>243200</v>
      </c>
      <c r="G15" s="16">
        <v>10</v>
      </c>
      <c r="H15" s="6">
        <f>G15*E15</f>
        <v>304000</v>
      </c>
      <c r="I15" s="6">
        <f>F15/2</f>
        <v>121600</v>
      </c>
      <c r="J15" s="29">
        <f t="shared" si="1"/>
        <v>425600</v>
      </c>
      <c r="K15" s="29">
        <f>F15-I15</f>
        <v>121600</v>
      </c>
      <c r="L15" s="29">
        <f t="shared" si="2"/>
        <v>304000</v>
      </c>
      <c r="M15" s="6">
        <f>H15</f>
        <v>304000</v>
      </c>
      <c r="N15" s="29">
        <f t="shared" si="3"/>
        <v>0</v>
      </c>
      <c r="O15" s="6"/>
      <c r="P15" s="29">
        <f t="shared" si="5"/>
        <v>0</v>
      </c>
    </row>
    <row r="16" spans="1:16" ht="15.75" customHeight="1" x14ac:dyDescent="0.25">
      <c r="A16" s="7">
        <f t="shared" si="4"/>
        <v>11</v>
      </c>
      <c r="B16" s="12" t="s">
        <v>5</v>
      </c>
      <c r="C16" s="8" t="s">
        <v>7</v>
      </c>
      <c r="D16" s="11">
        <v>0</v>
      </c>
      <c r="E16" s="7">
        <v>32000</v>
      </c>
      <c r="F16" s="16">
        <v>0</v>
      </c>
      <c r="G16" s="16">
        <v>1</v>
      </c>
      <c r="H16" s="6">
        <f>G16*E16</f>
        <v>32000</v>
      </c>
      <c r="I16" s="6"/>
      <c r="J16" s="29">
        <f t="shared" si="1"/>
        <v>32000</v>
      </c>
      <c r="K16" s="6"/>
      <c r="L16" s="29">
        <f t="shared" si="2"/>
        <v>32000</v>
      </c>
      <c r="M16" s="6"/>
      <c r="N16" s="29">
        <f t="shared" si="3"/>
        <v>32000</v>
      </c>
      <c r="O16" s="6">
        <v>32000</v>
      </c>
      <c r="P16" s="29">
        <f t="shared" si="5"/>
        <v>0</v>
      </c>
    </row>
    <row r="17" spans="1:16" ht="15.75" customHeight="1" x14ac:dyDescent="0.25">
      <c r="A17" s="7">
        <f t="shared" si="4"/>
        <v>12</v>
      </c>
      <c r="B17" s="14" t="s">
        <v>21</v>
      </c>
      <c r="C17" s="15" t="s">
        <v>27</v>
      </c>
      <c r="D17" s="11">
        <v>8</v>
      </c>
      <c r="E17" s="7">
        <v>3000</v>
      </c>
      <c r="F17" s="16">
        <f>E17*D17</f>
        <v>24000</v>
      </c>
      <c r="G17" s="16">
        <v>16</v>
      </c>
      <c r="H17" s="6">
        <f>G17*E17</f>
        <v>48000</v>
      </c>
      <c r="I17" s="6"/>
      <c r="J17" s="29">
        <f t="shared" si="1"/>
        <v>72000</v>
      </c>
      <c r="K17" s="29">
        <f t="shared" ref="K17:K19" si="6">F17</f>
        <v>24000</v>
      </c>
      <c r="L17" s="29">
        <f t="shared" si="2"/>
        <v>48000</v>
      </c>
      <c r="M17" s="6"/>
      <c r="N17" s="29">
        <f t="shared" si="3"/>
        <v>48000</v>
      </c>
      <c r="O17" s="6">
        <v>48000</v>
      </c>
      <c r="P17" s="29">
        <f t="shared" si="5"/>
        <v>0</v>
      </c>
    </row>
    <row r="18" spans="1:16" ht="15.75" customHeight="1" x14ac:dyDescent="0.25">
      <c r="A18" s="7">
        <f t="shared" si="4"/>
        <v>13</v>
      </c>
      <c r="B18" s="14" t="s">
        <v>22</v>
      </c>
      <c r="C18" s="8" t="s">
        <v>7</v>
      </c>
      <c r="D18" s="11">
        <v>2</v>
      </c>
      <c r="E18" s="7">
        <v>28000</v>
      </c>
      <c r="F18" s="16">
        <f>E18*D18</f>
        <v>56000</v>
      </c>
      <c r="G18" s="16"/>
      <c r="H18" s="6">
        <v>0</v>
      </c>
      <c r="I18" s="6"/>
      <c r="J18" s="29">
        <f t="shared" si="1"/>
        <v>56000</v>
      </c>
      <c r="K18" s="29">
        <f t="shared" si="6"/>
        <v>56000</v>
      </c>
      <c r="L18" s="29">
        <f t="shared" si="2"/>
        <v>0</v>
      </c>
      <c r="M18" s="6"/>
      <c r="N18" s="29">
        <f t="shared" si="3"/>
        <v>0</v>
      </c>
      <c r="O18" s="6"/>
      <c r="P18" s="29">
        <f t="shared" si="5"/>
        <v>0</v>
      </c>
    </row>
    <row r="19" spans="1:16" ht="15.75" customHeight="1" x14ac:dyDescent="0.25">
      <c r="A19" s="7">
        <f t="shared" si="4"/>
        <v>14</v>
      </c>
      <c r="B19" s="14" t="s">
        <v>23</v>
      </c>
      <c r="C19" s="8" t="s">
        <v>2</v>
      </c>
      <c r="D19" s="7">
        <v>1</v>
      </c>
      <c r="E19" s="7">
        <v>30000</v>
      </c>
      <c r="F19" s="16">
        <f>E19*D19</f>
        <v>30000</v>
      </c>
      <c r="G19" s="16"/>
      <c r="H19" s="6">
        <v>0</v>
      </c>
      <c r="I19" s="6"/>
      <c r="J19" s="29">
        <f t="shared" si="1"/>
        <v>30000</v>
      </c>
      <c r="K19" s="29">
        <f t="shared" si="6"/>
        <v>30000</v>
      </c>
      <c r="L19" s="29">
        <f t="shared" si="2"/>
        <v>0</v>
      </c>
      <c r="M19" s="6"/>
      <c r="N19" s="29">
        <f t="shared" si="3"/>
        <v>0</v>
      </c>
      <c r="O19" s="6"/>
      <c r="P19" s="29">
        <f t="shared" si="5"/>
        <v>0</v>
      </c>
    </row>
    <row r="20" spans="1:16" ht="15.75" customHeight="1" x14ac:dyDescent="0.25">
      <c r="A20" s="7">
        <f t="shared" si="4"/>
        <v>15</v>
      </c>
      <c r="B20" s="14" t="s">
        <v>32</v>
      </c>
      <c r="C20" s="8" t="s">
        <v>2</v>
      </c>
      <c r="D20" s="7">
        <v>1</v>
      </c>
      <c r="E20" s="7">
        <v>20000</v>
      </c>
      <c r="F20" s="16">
        <f>E20*D20</f>
        <v>20000</v>
      </c>
      <c r="G20" s="16">
        <v>1</v>
      </c>
      <c r="H20" s="26">
        <f>G20*F20</f>
        <v>20000</v>
      </c>
      <c r="I20" s="6"/>
      <c r="J20" s="29">
        <f t="shared" si="1"/>
        <v>40000</v>
      </c>
      <c r="K20" s="6"/>
      <c r="L20" s="29">
        <f t="shared" si="2"/>
        <v>40000</v>
      </c>
      <c r="M20" s="29">
        <f>F20</f>
        <v>20000</v>
      </c>
      <c r="N20" s="29">
        <f t="shared" si="3"/>
        <v>20000</v>
      </c>
      <c r="O20" s="6"/>
      <c r="P20" s="29">
        <f t="shared" si="5"/>
        <v>20000</v>
      </c>
    </row>
    <row r="21" spans="1:16" ht="15.75" customHeight="1" x14ac:dyDescent="0.25">
      <c r="A21" s="7">
        <f t="shared" si="4"/>
        <v>16</v>
      </c>
      <c r="B21" s="14" t="s">
        <v>28</v>
      </c>
      <c r="C21" s="8" t="s">
        <v>2</v>
      </c>
      <c r="D21" s="7">
        <v>1</v>
      </c>
      <c r="E21" s="7">
        <v>5000</v>
      </c>
      <c r="F21" s="16">
        <v>1500</v>
      </c>
      <c r="G21" s="16"/>
      <c r="H21" s="6">
        <v>3500</v>
      </c>
      <c r="I21" s="6">
        <f>(H21+F21)/2</f>
        <v>2500</v>
      </c>
      <c r="J21" s="29">
        <f t="shared" si="1"/>
        <v>2500</v>
      </c>
      <c r="K21" s="6"/>
      <c r="L21" s="29">
        <f t="shared" si="2"/>
        <v>2500</v>
      </c>
      <c r="M21" s="29">
        <f>L21</f>
        <v>2500</v>
      </c>
      <c r="N21" s="29">
        <f t="shared" si="3"/>
        <v>0</v>
      </c>
      <c r="O21" s="6"/>
      <c r="P21" s="29">
        <f t="shared" si="5"/>
        <v>0</v>
      </c>
    </row>
    <row r="22" spans="1:16" ht="15.75" customHeight="1" x14ac:dyDescent="0.25">
      <c r="A22" s="7">
        <f t="shared" si="4"/>
        <v>17</v>
      </c>
      <c r="B22" s="14" t="s">
        <v>24</v>
      </c>
      <c r="C22" s="8" t="s">
        <v>2</v>
      </c>
      <c r="D22" s="7">
        <v>1</v>
      </c>
      <c r="E22" s="7">
        <v>30000</v>
      </c>
      <c r="F22" s="16">
        <v>9000</v>
      </c>
      <c r="G22" s="16"/>
      <c r="H22" s="6">
        <v>21000</v>
      </c>
      <c r="I22" s="6">
        <v>10000</v>
      </c>
      <c r="J22" s="29">
        <f t="shared" si="1"/>
        <v>20000</v>
      </c>
      <c r="K22" s="6"/>
      <c r="L22" s="29">
        <f t="shared" si="2"/>
        <v>20000</v>
      </c>
      <c r="M22" s="29">
        <f>L22</f>
        <v>20000</v>
      </c>
      <c r="N22" s="29">
        <f t="shared" si="3"/>
        <v>0</v>
      </c>
      <c r="O22" s="6"/>
      <c r="P22" s="29">
        <f t="shared" si="5"/>
        <v>0</v>
      </c>
    </row>
    <row r="23" spans="1:16" ht="15.75" customHeight="1" x14ac:dyDescent="0.25">
      <c r="A23" s="7">
        <f t="shared" si="4"/>
        <v>18</v>
      </c>
      <c r="B23" s="13" t="s">
        <v>15</v>
      </c>
      <c r="C23" s="8" t="s">
        <v>1</v>
      </c>
      <c r="D23" s="7">
        <v>1</v>
      </c>
      <c r="E23" s="7">
        <v>20000</v>
      </c>
      <c r="F23" s="7">
        <v>5000</v>
      </c>
      <c r="G23" s="16"/>
      <c r="H23" s="6">
        <v>15000</v>
      </c>
      <c r="I23" s="6">
        <f>(H23+F23)/2</f>
        <v>10000</v>
      </c>
      <c r="J23" s="29">
        <f t="shared" si="1"/>
        <v>10000</v>
      </c>
      <c r="K23" s="6"/>
      <c r="L23" s="29">
        <f t="shared" si="2"/>
        <v>10000</v>
      </c>
      <c r="M23" s="29">
        <f>L23</f>
        <v>10000</v>
      </c>
      <c r="N23" s="29">
        <f t="shared" si="3"/>
        <v>0</v>
      </c>
      <c r="O23" s="6"/>
      <c r="P23" s="29">
        <f t="shared" si="5"/>
        <v>0</v>
      </c>
    </row>
    <row r="24" spans="1:16" ht="15.75" customHeight="1" x14ac:dyDescent="0.25">
      <c r="A24" s="7">
        <f t="shared" si="4"/>
        <v>19</v>
      </c>
      <c r="B24" s="13" t="s">
        <v>17</v>
      </c>
      <c r="C24" s="8" t="s">
        <v>1</v>
      </c>
      <c r="D24" s="7">
        <v>1</v>
      </c>
      <c r="E24" s="11"/>
      <c r="F24" s="16">
        <v>2000</v>
      </c>
      <c r="G24" s="16"/>
      <c r="H24" s="6">
        <v>10000</v>
      </c>
      <c r="I24" s="6">
        <f>(H24+F24)/2</f>
        <v>6000</v>
      </c>
      <c r="J24" s="29">
        <f t="shared" si="1"/>
        <v>6000</v>
      </c>
      <c r="K24" s="6"/>
      <c r="L24" s="29">
        <f t="shared" si="2"/>
        <v>6000</v>
      </c>
      <c r="M24" s="29">
        <f>L24</f>
        <v>6000</v>
      </c>
      <c r="N24" s="29">
        <f t="shared" si="3"/>
        <v>0</v>
      </c>
      <c r="O24" s="6"/>
      <c r="P24" s="29">
        <f t="shared" si="5"/>
        <v>0</v>
      </c>
    </row>
    <row r="25" spans="1:16" ht="15.75" customHeight="1" x14ac:dyDescent="0.25">
      <c r="A25" s="7">
        <f t="shared" si="4"/>
        <v>20</v>
      </c>
      <c r="B25" s="12" t="s">
        <v>6</v>
      </c>
      <c r="C25" s="8" t="s">
        <v>1</v>
      </c>
      <c r="D25" s="7">
        <v>1</v>
      </c>
      <c r="E25" s="11">
        <v>10000</v>
      </c>
      <c r="F25" s="16">
        <v>2500</v>
      </c>
      <c r="G25" s="16"/>
      <c r="H25" s="6">
        <v>7500</v>
      </c>
      <c r="I25" s="6">
        <f>(H25+F25)/2</f>
        <v>5000</v>
      </c>
      <c r="J25" s="29">
        <f t="shared" si="1"/>
        <v>5000</v>
      </c>
      <c r="K25" s="6"/>
      <c r="L25" s="29">
        <f t="shared" si="2"/>
        <v>5000</v>
      </c>
      <c r="M25" s="6">
        <f>L25/2</f>
        <v>2500</v>
      </c>
      <c r="N25" s="29">
        <f t="shared" si="3"/>
        <v>2500</v>
      </c>
      <c r="O25" s="29">
        <v>2500</v>
      </c>
      <c r="P25" s="29">
        <f t="shared" si="5"/>
        <v>0</v>
      </c>
    </row>
    <row r="26" spans="1:16" ht="15.75" customHeight="1" x14ac:dyDescent="0.25">
      <c r="A26" s="7">
        <f t="shared" si="4"/>
        <v>21</v>
      </c>
      <c r="B26" s="6" t="s">
        <v>13</v>
      </c>
      <c r="C26" s="7" t="s">
        <v>1</v>
      </c>
      <c r="D26" s="7">
        <v>1</v>
      </c>
      <c r="E26" s="11">
        <v>10000</v>
      </c>
      <c r="F26" s="16">
        <v>3000</v>
      </c>
      <c r="G26" s="11"/>
      <c r="H26" s="6">
        <v>20000</v>
      </c>
      <c r="I26" s="6">
        <f>(H26+F26)/2</f>
        <v>11500</v>
      </c>
      <c r="J26" s="29">
        <f t="shared" si="1"/>
        <v>11500</v>
      </c>
      <c r="K26" s="6"/>
      <c r="L26" s="29">
        <f t="shared" si="2"/>
        <v>11500</v>
      </c>
      <c r="M26" s="6">
        <f>L26/2</f>
        <v>5750</v>
      </c>
      <c r="N26" s="29">
        <f t="shared" si="3"/>
        <v>5750</v>
      </c>
      <c r="O26" s="29">
        <v>5750</v>
      </c>
      <c r="P26" s="29">
        <f t="shared" si="5"/>
        <v>0</v>
      </c>
    </row>
    <row r="27" spans="1:16" ht="15.75" customHeight="1" x14ac:dyDescent="0.25">
      <c r="A27" s="7">
        <f t="shared" si="4"/>
        <v>22</v>
      </c>
      <c r="B27" s="25" t="s">
        <v>38</v>
      </c>
      <c r="C27" s="15" t="s">
        <v>33</v>
      </c>
      <c r="D27" s="7">
        <v>1</v>
      </c>
      <c r="E27" s="20">
        <v>0</v>
      </c>
      <c r="F27" s="16">
        <v>0</v>
      </c>
      <c r="G27" s="21">
        <v>110000</v>
      </c>
      <c r="H27" s="6">
        <f>G27*D27</f>
        <v>110000</v>
      </c>
      <c r="I27" s="29">
        <f>G27</f>
        <v>110000</v>
      </c>
      <c r="J27" s="29">
        <f t="shared" si="1"/>
        <v>0</v>
      </c>
      <c r="K27" s="6"/>
      <c r="L27" s="29">
        <f t="shared" si="2"/>
        <v>0</v>
      </c>
      <c r="M27" s="6"/>
      <c r="N27" s="29">
        <f t="shared" si="3"/>
        <v>0</v>
      </c>
      <c r="O27" s="6"/>
      <c r="P27" s="29">
        <f t="shared" si="5"/>
        <v>0</v>
      </c>
    </row>
    <row r="28" spans="1:16" ht="15.75" customHeight="1" x14ac:dyDescent="0.25">
      <c r="A28" s="36" t="s">
        <v>34</v>
      </c>
      <c r="B28" s="37"/>
      <c r="C28" s="37"/>
      <c r="D28" s="37"/>
      <c r="E28" s="38"/>
      <c r="F28" s="22">
        <f>SUM(F6:F27)</f>
        <v>1472619.6</v>
      </c>
      <c r="G28" s="16"/>
      <c r="H28" s="27">
        <f t="shared" ref="H28:N28" si="7">SUM(H6:H27)</f>
        <v>2674112.4</v>
      </c>
      <c r="I28" s="30">
        <f t="shared" si="7"/>
        <v>460800</v>
      </c>
      <c r="J28" s="31">
        <f t="shared" si="7"/>
        <v>3685932</v>
      </c>
      <c r="K28" s="30">
        <f t="shared" si="7"/>
        <v>875505.88</v>
      </c>
      <c r="L28" s="31">
        <f t="shared" si="7"/>
        <v>2810426.12</v>
      </c>
      <c r="M28" s="31">
        <f t="shared" si="7"/>
        <v>1294663.72</v>
      </c>
      <c r="N28" s="31">
        <f t="shared" si="7"/>
        <v>1515762.4</v>
      </c>
      <c r="O28" s="35">
        <f>SUM(O6:O27)</f>
        <v>959106.2</v>
      </c>
      <c r="P28" s="31">
        <f>SUM(P6:P27)</f>
        <v>556656.19999999995</v>
      </c>
    </row>
    <row r="29" spans="1:16" ht="30" x14ac:dyDescent="0.25">
      <c r="O29" s="43" t="s">
        <v>46</v>
      </c>
      <c r="P29" s="3">
        <v>303453.46999999997</v>
      </c>
    </row>
    <row r="30" spans="1:16" x14ac:dyDescent="0.25">
      <c r="O30" s="43" t="s">
        <v>47</v>
      </c>
      <c r="P30" s="42">
        <f>P28-P29</f>
        <v>253202.72999999998</v>
      </c>
    </row>
    <row r="31" spans="1:16" x14ac:dyDescent="0.25">
      <c r="E31" s="18" t="s">
        <v>12</v>
      </c>
      <c r="F31" s="23">
        <f>F28+H28</f>
        <v>4146732</v>
      </c>
    </row>
    <row r="32" spans="1:16" x14ac:dyDescent="0.25">
      <c r="F32" s="3">
        <f>F28-I28</f>
        <v>1011819.6000000001</v>
      </c>
    </row>
  </sheetData>
  <mergeCells count="4">
    <mergeCell ref="A28:E28"/>
    <mergeCell ref="A3:F3"/>
    <mergeCell ref="G4:H4"/>
    <mergeCell ref="D4:F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СМР+материалы</vt:lpstr>
      <vt:lpstr>'СМР+материалы'!Область_печати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2024-02-07T07:39:00Z</cp:lastPrinted>
  <dcterms:created xsi:type="dcterms:W3CDTF">2023-10-31T07:58:00Z</dcterms:created>
  <dcterms:modified xsi:type="dcterms:W3CDTF">2025-03-05T07:10:52Z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