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Пучок у ЛЦ\"/>
    </mc:Choice>
  </mc:AlternateContent>
  <bookViews>
    <workbookView xWindow="-105" yWindow="-105" windowWidth="23250" windowHeight="13170" tabRatio="809" firstSheet="2" activeTab="3"/>
  </bookViews>
  <sheets>
    <sheet name="Свод" sheetId="3" state="hidden" r:id="rId1"/>
    <sheet name="СМР+мат пред " sheetId="1" state="hidden" r:id="rId2"/>
    <sheet name="СМР+мат " sheetId="4" r:id="rId3"/>
    <sheet name="Расчет материалов от Григория" sheetId="7" r:id="rId4"/>
    <sheet name="КП от ВСП 74" sheetId="8" r:id="rId5"/>
    <sheet name="КП ЖД-Стройгруппа 06.06.24" sheetId="9" r:id="rId6"/>
    <sheet name="КП от НТПК 13.06.24" sheetId="10" r:id="rId7"/>
    <sheet name="Лист1" sheetId="5" state="hidden" r:id="rId8"/>
  </sheets>
  <definedNames>
    <definedName name="_xlnm.Print_Area" localSheetId="0">Свод!$A$1:$H$5</definedName>
    <definedName name="_xlnm.Print_Area" localSheetId="2">'СМР+мат '!$A$1:$L$174</definedName>
    <definedName name="_xlnm.Print_Area" localSheetId="1">'СМР+мат пред '!$A$1:$L$123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9" i="7" l="1"/>
  <c r="V50" i="7"/>
  <c r="V51" i="7"/>
  <c r="V52" i="7"/>
  <c r="V53" i="7"/>
  <c r="V84" i="7"/>
  <c r="V45" i="7"/>
  <c r="AB112" i="7" l="1"/>
  <c r="V99" i="7"/>
  <c r="W99" i="7" s="1"/>
  <c r="V80" i="7"/>
  <c r="V78" i="7"/>
  <c r="W78" i="7" s="1"/>
  <c r="V48" i="7" l="1"/>
  <c r="W48" i="7" s="1"/>
  <c r="Y9" i="7" l="1"/>
  <c r="A60" i="7"/>
  <c r="A11" i="7"/>
  <c r="A12" i="7"/>
  <c r="A13" i="7" s="1"/>
  <c r="A14" i="7" s="1"/>
  <c r="A15" i="7" s="1"/>
  <c r="A16" i="7" s="1"/>
  <c r="A17" i="7" s="1"/>
  <c r="L116" i="7" l="1"/>
  <c r="F116" i="7"/>
  <c r="K116" i="7" s="1"/>
  <c r="AF116" i="7"/>
  <c r="Z116" i="7"/>
  <c r="AE116" i="7" s="1"/>
  <c r="AB110" i="7" l="1"/>
  <c r="AB108" i="7"/>
  <c r="AC108" i="7" s="1"/>
  <c r="AD108" i="7" s="1"/>
  <c r="AB107" i="7"/>
  <c r="AC107" i="7" s="1"/>
  <c r="AD107" i="7" s="1"/>
  <c r="AB106" i="7"/>
  <c r="AC106" i="7" s="1"/>
  <c r="AD106" i="7" s="1"/>
  <c r="AB96" i="7"/>
  <c r="AB94" i="7"/>
  <c r="AB88" i="7"/>
  <c r="AB86" i="7"/>
  <c r="AC79" i="7"/>
  <c r="AD79" i="7" s="1"/>
  <c r="AB75" i="7"/>
  <c r="AB73" i="7"/>
  <c r="AB71" i="7"/>
  <c r="AB60" i="7"/>
  <c r="AB57" i="7"/>
  <c r="AB55" i="7"/>
  <c r="AB53" i="7"/>
  <c r="AB52" i="7"/>
  <c r="AB51" i="7"/>
  <c r="AC51" i="7" s="1"/>
  <c r="AD51" i="7" s="1"/>
  <c r="AB41" i="7"/>
  <c r="AB39" i="7"/>
  <c r="AC39" i="7" s="1"/>
  <c r="AD39" i="7" s="1"/>
  <c r="Y113" i="7"/>
  <c r="Z113" i="7" s="1"/>
  <c r="Y114" i="7"/>
  <c r="Y115" i="7"/>
  <c r="Y10" i="7"/>
  <c r="Z10" i="7" s="1"/>
  <c r="Y11" i="7"/>
  <c r="Z11" i="7" s="1"/>
  <c r="AE11" i="7" s="1"/>
  <c r="Y12" i="7"/>
  <c r="Z12" i="7" s="1"/>
  <c r="Y13" i="7"/>
  <c r="Z13" i="7" s="1"/>
  <c r="Y14" i="7"/>
  <c r="Z14" i="7" s="1"/>
  <c r="Y15" i="7"/>
  <c r="Y16" i="7"/>
  <c r="Y17" i="7"/>
  <c r="Y18" i="7"/>
  <c r="Z18" i="7" s="1"/>
  <c r="Y19" i="7"/>
  <c r="Y20" i="7"/>
  <c r="Z20" i="7" s="1"/>
  <c r="Y21" i="7"/>
  <c r="Z21" i="7" s="1"/>
  <c r="Y22" i="7"/>
  <c r="Y23" i="7"/>
  <c r="Z23" i="7" s="1"/>
  <c r="Y24" i="7"/>
  <c r="Y25" i="7"/>
  <c r="Z25" i="7" s="1"/>
  <c r="Y26" i="7"/>
  <c r="Y27" i="7"/>
  <c r="Y28" i="7"/>
  <c r="Y29" i="7"/>
  <c r="Z29" i="7" s="1"/>
  <c r="Y30" i="7"/>
  <c r="Y31" i="7"/>
  <c r="Z31" i="7" s="1"/>
  <c r="Y32" i="7"/>
  <c r="Z32" i="7" s="1"/>
  <c r="Y33" i="7"/>
  <c r="Y34" i="7"/>
  <c r="Y35" i="7"/>
  <c r="Z35" i="7" s="1"/>
  <c r="Y36" i="7"/>
  <c r="Z36" i="7" s="1"/>
  <c r="Y37" i="7"/>
  <c r="Z37" i="7" s="1"/>
  <c r="Y38" i="7"/>
  <c r="Z38" i="7" s="1"/>
  <c r="Y39" i="7"/>
  <c r="Z39" i="7" s="1"/>
  <c r="Y40" i="7"/>
  <c r="Z40" i="7" s="1"/>
  <c r="Y41" i="7"/>
  <c r="Y42" i="7"/>
  <c r="Z42" i="7" s="1"/>
  <c r="Y43" i="7"/>
  <c r="Z43" i="7" s="1"/>
  <c r="Y44" i="7"/>
  <c r="Z44" i="7" s="1"/>
  <c r="Y45" i="7"/>
  <c r="Z45" i="7" s="1"/>
  <c r="Y46" i="7"/>
  <c r="Z46" i="7" s="1"/>
  <c r="Y47" i="7"/>
  <c r="Z47" i="7" s="1"/>
  <c r="Y48" i="7"/>
  <c r="Z48" i="7" s="1"/>
  <c r="Y49" i="7"/>
  <c r="Z49" i="7" s="1"/>
  <c r="Y50" i="7"/>
  <c r="Z50" i="7" s="1"/>
  <c r="Y51" i="7"/>
  <c r="Z51" i="7" s="1"/>
  <c r="Y52" i="7"/>
  <c r="Y53" i="7"/>
  <c r="Y54" i="7"/>
  <c r="Z54" i="7" s="1"/>
  <c r="Y55" i="7"/>
  <c r="Y56" i="7"/>
  <c r="Z56" i="7" s="1"/>
  <c r="Y57" i="7"/>
  <c r="Y58" i="7"/>
  <c r="Z58" i="7" s="1"/>
  <c r="Y59" i="7"/>
  <c r="Z59" i="7" s="1"/>
  <c r="Y60" i="7"/>
  <c r="Y61" i="7"/>
  <c r="Z61" i="7" s="1"/>
  <c r="Y62" i="7"/>
  <c r="Z62" i="7" s="1"/>
  <c r="Y63" i="7"/>
  <c r="Z63" i="7" s="1"/>
  <c r="Y64" i="7"/>
  <c r="Z64" i="7" s="1"/>
  <c r="AE64" i="7" s="1"/>
  <c r="Y65" i="7"/>
  <c r="Z65" i="7" s="1"/>
  <c r="Y66" i="7"/>
  <c r="Z66" i="7" s="1"/>
  <c r="Y68" i="7"/>
  <c r="Z68" i="7" s="1"/>
  <c r="Y69" i="7"/>
  <c r="Z69" i="7" s="1"/>
  <c r="Y70" i="7"/>
  <c r="Z70" i="7" s="1"/>
  <c r="Y71" i="7"/>
  <c r="Y72" i="7"/>
  <c r="Z72" i="7" s="1"/>
  <c r="Y73" i="7"/>
  <c r="Y74" i="7"/>
  <c r="Z74" i="7" s="1"/>
  <c r="Y75" i="7"/>
  <c r="Y76" i="7"/>
  <c r="Z76" i="7" s="1"/>
  <c r="Y77" i="7"/>
  <c r="Z77" i="7" s="1"/>
  <c r="Y78" i="7"/>
  <c r="Z78" i="7" s="1"/>
  <c r="Y79" i="7"/>
  <c r="Z79" i="7" s="1"/>
  <c r="Y80" i="7"/>
  <c r="Z80" i="7" s="1"/>
  <c r="Y81" i="7"/>
  <c r="Z81" i="7" s="1"/>
  <c r="Y82" i="7"/>
  <c r="Z82" i="7" s="1"/>
  <c r="Y83" i="7"/>
  <c r="Z83" i="7" s="1"/>
  <c r="Y84" i="7"/>
  <c r="Z84" i="7" s="1"/>
  <c r="Y85" i="7"/>
  <c r="Z85" i="7" s="1"/>
  <c r="Y86" i="7"/>
  <c r="Y87" i="7"/>
  <c r="Y88" i="7"/>
  <c r="Y89" i="7"/>
  <c r="Z89" i="7" s="1"/>
  <c r="Y90" i="7"/>
  <c r="Z90" i="7" s="1"/>
  <c r="Y91" i="7"/>
  <c r="Z91" i="7" s="1"/>
  <c r="Y92" i="7"/>
  <c r="Z92" i="7" s="1"/>
  <c r="Y93" i="7"/>
  <c r="Z93" i="7" s="1"/>
  <c r="Y94" i="7"/>
  <c r="Y95" i="7"/>
  <c r="Z95" i="7" s="1"/>
  <c r="Y96" i="7"/>
  <c r="Y97" i="7"/>
  <c r="Z97" i="7" s="1"/>
  <c r="Y98" i="7"/>
  <c r="Z98" i="7" s="1"/>
  <c r="Y99" i="7"/>
  <c r="Z99" i="7" s="1"/>
  <c r="Y100" i="7"/>
  <c r="Z100" i="7" s="1"/>
  <c r="Y101" i="7"/>
  <c r="Z101" i="7" s="1"/>
  <c r="Y102" i="7"/>
  <c r="Z102" i="7" s="1"/>
  <c r="Y103" i="7"/>
  <c r="Z103" i="7" s="1"/>
  <c r="Y104" i="7"/>
  <c r="Z104" i="7" s="1"/>
  <c r="AA104" i="7" s="1"/>
  <c r="Y105" i="7"/>
  <c r="Z105" i="7" s="1"/>
  <c r="Y106" i="7"/>
  <c r="Z106" i="7" s="1"/>
  <c r="Y107" i="7"/>
  <c r="Z107" i="7" s="1"/>
  <c r="Y108" i="7"/>
  <c r="Z108" i="7" s="1"/>
  <c r="Y109" i="7"/>
  <c r="Z109" i="7" s="1"/>
  <c r="Y110" i="7"/>
  <c r="Y111" i="7"/>
  <c r="Z111" i="7" s="1"/>
  <c r="Y112" i="7"/>
  <c r="F15" i="10"/>
  <c r="W103" i="7"/>
  <c r="W111" i="7"/>
  <c r="W109" i="7"/>
  <c r="W105" i="7"/>
  <c r="W104" i="7"/>
  <c r="W102" i="7"/>
  <c r="W101" i="7"/>
  <c r="W98" i="7"/>
  <c r="W97" i="7"/>
  <c r="W95" i="7"/>
  <c r="W85" i="7"/>
  <c r="W84" i="7"/>
  <c r="W83" i="7"/>
  <c r="W80" i="7"/>
  <c r="AB78" i="7"/>
  <c r="AC78" i="7" s="1"/>
  <c r="AD78" i="7" s="1"/>
  <c r="W74" i="7"/>
  <c r="W72" i="7"/>
  <c r="W56" i="7"/>
  <c r="W54" i="7"/>
  <c r="W47" i="7"/>
  <c r="W46" i="7"/>
  <c r="W45" i="7"/>
  <c r="W43" i="7"/>
  <c r="W42" i="7"/>
  <c r="V112" i="7"/>
  <c r="V110" i="7"/>
  <c r="V108" i="7"/>
  <c r="W108" i="7" s="1"/>
  <c r="V107" i="7"/>
  <c r="W107" i="7" s="1"/>
  <c r="V106" i="7"/>
  <c r="W106" i="7" s="1"/>
  <c r="AB105" i="7"/>
  <c r="AC105" i="7" s="1"/>
  <c r="AD105" i="7" s="1"/>
  <c r="AB104" i="7"/>
  <c r="AC104" i="7" s="1"/>
  <c r="AD104" i="7" s="1"/>
  <c r="AB103" i="7"/>
  <c r="AC103" i="7" s="1"/>
  <c r="AD103" i="7" s="1"/>
  <c r="AB99" i="7"/>
  <c r="AC99" i="7" s="1"/>
  <c r="AD99" i="7" s="1"/>
  <c r="AB84" i="7"/>
  <c r="AC84" i="7" s="1"/>
  <c r="AD84" i="7" s="1"/>
  <c r="AB80" i="7"/>
  <c r="AC80" i="7" s="1"/>
  <c r="AD80" i="7" s="1"/>
  <c r="AB48" i="7"/>
  <c r="AC48" i="7" s="1"/>
  <c r="AD48" i="7" s="1"/>
  <c r="AB45" i="7"/>
  <c r="AC45" i="7" s="1"/>
  <c r="AD45" i="7" s="1"/>
  <c r="V96" i="7"/>
  <c r="V94" i="7"/>
  <c r="V88" i="7"/>
  <c r="V86" i="7"/>
  <c r="V75" i="7"/>
  <c r="V73" i="7"/>
  <c r="V71" i="7"/>
  <c r="V60" i="7"/>
  <c r="V57" i="7"/>
  <c r="V55" i="7"/>
  <c r="W51" i="7"/>
  <c r="V41" i="7"/>
  <c r="V40" i="7"/>
  <c r="W40" i="7" s="1"/>
  <c r="V39" i="7"/>
  <c r="W39" i="7" s="1"/>
  <c r="AF104" i="7" l="1"/>
  <c r="AE48" i="7"/>
  <c r="AE29" i="7"/>
  <c r="AA29" i="7"/>
  <c r="AF29" i="7" s="1"/>
  <c r="AA79" i="7"/>
  <c r="AF79" i="7" s="1"/>
  <c r="AE79" i="7"/>
  <c r="AA20" i="7"/>
  <c r="AF20" i="7" s="1"/>
  <c r="AE20" i="7"/>
  <c r="AA80" i="7"/>
  <c r="AF80" i="7" s="1"/>
  <c r="AE80" i="7"/>
  <c r="AA59" i="7"/>
  <c r="AF59" i="7" s="1"/>
  <c r="AE59" i="7"/>
  <c r="AA43" i="7"/>
  <c r="AF43" i="7" s="1"/>
  <c r="AE43" i="7"/>
  <c r="AA97" i="7"/>
  <c r="AF97" i="7" s="1"/>
  <c r="AE97" i="7"/>
  <c r="AA35" i="7"/>
  <c r="AF35" i="7" s="1"/>
  <c r="AE35" i="7"/>
  <c r="AA111" i="7"/>
  <c r="AF111" i="7" s="1"/>
  <c r="AE111" i="7"/>
  <c r="AA83" i="7"/>
  <c r="AF83" i="7" s="1"/>
  <c r="AE83" i="7"/>
  <c r="AA14" i="7"/>
  <c r="AF14" i="7" s="1"/>
  <c r="AE14" i="7"/>
  <c r="AE72" i="7"/>
  <c r="AA72" i="7"/>
  <c r="AF72" i="7" s="1"/>
  <c r="AA103" i="7"/>
  <c r="AF103" i="7" s="1"/>
  <c r="AE103" i="7"/>
  <c r="AA56" i="7"/>
  <c r="AF56" i="7" s="1"/>
  <c r="AE56" i="7"/>
  <c r="AA107" i="7"/>
  <c r="AF107" i="7" s="1"/>
  <c r="AE107" i="7"/>
  <c r="AA99" i="7"/>
  <c r="AF99" i="7" s="1"/>
  <c r="AE99" i="7"/>
  <c r="AA105" i="7"/>
  <c r="AF105" i="7" s="1"/>
  <c r="AE105" i="7"/>
  <c r="AA100" i="7"/>
  <c r="AA78" i="7"/>
  <c r="AF78" i="7" s="1"/>
  <c r="AE78" i="7"/>
  <c r="AA42" i="7"/>
  <c r="AF42" i="7" s="1"/>
  <c r="AE42" i="7"/>
  <c r="AA36" i="7"/>
  <c r="AF36" i="7" s="1"/>
  <c r="AE36" i="7"/>
  <c r="AA25" i="7"/>
  <c r="AF25" i="7" s="1"/>
  <c r="AE25" i="7"/>
  <c r="AA82" i="7"/>
  <c r="AA77" i="7"/>
  <c r="AF77" i="7" s="1"/>
  <c r="AE77" i="7"/>
  <c r="AA58" i="7"/>
  <c r="AF58" i="7" s="1"/>
  <c r="AE58" i="7"/>
  <c r="AA18" i="7"/>
  <c r="AF18" i="7" s="1"/>
  <c r="AE18" i="7"/>
  <c r="AA13" i="7"/>
  <c r="AF13" i="7" s="1"/>
  <c r="AE13" i="7"/>
  <c r="AA95" i="7"/>
  <c r="AF95" i="7" s="1"/>
  <c r="AE95" i="7"/>
  <c r="AE104" i="7"/>
  <c r="AA76" i="7"/>
  <c r="AF76" i="7" s="1"/>
  <c r="AE76" i="7"/>
  <c r="AA63" i="7"/>
  <c r="AF63" i="7" s="1"/>
  <c r="AE63" i="7"/>
  <c r="AA108" i="7"/>
  <c r="AF108" i="7" s="1"/>
  <c r="AE108" i="7"/>
  <c r="AA98" i="7"/>
  <c r="AF98" i="7" s="1"/>
  <c r="AE98" i="7"/>
  <c r="AA93" i="7"/>
  <c r="AF93" i="7" s="1"/>
  <c r="AE93" i="7"/>
  <c r="AA46" i="7"/>
  <c r="AF46" i="7" s="1"/>
  <c r="AE46" i="7"/>
  <c r="AA40" i="7"/>
  <c r="AF40" i="7" s="1"/>
  <c r="AE40" i="7"/>
  <c r="AA23" i="7"/>
  <c r="AF23" i="7" s="1"/>
  <c r="AE23" i="7"/>
  <c r="AA21" i="7"/>
  <c r="AF21" i="7" s="1"/>
  <c r="AE21" i="7"/>
  <c r="AA92" i="7"/>
  <c r="AF92" i="7" s="1"/>
  <c r="AE92" i="7"/>
  <c r="AA66" i="7"/>
  <c r="AF66" i="7" s="1"/>
  <c r="AE66" i="7"/>
  <c r="AA62" i="7"/>
  <c r="AF62" i="7" s="1"/>
  <c r="AE62" i="7"/>
  <c r="AA50" i="7"/>
  <c r="AA45" i="7"/>
  <c r="AF45" i="7" s="1"/>
  <c r="AE45" i="7"/>
  <c r="AA11" i="7"/>
  <c r="AF11" i="7" s="1"/>
  <c r="AA109" i="7"/>
  <c r="AF109" i="7" s="1"/>
  <c r="AE109" i="7"/>
  <c r="AA91" i="7"/>
  <c r="AF91" i="7" s="1"/>
  <c r="AE91" i="7"/>
  <c r="AA89" i="7"/>
  <c r="AF89" i="7" s="1"/>
  <c r="AE89" i="7"/>
  <c r="AA85" i="7"/>
  <c r="AF85" i="7" s="1"/>
  <c r="AE85" i="7"/>
  <c r="AA74" i="7"/>
  <c r="AF74" i="7" s="1"/>
  <c r="AE74" i="7"/>
  <c r="AA70" i="7"/>
  <c r="AF70" i="7" s="1"/>
  <c r="AE70" i="7"/>
  <c r="AA65" i="7"/>
  <c r="AF65" i="7" s="1"/>
  <c r="AE65" i="7"/>
  <c r="AA61" i="7"/>
  <c r="AF61" i="7" s="1"/>
  <c r="AE61" i="7"/>
  <c r="AA49" i="7"/>
  <c r="AA44" i="7"/>
  <c r="AA39" i="7"/>
  <c r="AF39" i="7" s="1"/>
  <c r="AE39" i="7"/>
  <c r="AA32" i="7"/>
  <c r="AF32" i="7" s="1"/>
  <c r="AE32" i="7"/>
  <c r="AA113" i="7"/>
  <c r="AF113" i="7" s="1"/>
  <c r="AE113" i="7"/>
  <c r="AA81" i="7"/>
  <c r="AA47" i="7"/>
  <c r="AF47" i="7" s="1"/>
  <c r="AE47" i="7"/>
  <c r="AA12" i="7"/>
  <c r="AF12" i="7" s="1"/>
  <c r="AE12" i="7"/>
  <c r="AA106" i="7"/>
  <c r="AF106" i="7" s="1"/>
  <c r="AE106" i="7"/>
  <c r="AA102" i="7"/>
  <c r="AF102" i="7" s="1"/>
  <c r="AE102" i="7"/>
  <c r="AA84" i="7"/>
  <c r="AF84" i="7" s="1"/>
  <c r="AE84" i="7"/>
  <c r="AA69" i="7"/>
  <c r="AF69" i="7" s="1"/>
  <c r="AE69" i="7"/>
  <c r="AA38" i="7"/>
  <c r="AF38" i="7" s="1"/>
  <c r="AE38" i="7"/>
  <c r="AA51" i="7"/>
  <c r="AF51" i="7" s="1"/>
  <c r="AE51" i="7"/>
  <c r="AA101" i="7"/>
  <c r="AF101" i="7" s="1"/>
  <c r="AE101" i="7"/>
  <c r="AA90" i="7"/>
  <c r="AF90" i="7" s="1"/>
  <c r="AE90" i="7"/>
  <c r="AA68" i="7"/>
  <c r="AF68" i="7" s="1"/>
  <c r="AE68" i="7"/>
  <c r="AA64" i="7"/>
  <c r="AF64" i="7" s="1"/>
  <c r="AA54" i="7"/>
  <c r="AF54" i="7" s="1"/>
  <c r="AE54" i="7"/>
  <c r="AA48" i="7"/>
  <c r="AF48" i="7" s="1"/>
  <c r="AA37" i="7"/>
  <c r="AF37" i="7" s="1"/>
  <c r="AE37" i="7"/>
  <c r="AA31" i="7"/>
  <c r="AF31" i="7" s="1"/>
  <c r="AE31" i="7"/>
  <c r="AA10" i="7"/>
  <c r="AF10" i="7" s="1"/>
  <c r="AE10" i="7"/>
  <c r="G28" i="9"/>
  <c r="G27" i="9"/>
  <c r="G3" i="9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" i="9"/>
  <c r="Q105" i="7"/>
  <c r="Q104" i="7"/>
  <c r="S105" i="7"/>
  <c r="S104" i="7"/>
  <c r="S98" i="7"/>
  <c r="S97" i="7"/>
  <c r="S85" i="7"/>
  <c r="S43" i="7"/>
  <c r="S42" i="7"/>
  <c r="R41" i="7"/>
  <c r="R40" i="7"/>
  <c r="S40" i="7" s="1"/>
  <c r="R39" i="7"/>
  <c r="S39" i="7" s="1"/>
  <c r="R78" i="7"/>
  <c r="S78" i="7" s="1"/>
  <c r="R60" i="7"/>
  <c r="R57" i="7"/>
  <c r="R56" i="7"/>
  <c r="S56" i="7" s="1"/>
  <c r="R55" i="7"/>
  <c r="R54" i="7"/>
  <c r="S54" i="7" s="1"/>
  <c r="R53" i="7"/>
  <c r="R52" i="7"/>
  <c r="R51" i="7"/>
  <c r="S51" i="7" s="1"/>
  <c r="R75" i="7"/>
  <c r="R74" i="7"/>
  <c r="S74" i="7" s="1"/>
  <c r="R73" i="7"/>
  <c r="R72" i="7"/>
  <c r="S72" i="7" s="1"/>
  <c r="R71" i="7"/>
  <c r="R88" i="7"/>
  <c r="R87" i="7"/>
  <c r="R86" i="7"/>
  <c r="R96" i="7"/>
  <c r="R95" i="7"/>
  <c r="S95" i="7" s="1"/>
  <c r="R94" i="7"/>
  <c r="R112" i="7"/>
  <c r="R111" i="7"/>
  <c r="S111" i="7" s="1"/>
  <c r="R110" i="7"/>
  <c r="R109" i="7"/>
  <c r="S109" i="7" s="1"/>
  <c r="R108" i="7"/>
  <c r="S108" i="7" s="1"/>
  <c r="R107" i="7"/>
  <c r="S107" i="7" s="1"/>
  <c r="R106" i="7"/>
  <c r="S106" i="7" s="1"/>
  <c r="R103" i="7"/>
  <c r="S103" i="7" s="1"/>
  <c r="R102" i="7"/>
  <c r="S102" i="7" s="1"/>
  <c r="R101" i="7"/>
  <c r="S101" i="7" s="1"/>
  <c r="R100" i="7"/>
  <c r="S100" i="7" s="1"/>
  <c r="R99" i="7"/>
  <c r="S99" i="7" s="1"/>
  <c r="R84" i="7"/>
  <c r="S84" i="7" s="1"/>
  <c r="R83" i="7"/>
  <c r="S83" i="7" s="1"/>
  <c r="R82" i="7"/>
  <c r="S82" i="7" s="1"/>
  <c r="R81" i="7"/>
  <c r="S81" i="7" s="1"/>
  <c r="R80" i="7"/>
  <c r="S80" i="7" s="1"/>
  <c r="R50" i="7"/>
  <c r="S50" i="7" s="1"/>
  <c r="R49" i="7"/>
  <c r="S49" i="7" s="1"/>
  <c r="R48" i="7"/>
  <c r="S48" i="7" s="1"/>
  <c r="R47" i="7"/>
  <c r="S47" i="7" s="1"/>
  <c r="R46" i="7"/>
  <c r="S46" i="7" s="1"/>
  <c r="R45" i="7"/>
  <c r="S45" i="7" s="1"/>
  <c r="R44" i="7"/>
  <c r="S44" i="7" s="1"/>
  <c r="K24" i="8"/>
  <c r="H15" i="8"/>
  <c r="H16" i="8"/>
  <c r="G12" i="8"/>
  <c r="G11" i="8"/>
  <c r="G6" i="8"/>
  <c r="H6" i="8" s="1"/>
  <c r="G5" i="8"/>
  <c r="H5" i="8" s="1"/>
  <c r="G4" i="8"/>
  <c r="H4" i="8" s="1"/>
  <c r="H3" i="8"/>
  <c r="H7" i="8"/>
  <c r="H8" i="8"/>
  <c r="H9" i="8"/>
  <c r="H10" i="8"/>
  <c r="H2" i="8"/>
  <c r="H28" i="8"/>
  <c r="G24" i="8"/>
  <c r="H24" i="8" s="1"/>
  <c r="G20" i="8"/>
  <c r="H20" i="8" s="1"/>
  <c r="G17" i="8"/>
  <c r="G16" i="8"/>
  <c r="H17" i="8"/>
  <c r="H18" i="8"/>
  <c r="H19" i="8"/>
  <c r="H21" i="8"/>
  <c r="H22" i="8"/>
  <c r="H23" i="8"/>
  <c r="H25" i="8"/>
  <c r="H26" i="8"/>
  <c r="H27" i="8"/>
  <c r="H14" i="8"/>
  <c r="O111" i="7"/>
  <c r="O109" i="7"/>
  <c r="O104" i="7"/>
  <c r="O103" i="7"/>
  <c r="O102" i="7"/>
  <c r="O101" i="7"/>
  <c r="O100" i="7"/>
  <c r="O99" i="7"/>
  <c r="O98" i="7"/>
  <c r="O97" i="7"/>
  <c r="O95" i="7"/>
  <c r="O85" i="7"/>
  <c r="O84" i="7"/>
  <c r="O83" i="7"/>
  <c r="O82" i="7"/>
  <c r="O81" i="7"/>
  <c r="O80" i="7"/>
  <c r="O79" i="7"/>
  <c r="O78" i="7"/>
  <c r="O77" i="7"/>
  <c r="O76" i="7"/>
  <c r="O74" i="7"/>
  <c r="O72" i="7"/>
  <c r="O40" i="7"/>
  <c r="O42" i="7"/>
  <c r="O43" i="7"/>
  <c r="O44" i="7"/>
  <c r="O45" i="7"/>
  <c r="O46" i="7"/>
  <c r="O47" i="7"/>
  <c r="O48" i="7"/>
  <c r="O49" i="7"/>
  <c r="O50" i="7"/>
  <c r="O54" i="7"/>
  <c r="O56" i="7"/>
  <c r="M97" i="7"/>
  <c r="M98" i="7"/>
  <c r="M99" i="7"/>
  <c r="M100" i="7"/>
  <c r="M101" i="7"/>
  <c r="M102" i="7"/>
  <c r="M103" i="7"/>
  <c r="M104" i="7"/>
  <c r="M109" i="7"/>
  <c r="N94" i="7"/>
  <c r="M82" i="7"/>
  <c r="M76" i="7"/>
  <c r="M77" i="7"/>
  <c r="M78" i="7"/>
  <c r="M79" i="7"/>
  <c r="M80" i="7"/>
  <c r="M81" i="7"/>
  <c r="M83" i="7"/>
  <c r="M84" i="7"/>
  <c r="N71" i="7"/>
  <c r="N52" i="7"/>
  <c r="N53" i="7"/>
  <c r="N51" i="7"/>
  <c r="O51" i="7" s="1"/>
  <c r="M42" i="7"/>
  <c r="M43" i="7"/>
  <c r="M44" i="7"/>
  <c r="M45" i="7"/>
  <c r="M46" i="7"/>
  <c r="M47" i="7"/>
  <c r="M48" i="7"/>
  <c r="M49" i="7"/>
  <c r="M50" i="7"/>
  <c r="N39" i="7"/>
  <c r="O39" i="7" s="1"/>
  <c r="N108" i="7"/>
  <c r="M108" i="7" s="1"/>
  <c r="N107" i="7"/>
  <c r="M107" i="7" s="1"/>
  <c r="N106" i="7"/>
  <c r="O106" i="7" s="1"/>
  <c r="N105" i="7"/>
  <c r="M105" i="7" s="1"/>
  <c r="D115" i="7"/>
  <c r="D114" i="7"/>
  <c r="M112" i="7"/>
  <c r="D112" i="7"/>
  <c r="F111" i="7"/>
  <c r="M110" i="7"/>
  <c r="D110" i="7"/>
  <c r="I110" i="7" s="1"/>
  <c r="F109" i="7"/>
  <c r="K109" i="7" s="1"/>
  <c r="H108" i="7"/>
  <c r="I108" i="7" s="1"/>
  <c r="H107" i="7"/>
  <c r="I107" i="7" s="1"/>
  <c r="H106" i="7"/>
  <c r="I106" i="7" s="1"/>
  <c r="H105" i="7"/>
  <c r="I105" i="7" s="1"/>
  <c r="H104" i="7"/>
  <c r="I104" i="7" s="1"/>
  <c r="K104" i="7" s="1"/>
  <c r="I103" i="7"/>
  <c r="K103" i="7" s="1"/>
  <c r="F102" i="7"/>
  <c r="G102" i="7" s="1"/>
  <c r="L102" i="7" s="1"/>
  <c r="F101" i="7"/>
  <c r="K101" i="7" s="1"/>
  <c r="I100" i="7"/>
  <c r="K100" i="7" s="1"/>
  <c r="I99" i="7"/>
  <c r="K99" i="7" s="1"/>
  <c r="F98" i="7"/>
  <c r="G98" i="7" s="1"/>
  <c r="L98" i="7" s="1"/>
  <c r="F97" i="7"/>
  <c r="K97" i="7" s="1"/>
  <c r="M96" i="7"/>
  <c r="D96" i="7"/>
  <c r="I96" i="7" s="1"/>
  <c r="F95" i="7"/>
  <c r="K95" i="7" s="1"/>
  <c r="D94" i="7"/>
  <c r="W94" i="7" s="1"/>
  <c r="F93" i="7"/>
  <c r="K93" i="7" s="1"/>
  <c r="F92" i="7"/>
  <c r="G92" i="7" s="1"/>
  <c r="L92" i="7" s="1"/>
  <c r="F91" i="7"/>
  <c r="G91" i="7" s="1"/>
  <c r="L91" i="7" s="1"/>
  <c r="F89" i="7"/>
  <c r="K89" i="7" s="1"/>
  <c r="M88" i="7"/>
  <c r="D87" i="7"/>
  <c r="M86" i="7"/>
  <c r="D86" i="7"/>
  <c r="Z86" i="7" s="1"/>
  <c r="I85" i="7"/>
  <c r="J85" i="7" s="1"/>
  <c r="F85" i="7"/>
  <c r="G85" i="7" s="1"/>
  <c r="I84" i="7"/>
  <c r="K84" i="7" s="1"/>
  <c r="F83" i="7"/>
  <c r="K83" i="7" s="1"/>
  <c r="I82" i="7"/>
  <c r="J82" i="7" s="1"/>
  <c r="L82" i="7" s="1"/>
  <c r="I81" i="7"/>
  <c r="J81" i="7" s="1"/>
  <c r="L81" i="7" s="1"/>
  <c r="I80" i="7"/>
  <c r="K80" i="7" s="1"/>
  <c r="I79" i="7"/>
  <c r="K79" i="7" s="1"/>
  <c r="I78" i="7"/>
  <c r="K78" i="7" s="1"/>
  <c r="F77" i="7"/>
  <c r="G77" i="7" s="1"/>
  <c r="L77" i="7" s="1"/>
  <c r="F76" i="7"/>
  <c r="K76" i="7" s="1"/>
  <c r="M75" i="7"/>
  <c r="D75" i="7"/>
  <c r="F74" i="7"/>
  <c r="G74" i="7" s="1"/>
  <c r="L74" i="7" s="1"/>
  <c r="M73" i="7"/>
  <c r="D73" i="7"/>
  <c r="I73" i="7" s="1"/>
  <c r="F72" i="7"/>
  <c r="K72" i="7" s="1"/>
  <c r="D71" i="7"/>
  <c r="AC71" i="7" s="1"/>
  <c r="AD71" i="7" s="1"/>
  <c r="F70" i="7"/>
  <c r="K70" i="7" s="1"/>
  <c r="F69" i="7"/>
  <c r="F68" i="7"/>
  <c r="K68" i="7" s="1"/>
  <c r="F66" i="7"/>
  <c r="G66" i="7" s="1"/>
  <c r="L66" i="7" s="1"/>
  <c r="F65" i="7"/>
  <c r="K65" i="7" s="1"/>
  <c r="F64" i="7"/>
  <c r="K64" i="7" s="1"/>
  <c r="F63" i="7"/>
  <c r="K63" i="7" s="1"/>
  <c r="F62" i="7"/>
  <c r="K62" i="7" s="1"/>
  <c r="M60" i="7"/>
  <c r="D60" i="7"/>
  <c r="I60" i="7" s="1"/>
  <c r="F59" i="7"/>
  <c r="K59" i="7" s="1"/>
  <c r="M57" i="7"/>
  <c r="D57" i="7"/>
  <c r="AC57" i="7" s="1"/>
  <c r="AD57" i="7" s="1"/>
  <c r="F56" i="7"/>
  <c r="K56" i="7" s="1"/>
  <c r="M55" i="7"/>
  <c r="D55" i="7"/>
  <c r="O55" i="7" s="1"/>
  <c r="F54" i="7"/>
  <c r="K54" i="7" s="1"/>
  <c r="H53" i="7"/>
  <c r="D53" i="7"/>
  <c r="W53" i="7" s="1"/>
  <c r="H52" i="7"/>
  <c r="D52" i="7"/>
  <c r="Z52" i="7" s="1"/>
  <c r="H51" i="7"/>
  <c r="I51" i="7" s="1"/>
  <c r="K51" i="7" s="1"/>
  <c r="H50" i="7"/>
  <c r="I50" i="7" s="1"/>
  <c r="H49" i="7"/>
  <c r="I49" i="7" s="1"/>
  <c r="J49" i="7" s="1"/>
  <c r="L49" i="7" s="1"/>
  <c r="I48" i="7"/>
  <c r="K48" i="7" s="1"/>
  <c r="F47" i="7"/>
  <c r="K47" i="7" s="1"/>
  <c r="F46" i="7"/>
  <c r="K46" i="7" s="1"/>
  <c r="I45" i="7"/>
  <c r="J45" i="7" s="1"/>
  <c r="L45" i="7" s="1"/>
  <c r="I44" i="7"/>
  <c r="K44" i="7" s="1"/>
  <c r="F43" i="7"/>
  <c r="G43" i="7" s="1"/>
  <c r="L43" i="7" s="1"/>
  <c r="F42" i="7"/>
  <c r="G42" i="7" s="1"/>
  <c r="L42" i="7" s="1"/>
  <c r="M41" i="7"/>
  <c r="D41" i="7"/>
  <c r="F40" i="7"/>
  <c r="I39" i="7"/>
  <c r="F39" i="7"/>
  <c r="G39" i="7" s="1"/>
  <c r="F38" i="7"/>
  <c r="K38" i="7" s="1"/>
  <c r="F37" i="7"/>
  <c r="F36" i="7"/>
  <c r="K36" i="7" s="1"/>
  <c r="D34" i="7"/>
  <c r="F34" i="7" s="1"/>
  <c r="F32" i="7"/>
  <c r="G32" i="7" s="1"/>
  <c r="L32" i="7" s="1"/>
  <c r="F31" i="7"/>
  <c r="K31" i="7" s="1"/>
  <c r="D30" i="7"/>
  <c r="D28" i="7"/>
  <c r="F28" i="7" s="1"/>
  <c r="D26" i="7"/>
  <c r="F26" i="7" s="1"/>
  <c r="F25" i="7"/>
  <c r="G25" i="7" s="1"/>
  <c r="L25" i="7" s="1"/>
  <c r="D24" i="7"/>
  <c r="Z24" i="7" s="1"/>
  <c r="D22" i="7"/>
  <c r="F22" i="7" s="1"/>
  <c r="F21" i="7"/>
  <c r="G21" i="7" s="1"/>
  <c r="L21" i="7" s="1"/>
  <c r="F20" i="7"/>
  <c r="K20" i="7" s="1"/>
  <c r="D19" i="7"/>
  <c r="F19" i="7" s="1"/>
  <c r="D17" i="7"/>
  <c r="F17" i="7" s="1"/>
  <c r="D15" i="7"/>
  <c r="F15" i="7" s="1"/>
  <c r="F14" i="7"/>
  <c r="G14" i="7" s="1"/>
  <c r="L14" i="7" s="1"/>
  <c r="F13" i="7"/>
  <c r="G13" i="7" s="1"/>
  <c r="L13" i="7" s="1"/>
  <c r="F12" i="7"/>
  <c r="K12" i="7" s="1"/>
  <c r="F11" i="7"/>
  <c r="G11" i="7" s="1"/>
  <c r="L11" i="7" s="1"/>
  <c r="F10" i="7"/>
  <c r="K10" i="7" s="1"/>
  <c r="A10" i="7"/>
  <c r="A19" i="7" s="1"/>
  <c r="A20" i="7" s="1"/>
  <c r="A21" i="7" s="1"/>
  <c r="A22" i="7" s="1"/>
  <c r="A25" i="7" s="1"/>
  <c r="A26" i="7" s="1"/>
  <c r="A27" i="7" s="1"/>
  <c r="A28" i="7" s="1"/>
  <c r="A30" i="7" s="1"/>
  <c r="A31" i="7" s="1"/>
  <c r="A32" i="7" s="1"/>
  <c r="A33" i="7" s="1"/>
  <c r="A34" i="7" s="1"/>
  <c r="A59" i="7" s="1"/>
  <c r="D9" i="7"/>
  <c r="Z9" i="7" s="1"/>
  <c r="D173" i="4"/>
  <c r="AA86" i="7" l="1"/>
  <c r="AA9" i="7"/>
  <c r="AE9" i="7"/>
  <c r="AA24" i="7"/>
  <c r="AF24" i="7" s="1"/>
  <c r="AE24" i="7"/>
  <c r="W87" i="7"/>
  <c r="Z87" i="7"/>
  <c r="AC110" i="7"/>
  <c r="AD110" i="7" s="1"/>
  <c r="Z17" i="7"/>
  <c r="Z34" i="7"/>
  <c r="Z19" i="7"/>
  <c r="D33" i="7"/>
  <c r="Z30" i="7"/>
  <c r="AA52" i="7"/>
  <c r="I41" i="7"/>
  <c r="J41" i="7" s="1"/>
  <c r="AC41" i="7"/>
  <c r="AD41" i="7" s="1"/>
  <c r="I112" i="7"/>
  <c r="Z112" i="7"/>
  <c r="AC60" i="7"/>
  <c r="AD60" i="7" s="1"/>
  <c r="Z110" i="7"/>
  <c r="Z22" i="7"/>
  <c r="Z96" i="7"/>
  <c r="W75" i="7"/>
  <c r="Z75" i="7"/>
  <c r="W71" i="7"/>
  <c r="Z71" i="7"/>
  <c r="Z41" i="7"/>
  <c r="F114" i="7"/>
  <c r="K114" i="7" s="1"/>
  <c r="Z114" i="7"/>
  <c r="Z15" i="7"/>
  <c r="Z55" i="7"/>
  <c r="Z94" i="7"/>
  <c r="AC94" i="7"/>
  <c r="AD94" i="7" s="1"/>
  <c r="AC73" i="7"/>
  <c r="AD73" i="7" s="1"/>
  <c r="Z73" i="7"/>
  <c r="I86" i="7"/>
  <c r="K86" i="7" s="1"/>
  <c r="AC86" i="7"/>
  <c r="AD86" i="7" s="1"/>
  <c r="F115" i="7"/>
  <c r="Z115" i="7"/>
  <c r="Z26" i="7"/>
  <c r="Z60" i="7"/>
  <c r="Z28" i="7"/>
  <c r="AC75" i="7"/>
  <c r="AD75" i="7" s="1"/>
  <c r="AC53" i="7"/>
  <c r="AD53" i="7" s="1"/>
  <c r="Z53" i="7"/>
  <c r="W52" i="7"/>
  <c r="AC52" i="7"/>
  <c r="AD52" i="7" s="1"/>
  <c r="O57" i="7"/>
  <c r="Z57" i="7"/>
  <c r="AC112" i="7"/>
  <c r="AD112" i="7" s="1"/>
  <c r="AC96" i="7"/>
  <c r="AD96" i="7" s="1"/>
  <c r="AC55" i="7"/>
  <c r="AD55" i="7" s="1"/>
  <c r="G54" i="7"/>
  <c r="L54" i="7" s="1"/>
  <c r="G59" i="7"/>
  <c r="L59" i="7" s="1"/>
  <c r="J78" i="7"/>
  <c r="L78" i="7" s="1"/>
  <c r="S110" i="7"/>
  <c r="J44" i="7"/>
  <c r="L44" i="7" s="1"/>
  <c r="G68" i="7"/>
  <c r="L68" i="7" s="1"/>
  <c r="K39" i="7"/>
  <c r="G62" i="7"/>
  <c r="L62" i="7" s="1"/>
  <c r="I75" i="7"/>
  <c r="K75" i="7" s="1"/>
  <c r="S52" i="7"/>
  <c r="K74" i="7"/>
  <c r="M106" i="7"/>
  <c r="O105" i="7"/>
  <c r="O107" i="7"/>
  <c r="G65" i="7"/>
  <c r="L65" i="7" s="1"/>
  <c r="I71" i="7"/>
  <c r="J71" i="7" s="1"/>
  <c r="L71" i="7" s="1"/>
  <c r="K81" i="7"/>
  <c r="I94" i="7"/>
  <c r="K94" i="7" s="1"/>
  <c r="J100" i="7"/>
  <c r="L100" i="7" s="1"/>
  <c r="O71" i="7"/>
  <c r="K45" i="7"/>
  <c r="S60" i="7"/>
  <c r="O52" i="7"/>
  <c r="S86" i="7"/>
  <c r="O75" i="7"/>
  <c r="S87" i="7"/>
  <c r="K14" i="7"/>
  <c r="G36" i="7"/>
  <c r="L36" i="7" s="1"/>
  <c r="I52" i="7"/>
  <c r="J52" i="7" s="1"/>
  <c r="L52" i="7" s="1"/>
  <c r="O108" i="7"/>
  <c r="S71" i="7"/>
  <c r="S53" i="7"/>
  <c r="W96" i="7"/>
  <c r="O94" i="7"/>
  <c r="S94" i="7"/>
  <c r="S73" i="7"/>
  <c r="S55" i="7"/>
  <c r="S41" i="7"/>
  <c r="K42" i="7"/>
  <c r="I53" i="7"/>
  <c r="K53" i="7" s="1"/>
  <c r="K77" i="7"/>
  <c r="G101" i="7"/>
  <c r="L101" i="7" s="1"/>
  <c r="O53" i="7"/>
  <c r="O73" i="7"/>
  <c r="S96" i="7"/>
  <c r="S75" i="7"/>
  <c r="S57" i="7"/>
  <c r="J39" i="7"/>
  <c r="L39" i="7" s="1"/>
  <c r="J48" i="7"/>
  <c r="L48" i="7" s="1"/>
  <c r="K91" i="7"/>
  <c r="W41" i="7"/>
  <c r="F87" i="7"/>
  <c r="O110" i="7"/>
  <c r="W110" i="7"/>
  <c r="K49" i="7"/>
  <c r="L85" i="7"/>
  <c r="D88" i="7"/>
  <c r="O86" i="7"/>
  <c r="O96" i="7"/>
  <c r="O112" i="7"/>
  <c r="S112" i="7"/>
  <c r="W60" i="7"/>
  <c r="G63" i="7"/>
  <c r="L63" i="7" s="1"/>
  <c r="K66" i="7"/>
  <c r="J80" i="7"/>
  <c r="L80" i="7" s="1"/>
  <c r="O87" i="7"/>
  <c r="O41" i="7"/>
  <c r="W86" i="7"/>
  <c r="I57" i="7"/>
  <c r="J57" i="7" s="1"/>
  <c r="L57" i="7" s="1"/>
  <c r="W57" i="7"/>
  <c r="I55" i="7"/>
  <c r="J55" i="7" s="1"/>
  <c r="L55" i="7" s="1"/>
  <c r="W55" i="7"/>
  <c r="K85" i="7"/>
  <c r="O60" i="7"/>
  <c r="W112" i="7"/>
  <c r="W73" i="7"/>
  <c r="K21" i="7"/>
  <c r="H32" i="8"/>
  <c r="H13" i="8"/>
  <c r="H33" i="8" s="1"/>
  <c r="G15" i="7"/>
  <c r="L15" i="7" s="1"/>
  <c r="K15" i="7"/>
  <c r="D27" i="7"/>
  <c r="D16" i="7"/>
  <c r="G20" i="7"/>
  <c r="L20" i="7" s="1"/>
  <c r="F30" i="7"/>
  <c r="K11" i="7"/>
  <c r="K82" i="7"/>
  <c r="J108" i="7"/>
  <c r="L108" i="7" s="1"/>
  <c r="K108" i="7"/>
  <c r="K34" i="7"/>
  <c r="G34" i="7"/>
  <c r="L34" i="7" s="1"/>
  <c r="G22" i="7"/>
  <c r="L22" i="7" s="1"/>
  <c r="K22" i="7"/>
  <c r="G46" i="7"/>
  <c r="L46" i="7" s="1"/>
  <c r="G111" i="7"/>
  <c r="L111" i="7" s="1"/>
  <c r="K111" i="7"/>
  <c r="K26" i="7"/>
  <c r="G26" i="7"/>
  <c r="L26" i="7" s="1"/>
  <c r="J86" i="7"/>
  <c r="L86" i="7" s="1"/>
  <c r="K112" i="7"/>
  <c r="J112" i="7"/>
  <c r="L112" i="7" s="1"/>
  <c r="K106" i="7"/>
  <c r="J106" i="7"/>
  <c r="L106" i="7" s="1"/>
  <c r="G12" i="7"/>
  <c r="L12" i="7" s="1"/>
  <c r="J110" i="7"/>
  <c r="L110" i="7" s="1"/>
  <c r="K110" i="7"/>
  <c r="F9" i="7"/>
  <c r="G40" i="7"/>
  <c r="L40" i="7" s="1"/>
  <c r="K40" i="7"/>
  <c r="K37" i="7"/>
  <c r="G37" i="7"/>
  <c r="L37" i="7" s="1"/>
  <c r="G31" i="7"/>
  <c r="L31" i="7" s="1"/>
  <c r="K17" i="7"/>
  <c r="G17" i="7"/>
  <c r="L17" i="7" s="1"/>
  <c r="G72" i="7"/>
  <c r="L72" i="7" s="1"/>
  <c r="G69" i="7"/>
  <c r="L69" i="7" s="1"/>
  <c r="K69" i="7"/>
  <c r="J73" i="7"/>
  <c r="L73" i="7" s="1"/>
  <c r="K73" i="7"/>
  <c r="K107" i="7"/>
  <c r="J107" i="7"/>
  <c r="L107" i="7" s="1"/>
  <c r="K60" i="7"/>
  <c r="J60" i="7"/>
  <c r="L60" i="7" s="1"/>
  <c r="K28" i="7"/>
  <c r="G28" i="7"/>
  <c r="L28" i="7" s="1"/>
  <c r="K96" i="7"/>
  <c r="J96" i="7"/>
  <c r="L96" i="7" s="1"/>
  <c r="K19" i="7"/>
  <c r="G19" i="7"/>
  <c r="L19" i="7" s="1"/>
  <c r="J50" i="7"/>
  <c r="L50" i="7" s="1"/>
  <c r="K50" i="7"/>
  <c r="J105" i="7"/>
  <c r="L105" i="7" s="1"/>
  <c r="K105" i="7"/>
  <c r="K115" i="7"/>
  <c r="G115" i="7"/>
  <c r="L115" i="7" s="1"/>
  <c r="F24" i="7"/>
  <c r="G97" i="7"/>
  <c r="L97" i="7" s="1"/>
  <c r="J104" i="7"/>
  <c r="L104" i="7" s="1"/>
  <c r="G95" i="7"/>
  <c r="L95" i="7" s="1"/>
  <c r="G47" i="7"/>
  <c r="L47" i="7" s="1"/>
  <c r="K102" i="7"/>
  <c r="G10" i="7"/>
  <c r="L10" i="7" s="1"/>
  <c r="K13" i="7"/>
  <c r="K32" i="7"/>
  <c r="G38" i="7"/>
  <c r="L38" i="7" s="1"/>
  <c r="G70" i="7"/>
  <c r="L70" i="7" s="1"/>
  <c r="G76" i="7"/>
  <c r="L76" i="7" s="1"/>
  <c r="G89" i="7"/>
  <c r="L89" i="7" s="1"/>
  <c r="J99" i="7"/>
  <c r="L99" i="7" s="1"/>
  <c r="G109" i="7"/>
  <c r="L109" i="7" s="1"/>
  <c r="K98" i="7"/>
  <c r="K25" i="7"/>
  <c r="G64" i="7"/>
  <c r="L64" i="7" s="1"/>
  <c r="J79" i="7"/>
  <c r="L79" i="7" s="1"/>
  <c r="G83" i="7"/>
  <c r="L83" i="7" s="1"/>
  <c r="K92" i="7"/>
  <c r="F41" i="7"/>
  <c r="J51" i="7"/>
  <c r="L51" i="7" s="1"/>
  <c r="J84" i="7"/>
  <c r="L84" i="7" s="1"/>
  <c r="G93" i="7"/>
  <c r="L93" i="7" s="1"/>
  <c r="J103" i="7"/>
  <c r="L103" i="7" s="1"/>
  <c r="K43" i="7"/>
  <c r="G56" i="7"/>
  <c r="L56" i="7" s="1"/>
  <c r="A9" i="4"/>
  <c r="A10" i="4" s="1"/>
  <c r="A11" i="4" s="1"/>
  <c r="A12" i="4" s="1"/>
  <c r="A13" i="4" s="1"/>
  <c r="A14" i="4" s="1"/>
  <c r="A15" i="4" s="1"/>
  <c r="A16" i="4" s="1"/>
  <c r="A18" i="4" s="1"/>
  <c r="A19" i="4" s="1"/>
  <c r="A20" i="4" s="1"/>
  <c r="A21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7" i="4" s="1"/>
  <c r="A38" i="4" s="1"/>
  <c r="A39" i="4" s="1"/>
  <c r="A40" i="4" s="1"/>
  <c r="A41" i="4" s="1"/>
  <c r="A43" i="4" s="1"/>
  <c r="A44" i="4" s="1"/>
  <c r="A45" i="4" s="1"/>
  <c r="A46" i="4" s="1"/>
  <c r="A47" i="4" s="1"/>
  <c r="A49" i="4" s="1"/>
  <c r="A50" i="4" s="1"/>
  <c r="A52" i="4" s="1"/>
  <c r="A54" i="4" s="1"/>
  <c r="A56" i="4" s="1"/>
  <c r="A57" i="4" s="1"/>
  <c r="A63" i="4" s="1"/>
  <c r="A65" i="4" s="1"/>
  <c r="A67" i="4" s="1"/>
  <c r="A68" i="4" s="1"/>
  <c r="A70" i="4" s="1"/>
  <c r="A71" i="4" s="1"/>
  <c r="A72" i="4" s="1"/>
  <c r="A74" i="4" s="1"/>
  <c r="A76" i="4" s="1"/>
  <c r="A77" i="4" s="1"/>
  <c r="A80" i="4" s="1"/>
  <c r="A81" i="4" s="1"/>
  <c r="A88" i="4" s="1"/>
  <c r="A90" i="4" s="1"/>
  <c r="A93" i="4" s="1"/>
  <c r="A96" i="4" s="1"/>
  <c r="A97" i="4" s="1"/>
  <c r="A98" i="4" s="1"/>
  <c r="A99" i="4" s="1"/>
  <c r="A100" i="4" s="1"/>
  <c r="A102" i="4" s="1"/>
  <c r="A103" i="4" s="1"/>
  <c r="A104" i="4" s="1"/>
  <c r="A105" i="4" s="1"/>
  <c r="A107" i="4" s="1"/>
  <c r="A110" i="4" s="1"/>
  <c r="A111" i="4" s="1"/>
  <c r="A112" i="4" s="1"/>
  <c r="A113" i="4" s="1"/>
  <c r="A115" i="4" s="1"/>
  <c r="A118" i="4" s="1"/>
  <c r="A119" i="4" s="1"/>
  <c r="A120" i="4" s="1"/>
  <c r="A122" i="4" s="1"/>
  <c r="A124" i="4" s="1"/>
  <c r="A126" i="4" s="1"/>
  <c r="A127" i="4" s="1"/>
  <c r="A133" i="4" s="1"/>
  <c r="A135" i="4" s="1"/>
  <c r="A137" i="4" s="1"/>
  <c r="A139" i="4" s="1"/>
  <c r="A141" i="4" s="1"/>
  <c r="A142" i="4" s="1"/>
  <c r="A143" i="4" s="1"/>
  <c r="A144" i="4" s="1"/>
  <c r="A146" i="4" s="1"/>
  <c r="A149" i="4" s="1"/>
  <c r="A150" i="4" s="1"/>
  <c r="A151" i="4" s="1"/>
  <c r="A153" i="4" s="1"/>
  <c r="A155" i="4" s="1"/>
  <c r="A156" i="4" s="1"/>
  <c r="A159" i="4" s="1"/>
  <c r="A160" i="4" s="1"/>
  <c r="A167" i="4" s="1"/>
  <c r="A169" i="4" s="1"/>
  <c r="A172" i="4" s="1"/>
  <c r="A173" i="4" s="1"/>
  <c r="D172" i="4"/>
  <c r="F173" i="4"/>
  <c r="K173" i="4" s="1"/>
  <c r="F96" i="4"/>
  <c r="K96" i="4" s="1"/>
  <c r="E29" i="4"/>
  <c r="I132" i="4"/>
  <c r="J132" i="4" s="1"/>
  <c r="L132" i="4" s="1"/>
  <c r="I131" i="4"/>
  <c r="D137" i="4"/>
  <c r="I130" i="4"/>
  <c r="K130" i="4" s="1"/>
  <c r="I129" i="4"/>
  <c r="K129" i="4" s="1"/>
  <c r="I128" i="4"/>
  <c r="K128" i="4" s="1"/>
  <c r="D121" i="4"/>
  <c r="D107" i="4"/>
  <c r="I145" i="4"/>
  <c r="K145" i="4" s="1"/>
  <c r="I114" i="4"/>
  <c r="K114" i="4" s="1"/>
  <c r="I106" i="4"/>
  <c r="K106" i="4" s="1"/>
  <c r="J75" i="7" l="1"/>
  <c r="L75" i="7" s="1"/>
  <c r="AE52" i="7"/>
  <c r="AF52" i="7"/>
  <c r="AA57" i="7"/>
  <c r="AF57" i="7" s="1"/>
  <c r="AE57" i="7"/>
  <c r="AA115" i="7"/>
  <c r="AF115" i="7" s="1"/>
  <c r="AE115" i="7"/>
  <c r="AE112" i="7"/>
  <c r="AA112" i="7"/>
  <c r="AF112" i="7" s="1"/>
  <c r="AA30" i="7"/>
  <c r="AF30" i="7" s="1"/>
  <c r="AE30" i="7"/>
  <c r="G114" i="7"/>
  <c r="L114" i="7" s="1"/>
  <c r="I117" i="7"/>
  <c r="AA26" i="7"/>
  <c r="AF26" i="7" s="1"/>
  <c r="AE26" i="7"/>
  <c r="AA75" i="7"/>
  <c r="AF75" i="7" s="1"/>
  <c r="AE75" i="7"/>
  <c r="AF9" i="7"/>
  <c r="Z88" i="7"/>
  <c r="AC88" i="7"/>
  <c r="AD88" i="7" s="1"/>
  <c r="AA41" i="7"/>
  <c r="AF41" i="7" s="1"/>
  <c r="AE41" i="7"/>
  <c r="AA96" i="7"/>
  <c r="AF96" i="7" s="1"/>
  <c r="AE96" i="7"/>
  <c r="F33" i="7"/>
  <c r="Z33" i="7"/>
  <c r="AA87" i="7"/>
  <c r="AF87" i="7" s="1"/>
  <c r="AE87" i="7"/>
  <c r="AA53" i="7"/>
  <c r="AF53" i="7" s="1"/>
  <c r="AE53" i="7"/>
  <c r="AA94" i="7"/>
  <c r="AF94" i="7" s="1"/>
  <c r="AE94" i="7"/>
  <c r="AE19" i="7"/>
  <c r="AA19" i="7"/>
  <c r="AF19" i="7" s="1"/>
  <c r="AE86" i="7"/>
  <c r="AA55" i="7"/>
  <c r="AF55" i="7" s="1"/>
  <c r="AE55" i="7"/>
  <c r="AA22" i="7"/>
  <c r="AF22" i="7" s="1"/>
  <c r="AE22" i="7"/>
  <c r="AA34" i="7"/>
  <c r="AF34" i="7" s="1"/>
  <c r="AE34" i="7"/>
  <c r="AF86" i="7"/>
  <c r="AA15" i="7"/>
  <c r="AF15" i="7" s="1"/>
  <c r="AE15" i="7"/>
  <c r="AA110" i="7"/>
  <c r="AF110" i="7" s="1"/>
  <c r="AE110" i="7"/>
  <c r="AA17" i="7"/>
  <c r="AF17" i="7" s="1"/>
  <c r="AE17" i="7"/>
  <c r="F27" i="7"/>
  <c r="K27" i="7" s="1"/>
  <c r="Z27" i="7"/>
  <c r="AA60" i="7"/>
  <c r="AF60" i="7" s="1"/>
  <c r="AE60" i="7"/>
  <c r="AA73" i="7"/>
  <c r="AF73" i="7" s="1"/>
  <c r="AE73" i="7"/>
  <c r="F16" i="7"/>
  <c r="K16" i="7" s="1"/>
  <c r="Z16" i="7"/>
  <c r="Z117" i="7" s="1"/>
  <c r="AA28" i="7"/>
  <c r="AF28" i="7" s="1"/>
  <c r="AE28" i="7"/>
  <c r="AE114" i="7"/>
  <c r="AA114" i="7"/>
  <c r="AF114" i="7" s="1"/>
  <c r="AA71" i="7"/>
  <c r="AF71" i="7" s="1"/>
  <c r="AE71" i="7"/>
  <c r="K52" i="7"/>
  <c r="K55" i="7"/>
  <c r="K71" i="7"/>
  <c r="J94" i="7"/>
  <c r="L94" i="7" s="1"/>
  <c r="J53" i="7"/>
  <c r="L53" i="7" s="1"/>
  <c r="K57" i="7"/>
  <c r="G87" i="7"/>
  <c r="L87" i="7" s="1"/>
  <c r="K87" i="7"/>
  <c r="W88" i="7"/>
  <c r="O88" i="7"/>
  <c r="I88" i="7"/>
  <c r="S88" i="7"/>
  <c r="G30" i="7"/>
  <c r="L30" i="7" s="1"/>
  <c r="K30" i="7"/>
  <c r="K9" i="7"/>
  <c r="G9" i="7"/>
  <c r="G24" i="7"/>
  <c r="L24" i="7" s="1"/>
  <c r="K24" i="7"/>
  <c r="K41" i="7"/>
  <c r="G41" i="7"/>
  <c r="L41" i="7" s="1"/>
  <c r="G173" i="4"/>
  <c r="L173" i="4" s="1"/>
  <c r="G96" i="4"/>
  <c r="L96" i="4" s="1"/>
  <c r="K131" i="4"/>
  <c r="J131" i="4"/>
  <c r="L131" i="4" s="1"/>
  <c r="K132" i="4"/>
  <c r="J129" i="4"/>
  <c r="L129" i="4" s="1"/>
  <c r="J128" i="4"/>
  <c r="L128" i="4" s="1"/>
  <c r="J130" i="4"/>
  <c r="L130" i="4" s="1"/>
  <c r="J145" i="4"/>
  <c r="L145" i="4" s="1"/>
  <c r="J114" i="4"/>
  <c r="L114" i="4" s="1"/>
  <c r="J106" i="4"/>
  <c r="L106" i="4" s="1"/>
  <c r="G16" i="7" l="1"/>
  <c r="L16" i="7" s="1"/>
  <c r="L9" i="7"/>
  <c r="F117" i="7"/>
  <c r="AA27" i="7"/>
  <c r="AF27" i="7" s="1"/>
  <c r="AE27" i="7"/>
  <c r="G33" i="7"/>
  <c r="L33" i="7" s="1"/>
  <c r="K33" i="7"/>
  <c r="AA33" i="7"/>
  <c r="AF33" i="7" s="1"/>
  <c r="AE33" i="7"/>
  <c r="AE16" i="7"/>
  <c r="AA16" i="7"/>
  <c r="G27" i="7"/>
  <c r="L27" i="7" s="1"/>
  <c r="AE88" i="7"/>
  <c r="AA88" i="7"/>
  <c r="AF88" i="7" s="1"/>
  <c r="O117" i="7"/>
  <c r="O119" i="7" s="1"/>
  <c r="K88" i="7"/>
  <c r="J88" i="7"/>
  <c r="L88" i="7" s="1"/>
  <c r="H166" i="4"/>
  <c r="H165" i="4"/>
  <c r="H164" i="4"/>
  <c r="H163" i="4"/>
  <c r="H162" i="4"/>
  <c r="AA117" i="7" l="1"/>
  <c r="K117" i="7"/>
  <c r="J117" i="7"/>
  <c r="G117" i="7"/>
  <c r="G118" i="7" s="1"/>
  <c r="L117" i="7"/>
  <c r="AF16" i="7"/>
  <c r="H85" i="4"/>
  <c r="H84" i="4"/>
  <c r="H83" i="4"/>
  <c r="AA120" i="7" l="1"/>
  <c r="AA119" i="7"/>
  <c r="D47" i="4"/>
  <c r="D41" i="4"/>
  <c r="D35" i="4"/>
  <c r="D21" i="4"/>
  <c r="D16" i="4"/>
  <c r="F139" i="4" l="1"/>
  <c r="H87" i="4"/>
  <c r="H86" i="4"/>
  <c r="D65" i="4"/>
  <c r="D66" i="4" s="1"/>
  <c r="D39" i="4"/>
  <c r="D33" i="4"/>
  <c r="D43" i="4"/>
  <c r="D46" i="4" s="1"/>
  <c r="D37" i="4"/>
  <c r="D40" i="4" s="1"/>
  <c r="D23" i="4"/>
  <c r="D18" i="4"/>
  <c r="D8" i="4"/>
  <c r="D14" i="4"/>
  <c r="D170" i="4"/>
  <c r="D168" i="4"/>
  <c r="D154" i="4"/>
  <c r="D152" i="4"/>
  <c r="D147" i="4"/>
  <c r="D138" i="4"/>
  <c r="D136" i="4"/>
  <c r="D123" i="4"/>
  <c r="D125" i="4"/>
  <c r="D116" i="4"/>
  <c r="D94" i="4"/>
  <c r="D91" i="4"/>
  <c r="D89" i="4"/>
  <c r="D75" i="4"/>
  <c r="D64" i="4"/>
  <c r="D55" i="4"/>
  <c r="D53" i="4"/>
  <c r="I135" i="4"/>
  <c r="J135" i="4" s="1"/>
  <c r="I63" i="4"/>
  <c r="J63" i="4" s="1"/>
  <c r="D51" i="4"/>
  <c r="F137" i="4"/>
  <c r="G137" i="4" s="1"/>
  <c r="L137" i="4" s="1"/>
  <c r="D34" i="4" l="1"/>
  <c r="D15" i="4"/>
  <c r="K137" i="4"/>
  <c r="F172" i="4" l="1"/>
  <c r="K172" i="4" s="1"/>
  <c r="F169" i="4"/>
  <c r="K169" i="4" s="1"/>
  <c r="F167" i="4"/>
  <c r="K167" i="4" s="1"/>
  <c r="F160" i="4"/>
  <c r="K160" i="4" s="1"/>
  <c r="F159" i="4"/>
  <c r="K159" i="4" s="1"/>
  <c r="F156" i="4"/>
  <c r="K156" i="4" s="1"/>
  <c r="F155" i="4"/>
  <c r="G155" i="4" s="1"/>
  <c r="L155" i="4" s="1"/>
  <c r="F153" i="4"/>
  <c r="G153" i="4" s="1"/>
  <c r="L153" i="4" s="1"/>
  <c r="F151" i="4"/>
  <c r="G151" i="4" s="1"/>
  <c r="L151" i="4" s="1"/>
  <c r="F150" i="4"/>
  <c r="G150" i="4" s="1"/>
  <c r="L150" i="4" s="1"/>
  <c r="F149" i="4"/>
  <c r="G149" i="4" s="1"/>
  <c r="L149" i="4" s="1"/>
  <c r="F146" i="4"/>
  <c r="G146" i="4" s="1"/>
  <c r="L146" i="4" s="1"/>
  <c r="F144" i="4"/>
  <c r="K144" i="4" s="1"/>
  <c r="F143" i="4"/>
  <c r="G143" i="4" s="1"/>
  <c r="L143" i="4" s="1"/>
  <c r="F142" i="4"/>
  <c r="K142" i="4" s="1"/>
  <c r="F141" i="4"/>
  <c r="G141" i="4" s="1"/>
  <c r="L141" i="4" s="1"/>
  <c r="G139" i="4"/>
  <c r="L139" i="4" s="1"/>
  <c r="F135" i="4"/>
  <c r="K135" i="4" s="1"/>
  <c r="F133" i="4"/>
  <c r="K133" i="4" s="1"/>
  <c r="F127" i="4"/>
  <c r="G127" i="4" s="1"/>
  <c r="L127" i="4" s="1"/>
  <c r="F126" i="4"/>
  <c r="K126" i="4" s="1"/>
  <c r="F124" i="4"/>
  <c r="G124" i="4" s="1"/>
  <c r="L124" i="4" s="1"/>
  <c r="F122" i="4"/>
  <c r="G122" i="4" s="1"/>
  <c r="L122" i="4" s="1"/>
  <c r="F120" i="4"/>
  <c r="G120" i="4" s="1"/>
  <c r="L120" i="4" s="1"/>
  <c r="F119" i="4"/>
  <c r="G119" i="4" s="1"/>
  <c r="L119" i="4" s="1"/>
  <c r="F118" i="4"/>
  <c r="G118" i="4" s="1"/>
  <c r="L118" i="4" s="1"/>
  <c r="F115" i="4"/>
  <c r="G115" i="4" s="1"/>
  <c r="L115" i="4" s="1"/>
  <c r="F113" i="4"/>
  <c r="K113" i="4" s="1"/>
  <c r="F112" i="4"/>
  <c r="G112" i="4" s="1"/>
  <c r="L112" i="4" s="1"/>
  <c r="F111" i="4"/>
  <c r="K111" i="4" s="1"/>
  <c r="F110" i="4"/>
  <c r="G110" i="4" s="1"/>
  <c r="L110" i="4" s="1"/>
  <c r="F105" i="4"/>
  <c r="G105" i="4" s="1"/>
  <c r="L105" i="4" s="1"/>
  <c r="F104" i="4"/>
  <c r="G104" i="4" s="1"/>
  <c r="L104" i="4" s="1"/>
  <c r="F103" i="4"/>
  <c r="G103" i="4" s="1"/>
  <c r="L103" i="4" s="1"/>
  <c r="F102" i="4"/>
  <c r="G102" i="4" s="1"/>
  <c r="L102" i="4" s="1"/>
  <c r="F100" i="4"/>
  <c r="K100" i="4" s="1"/>
  <c r="F99" i="4"/>
  <c r="G99" i="4" s="1"/>
  <c r="L99" i="4" s="1"/>
  <c r="F98" i="4"/>
  <c r="K98" i="4" s="1"/>
  <c r="F97" i="4"/>
  <c r="K97" i="4" s="1"/>
  <c r="F93" i="4"/>
  <c r="G93" i="4" s="1"/>
  <c r="L93" i="4" s="1"/>
  <c r="F90" i="4"/>
  <c r="K90" i="4" s="1"/>
  <c r="F88" i="4"/>
  <c r="G88" i="4" s="1"/>
  <c r="L88" i="4" s="1"/>
  <c r="F81" i="4"/>
  <c r="K81" i="4" s="1"/>
  <c r="F80" i="4"/>
  <c r="G80" i="4" s="1"/>
  <c r="L80" i="4" s="1"/>
  <c r="F77" i="4"/>
  <c r="G77" i="4" s="1"/>
  <c r="L77" i="4" s="1"/>
  <c r="F76" i="4"/>
  <c r="K76" i="4" s="1"/>
  <c r="F74" i="4"/>
  <c r="G74" i="4" s="1"/>
  <c r="L74" i="4" s="1"/>
  <c r="F46" i="4"/>
  <c r="G46" i="4" s="1"/>
  <c r="L46" i="4" s="1"/>
  <c r="F45" i="4"/>
  <c r="K45" i="4" s="1"/>
  <c r="F40" i="4"/>
  <c r="K40" i="4" s="1"/>
  <c r="F34" i="4"/>
  <c r="K34" i="4" s="1"/>
  <c r="F25" i="4"/>
  <c r="G25" i="4" s="1"/>
  <c r="L25" i="4" s="1"/>
  <c r="F26" i="4"/>
  <c r="G26" i="4" s="1"/>
  <c r="L26" i="4" s="1"/>
  <c r="F27" i="4"/>
  <c r="G27" i="4" s="1"/>
  <c r="L27" i="4" s="1"/>
  <c r="F28" i="4"/>
  <c r="G28" i="4" s="1"/>
  <c r="L28" i="4" s="1"/>
  <c r="F29" i="4"/>
  <c r="G29" i="4" s="1"/>
  <c r="L29" i="4" s="1"/>
  <c r="F30" i="4"/>
  <c r="G30" i="4" s="1"/>
  <c r="L30" i="4" s="1"/>
  <c r="I170" i="4"/>
  <c r="J170" i="4" s="1"/>
  <c r="L170" i="4" s="1"/>
  <c r="I168" i="4"/>
  <c r="K168" i="4" s="1"/>
  <c r="I166" i="4"/>
  <c r="J166" i="4" s="1"/>
  <c r="L166" i="4" s="1"/>
  <c r="I165" i="4"/>
  <c r="K165" i="4" s="1"/>
  <c r="I164" i="4"/>
  <c r="J164" i="4" s="1"/>
  <c r="L164" i="4" s="1"/>
  <c r="I163" i="4"/>
  <c r="K163" i="4" s="1"/>
  <c r="I162" i="4"/>
  <c r="J162" i="4" s="1"/>
  <c r="L162" i="4" s="1"/>
  <c r="I161" i="4"/>
  <c r="K161" i="4" s="1"/>
  <c r="I158" i="4"/>
  <c r="J158" i="4" s="1"/>
  <c r="L158" i="4" s="1"/>
  <c r="I157" i="4"/>
  <c r="J157" i="4" s="1"/>
  <c r="L157" i="4" s="1"/>
  <c r="I154" i="4"/>
  <c r="K154" i="4" s="1"/>
  <c r="I152" i="4"/>
  <c r="J152" i="4" s="1"/>
  <c r="L152" i="4" s="1"/>
  <c r="I147" i="4"/>
  <c r="J147" i="4" s="1"/>
  <c r="L147" i="4" s="1"/>
  <c r="I138" i="4"/>
  <c r="K138" i="4" s="1"/>
  <c r="I136" i="4"/>
  <c r="J136" i="4" s="1"/>
  <c r="L136" i="4" s="1"/>
  <c r="I134" i="4"/>
  <c r="K134" i="4" s="1"/>
  <c r="I125" i="4"/>
  <c r="K125" i="4" s="1"/>
  <c r="I123" i="4"/>
  <c r="K123" i="4" s="1"/>
  <c r="I121" i="4"/>
  <c r="J121" i="4" s="1"/>
  <c r="L121" i="4" s="1"/>
  <c r="I116" i="4"/>
  <c r="J116" i="4" s="1"/>
  <c r="F116" i="4"/>
  <c r="I94" i="4"/>
  <c r="J94" i="4" s="1"/>
  <c r="I91" i="4"/>
  <c r="J91" i="4" s="1"/>
  <c r="I89" i="4"/>
  <c r="J89" i="4" s="1"/>
  <c r="I85" i="4"/>
  <c r="J85" i="4" s="1"/>
  <c r="L85" i="4" s="1"/>
  <c r="I84" i="4"/>
  <c r="J84" i="4" s="1"/>
  <c r="I83" i="4"/>
  <c r="J83" i="4" s="1"/>
  <c r="L83" i="4" s="1"/>
  <c r="I79" i="4"/>
  <c r="J79" i="4" s="1"/>
  <c r="I78" i="4"/>
  <c r="J78" i="4" s="1"/>
  <c r="I82" i="4"/>
  <c r="J82" i="4" s="1"/>
  <c r="I75" i="4"/>
  <c r="J75" i="4" s="1"/>
  <c r="F75" i="4"/>
  <c r="F73" i="4"/>
  <c r="G73" i="4" s="1"/>
  <c r="I73" i="4"/>
  <c r="I66" i="4"/>
  <c r="J66" i="4" s="1"/>
  <c r="L66" i="4" s="1"/>
  <c r="I64" i="4"/>
  <c r="K64" i="4" s="1"/>
  <c r="I62" i="4"/>
  <c r="K62" i="4" s="1"/>
  <c r="I61" i="4"/>
  <c r="K61" i="4" s="1"/>
  <c r="I60" i="4"/>
  <c r="K60" i="4" s="1"/>
  <c r="I59" i="4"/>
  <c r="K59" i="4" s="1"/>
  <c r="I58" i="4"/>
  <c r="K58" i="4" s="1"/>
  <c r="I55" i="4"/>
  <c r="K55" i="4" s="1"/>
  <c r="I53" i="4"/>
  <c r="F72" i="4"/>
  <c r="K72" i="4" s="1"/>
  <c r="F71" i="4"/>
  <c r="K71" i="4" s="1"/>
  <c r="F70" i="4"/>
  <c r="K70" i="4" s="1"/>
  <c r="F68" i="4"/>
  <c r="K68" i="4" s="1"/>
  <c r="F67" i="4"/>
  <c r="K67" i="4" s="1"/>
  <c r="F65" i="4"/>
  <c r="G65" i="4" s="1"/>
  <c r="L65" i="4" s="1"/>
  <c r="F63" i="4"/>
  <c r="K63" i="4" s="1"/>
  <c r="F57" i="4"/>
  <c r="G57" i="4" s="1"/>
  <c r="L57" i="4" s="1"/>
  <c r="F56" i="4"/>
  <c r="G56" i="4" s="1"/>
  <c r="L56" i="4" s="1"/>
  <c r="F54" i="4"/>
  <c r="K54" i="4" s="1"/>
  <c r="F52" i="4"/>
  <c r="K52" i="4" s="1"/>
  <c r="F50" i="4"/>
  <c r="K50" i="4" s="1"/>
  <c r="F49" i="4"/>
  <c r="G49" i="4" s="1"/>
  <c r="L49" i="4" s="1"/>
  <c r="F41" i="4"/>
  <c r="K41" i="4" s="1"/>
  <c r="F44" i="4"/>
  <c r="K44" i="4" s="1"/>
  <c r="F38" i="4"/>
  <c r="K38" i="4" s="1"/>
  <c r="F47" i="4"/>
  <c r="K47" i="4" s="1"/>
  <c r="F39" i="4"/>
  <c r="K39" i="4" s="1"/>
  <c r="F33" i="4"/>
  <c r="K33" i="4" s="1"/>
  <c r="F35" i="4"/>
  <c r="K35" i="4" s="1"/>
  <c r="F32" i="4"/>
  <c r="G32" i="4" s="1"/>
  <c r="L32" i="4" s="1"/>
  <c r="F31" i="4"/>
  <c r="G31" i="4" s="1"/>
  <c r="L31" i="4" s="1"/>
  <c r="F24" i="4"/>
  <c r="G24" i="4" s="1"/>
  <c r="L24" i="4" s="1"/>
  <c r="F21" i="4"/>
  <c r="K21" i="4" s="1"/>
  <c r="F20" i="4"/>
  <c r="K20" i="4" s="1"/>
  <c r="F19" i="4"/>
  <c r="G19" i="4" s="1"/>
  <c r="L19" i="4" s="1"/>
  <c r="F9" i="4"/>
  <c r="K9" i="4" s="1"/>
  <c r="F10" i="4"/>
  <c r="G10" i="4" s="1"/>
  <c r="L10" i="4" s="1"/>
  <c r="F11" i="4"/>
  <c r="K11" i="4" s="1"/>
  <c r="F12" i="4"/>
  <c r="K12" i="4" s="1"/>
  <c r="F13" i="4"/>
  <c r="K13" i="4" s="1"/>
  <c r="F14" i="4"/>
  <c r="K14" i="4" s="1"/>
  <c r="F15" i="4"/>
  <c r="K15" i="4" s="1"/>
  <c r="F16" i="4"/>
  <c r="K16" i="4" s="1"/>
  <c r="F43" i="4"/>
  <c r="K43" i="4" s="1"/>
  <c r="F37" i="4"/>
  <c r="G37" i="4" s="1"/>
  <c r="L37" i="4" s="1"/>
  <c r="F23" i="4"/>
  <c r="K23" i="4" s="1"/>
  <c r="F18" i="4"/>
  <c r="G18" i="4" s="1"/>
  <c r="L18" i="4" s="1"/>
  <c r="I51" i="4"/>
  <c r="K51" i="4" s="1"/>
  <c r="F8" i="4"/>
  <c r="G8" i="4" s="1"/>
  <c r="L8" i="4" s="1"/>
  <c r="J53" i="4" l="1"/>
  <c r="L53" i="4" s="1"/>
  <c r="G11" i="4"/>
  <c r="L11" i="4" s="1"/>
  <c r="K19" i="4"/>
  <c r="K31" i="4"/>
  <c r="K26" i="4"/>
  <c r="K28" i="4"/>
  <c r="K30" i="4"/>
  <c r="K150" i="4"/>
  <c r="K143" i="4"/>
  <c r="K162" i="4"/>
  <c r="G172" i="4"/>
  <c r="L172" i="4" s="1"/>
  <c r="K157" i="4"/>
  <c r="G12" i="4"/>
  <c r="L12" i="4" s="1"/>
  <c r="K78" i="4"/>
  <c r="K164" i="4"/>
  <c r="G159" i="4"/>
  <c r="L159" i="4" s="1"/>
  <c r="K149" i="4"/>
  <c r="G144" i="4"/>
  <c r="L144" i="4" s="1"/>
  <c r="K141" i="4"/>
  <c r="G142" i="4"/>
  <c r="L142" i="4" s="1"/>
  <c r="K110" i="4"/>
  <c r="K112" i="4"/>
  <c r="K104" i="4"/>
  <c r="K102" i="4"/>
  <c r="K79" i="4"/>
  <c r="K77" i="4"/>
  <c r="K83" i="4"/>
  <c r="K82" i="4"/>
  <c r="K84" i="4"/>
  <c r="K146" i="4"/>
  <c r="J165" i="4"/>
  <c r="L165" i="4" s="1"/>
  <c r="K166" i="4"/>
  <c r="K46" i="4"/>
  <c r="G16" i="4"/>
  <c r="L16" i="4" s="1"/>
  <c r="K37" i="4"/>
  <c r="K8" i="4"/>
  <c r="K91" i="4"/>
  <c r="K65" i="4"/>
  <c r="K93" i="4"/>
  <c r="K139" i="4"/>
  <c r="K122" i="4"/>
  <c r="K118" i="4"/>
  <c r="K49" i="4"/>
  <c r="G44" i="4"/>
  <c r="L44" i="4" s="1"/>
  <c r="G9" i="4"/>
  <c r="L9" i="4" s="1"/>
  <c r="K115" i="4"/>
  <c r="K88" i="4"/>
  <c r="K57" i="4"/>
  <c r="K56" i="4"/>
  <c r="G126" i="4"/>
  <c r="L126" i="4" s="1"/>
  <c r="K158" i="4"/>
  <c r="K124" i="4"/>
  <c r="K74" i="4"/>
  <c r="K170" i="4"/>
  <c r="K147" i="4"/>
  <c r="K116" i="4"/>
  <c r="J125" i="4"/>
  <c r="L125" i="4" s="1"/>
  <c r="L94" i="4"/>
  <c r="K94" i="4"/>
  <c r="K89" i="4"/>
  <c r="K75" i="4"/>
  <c r="K66" i="4"/>
  <c r="K151" i="4"/>
  <c r="K121" i="4"/>
  <c r="K120" i="4"/>
  <c r="G169" i="4"/>
  <c r="L169" i="4" s="1"/>
  <c r="G167" i="4"/>
  <c r="L167" i="4" s="1"/>
  <c r="G160" i="4"/>
  <c r="L160" i="4" s="1"/>
  <c r="G156" i="4"/>
  <c r="L156" i="4" s="1"/>
  <c r="K155" i="4"/>
  <c r="K153" i="4"/>
  <c r="G135" i="4"/>
  <c r="L135" i="4" s="1"/>
  <c r="G133" i="4"/>
  <c r="L133" i="4" s="1"/>
  <c r="K127" i="4"/>
  <c r="K119" i="4"/>
  <c r="G111" i="4"/>
  <c r="L111" i="4" s="1"/>
  <c r="G113" i="4"/>
  <c r="L113" i="4" s="1"/>
  <c r="K105" i="4"/>
  <c r="K103" i="4"/>
  <c r="G97" i="4"/>
  <c r="L97" i="4" s="1"/>
  <c r="K99" i="4"/>
  <c r="G98" i="4"/>
  <c r="L98" i="4" s="1"/>
  <c r="G100" i="4"/>
  <c r="L100" i="4" s="1"/>
  <c r="G90" i="4"/>
  <c r="L90" i="4" s="1"/>
  <c r="K80" i="4"/>
  <c r="G81" i="4"/>
  <c r="L81" i="4" s="1"/>
  <c r="G76" i="4"/>
  <c r="L76" i="4" s="1"/>
  <c r="G45" i="4"/>
  <c r="L45" i="4" s="1"/>
  <c r="G40" i="4"/>
  <c r="L40" i="4" s="1"/>
  <c r="G34" i="4"/>
  <c r="L34" i="4" s="1"/>
  <c r="K29" i="4"/>
  <c r="K27" i="4"/>
  <c r="K25" i="4"/>
  <c r="J168" i="4"/>
  <c r="L168" i="4" s="1"/>
  <c r="J161" i="4"/>
  <c r="L161" i="4" s="1"/>
  <c r="J163" i="4"/>
  <c r="L163" i="4" s="1"/>
  <c r="J154" i="4"/>
  <c r="L154" i="4" s="1"/>
  <c r="K152" i="4"/>
  <c r="J138" i="4"/>
  <c r="L138" i="4" s="1"/>
  <c r="K136" i="4"/>
  <c r="J134" i="4"/>
  <c r="L134" i="4" s="1"/>
  <c r="J123" i="4"/>
  <c r="L123" i="4" s="1"/>
  <c r="G116" i="4"/>
  <c r="L116" i="4" s="1"/>
  <c r="L91" i="4"/>
  <c r="L89" i="4"/>
  <c r="L84" i="4"/>
  <c r="K85" i="4"/>
  <c r="L79" i="4"/>
  <c r="L78" i="4"/>
  <c r="L82" i="4"/>
  <c r="G75" i="4"/>
  <c r="L75" i="4" s="1"/>
  <c r="K73" i="4"/>
  <c r="J73" i="4"/>
  <c r="L73" i="4" s="1"/>
  <c r="J64" i="4"/>
  <c r="L64" i="4" s="1"/>
  <c r="J55" i="4"/>
  <c r="L55" i="4" s="1"/>
  <c r="K53" i="4"/>
  <c r="J59" i="4"/>
  <c r="L59" i="4" s="1"/>
  <c r="J61" i="4"/>
  <c r="L61" i="4" s="1"/>
  <c r="J58" i="4"/>
  <c r="L58" i="4" s="1"/>
  <c r="J60" i="4"/>
  <c r="L60" i="4" s="1"/>
  <c r="J62" i="4"/>
  <c r="L62" i="4" s="1"/>
  <c r="G72" i="4"/>
  <c r="L72" i="4" s="1"/>
  <c r="G70" i="4"/>
  <c r="L70" i="4" s="1"/>
  <c r="G71" i="4"/>
  <c r="L71" i="4" s="1"/>
  <c r="G68" i="4"/>
  <c r="L68" i="4" s="1"/>
  <c r="G67" i="4"/>
  <c r="L67" i="4" s="1"/>
  <c r="G63" i="4"/>
  <c r="L63" i="4" s="1"/>
  <c r="G54" i="4"/>
  <c r="L54" i="4" s="1"/>
  <c r="G52" i="4"/>
  <c r="L52" i="4" s="1"/>
  <c r="G50" i="4"/>
  <c r="L50" i="4" s="1"/>
  <c r="G41" i="4"/>
  <c r="L41" i="4" s="1"/>
  <c r="G38" i="4"/>
  <c r="L38" i="4" s="1"/>
  <c r="G47" i="4"/>
  <c r="L47" i="4" s="1"/>
  <c r="G39" i="4"/>
  <c r="L39" i="4" s="1"/>
  <c r="G33" i="4"/>
  <c r="L33" i="4" s="1"/>
  <c r="G35" i="4"/>
  <c r="L35" i="4" s="1"/>
  <c r="K32" i="4"/>
  <c r="K24" i="4"/>
  <c r="G21" i="4"/>
  <c r="L21" i="4" s="1"/>
  <c r="G20" i="4"/>
  <c r="L20" i="4" s="1"/>
  <c r="G14" i="4"/>
  <c r="L14" i="4" s="1"/>
  <c r="G13" i="4"/>
  <c r="L13" i="4" s="1"/>
  <c r="K10" i="4"/>
  <c r="G15" i="4"/>
  <c r="L15" i="4" s="1"/>
  <c r="G43" i="4"/>
  <c r="L43" i="4" s="1"/>
  <c r="G23" i="4"/>
  <c r="L23" i="4" s="1"/>
  <c r="K18" i="4"/>
  <c r="J51" i="4"/>
  <c r="L51" i="4" s="1"/>
  <c r="D108" i="4" l="1"/>
  <c r="I108" i="4" s="1"/>
  <c r="I174" i="4" s="1"/>
  <c r="J174" i="4" s="1"/>
  <c r="F107" i="4"/>
  <c r="D87" i="4"/>
  <c r="I87" i="4" s="1"/>
  <c r="D86" i="4"/>
  <c r="I86" i="4" s="1"/>
  <c r="J86" i="4" l="1"/>
  <c r="L86" i="4" s="1"/>
  <c r="K86" i="4"/>
  <c r="J87" i="4"/>
  <c r="L87" i="4" s="1"/>
  <c r="K87" i="4"/>
  <c r="G107" i="4"/>
  <c r="L107" i="4" s="1"/>
  <c r="K107" i="4"/>
  <c r="J108" i="4"/>
  <c r="L108" i="4" s="1"/>
  <c r="K108" i="4"/>
  <c r="F174" i="4"/>
  <c r="G174" i="4" s="1"/>
  <c r="K174" i="4" l="1"/>
  <c r="L174" i="4" s="1"/>
  <c r="F8" i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  <c r="S117" i="7"/>
  <c r="S119" i="7" s="1"/>
  <c r="W49" i="7"/>
  <c r="W50" i="7"/>
  <c r="AB49" i="7"/>
  <c r="AC49" i="7" s="1"/>
  <c r="AB50" i="7"/>
  <c r="AC50" i="7" s="1"/>
  <c r="AE49" i="7" l="1"/>
  <c r="AD49" i="7"/>
  <c r="AD50" i="7"/>
  <c r="AF50" i="7" s="1"/>
  <c r="AE50" i="7"/>
  <c r="AF49" i="7"/>
  <c r="V81" i="7"/>
  <c r="W81" i="7" s="1"/>
  <c r="AB81" i="7"/>
  <c r="AC81" i="7" s="1"/>
  <c r="AE81" i="7" l="1"/>
  <c r="AD81" i="7"/>
  <c r="AF81" i="7" l="1"/>
  <c r="V82" i="7"/>
  <c r="W82" i="7" s="1"/>
  <c r="AB82" i="7"/>
  <c r="AC82" i="7" s="1"/>
  <c r="AE82" i="7" l="1"/>
  <c r="AE117" i="7" s="1"/>
  <c r="AD82" i="7"/>
  <c r="AF82" i="7" l="1"/>
  <c r="V100" i="7"/>
  <c r="W100" i="7" s="1"/>
  <c r="AB100" i="7"/>
  <c r="AC100" i="7" s="1"/>
  <c r="AE100" i="7" l="1"/>
  <c r="AD100" i="7"/>
  <c r="AF100" i="7"/>
  <c r="V44" i="7"/>
  <c r="W44" i="7" s="1"/>
  <c r="AB44" i="7"/>
  <c r="AC44" i="7" s="1"/>
  <c r="AE44" i="7" l="1"/>
  <c r="AD44" i="7"/>
  <c r="AC117" i="7"/>
  <c r="W117" i="7"/>
  <c r="U121" i="7" s="1"/>
  <c r="W119" i="7"/>
  <c r="AF44" i="7" l="1"/>
  <c r="AF117" i="7" s="1"/>
  <c r="AF120" i="7" s="1"/>
  <c r="AD117" i="7"/>
  <c r="AD120" i="7" s="1"/>
  <c r="AF119" i="7" l="1"/>
  <c r="AD119" i="7"/>
</calcChain>
</file>

<file path=xl/comments1.xml><?xml version="1.0" encoding="utf-8"?>
<comments xmlns="http://schemas.openxmlformats.org/spreadsheetml/2006/main">
  <authors>
    <author>Admin</author>
  </authors>
  <commentList>
    <comment ref="N80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КП марка рельс Рельсы РП65 ДТ350</t>
        </r>
      </text>
    </comment>
    <comment ref="N81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Накладка 1Р65 2 шт в комплекте. </t>
        </r>
      </text>
    </comment>
  </commentList>
</comments>
</file>

<file path=xl/sharedStrings.xml><?xml version="1.0" encoding="utf-8"?>
<sst xmlns="http://schemas.openxmlformats.org/spreadsheetml/2006/main" count="1441" uniqueCount="581">
  <si>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</si>
  <si>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</si>
  <si>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</si>
  <si>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</si>
  <si>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</si>
  <si>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</si>
  <si>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</si>
  <si>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</si>
  <si>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</si>
  <si>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</si>
  <si>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</si>
  <si>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</si>
  <si>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</si>
  <si>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</si>
  <si>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</si>
  <si>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</si>
  <si>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</si>
  <si>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</si>
  <si>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</si>
  <si>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</si>
  <si>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</si>
  <si>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</si>
  <si>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</si>
  <si>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</si>
  <si>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</si>
  <si>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</si>
  <si>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</si>
  <si>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</si>
  <si>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</si>
  <si>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</si>
  <si>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</si>
  <si>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</si>
  <si>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</si>
  <si>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</si>
  <si>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</si>
  <si>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</si>
  <si>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</si>
  <si>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</si>
  <si>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</si>
  <si>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</si>
  <si>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</si>
  <si>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</si>
  <si>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</si>
  <si>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</si>
  <si>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</si>
  <si>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</si>
  <si>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</si>
  <si>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</si>
  <si>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</si>
  <si>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</si>
  <si>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</si>
  <si>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</si>
  <si>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</si>
  <si>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</si>
  <si>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</si>
  <si>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</si>
  <si>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</si>
  <si>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</si>
  <si>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</si>
  <si>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</si>
  <si>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</si>
  <si>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</si>
  <si>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</si>
  <si>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</si>
  <si>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</si>
  <si>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</si>
  <si>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</si>
  <si>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</si>
  <si>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</si>
  <si>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</si>
  <si>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</si>
  <si>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</si>
  <si>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</si>
  <si>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</si>
  <si>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</si>
  <si>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</si>
  <si>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</si>
  <si>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</si>
  <si>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</si>
  <si>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</si>
  <si>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</si>
  <si>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</si>
  <si>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</si>
  <si>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</si>
  <si>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</si>
  <si>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</si>
  <si>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</si>
  <si>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</si>
  <si>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</si>
  <si>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</si>
  <si>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</si>
  <si>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</si>
  <si>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</si>
  <si>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</si>
  <si>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</si>
  <si>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</si>
  <si>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</si>
  <si>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</si>
  <si>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</si>
  <si>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</si>
  <si>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</si>
  <si>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</si>
  <si>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</si>
  <si>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</si>
  <si>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</si>
  <si>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</si>
  <si>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</si>
  <si>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</si>
  <si>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</si>
  <si>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</si>
  <si>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</si>
  <si>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</si>
  <si>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</si>
  <si>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</si>
  <si>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</si>
  <si>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</si>
  <si>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</si>
  <si>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</si>
  <si>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</si>
  <si>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</si>
  <si>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</si>
  <si>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</si>
  <si>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</si>
  <si>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</si>
  <si>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</si>
  <si>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</si>
  <si>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</si>
  <si>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</si>
  <si>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</si>
  <si>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</si>
  <si>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</si>
  <si>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</si>
  <si>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</si>
  <si>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</si>
  <si>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</si>
  <si>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</si>
  <si>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</si>
  <si>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</si>
  <si>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</si>
  <si>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</si>
  <si>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</si>
  <si>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</si>
  <si>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</si>
  <si>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</si>
  <si>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</si>
  <si>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</si>
  <si>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</si>
  <si>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</si>
  <si>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</si>
  <si>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</si>
  <si>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</si>
  <si>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</si>
  <si>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</si>
  <si>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</si>
  <si>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</si>
  <si>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</si>
  <si>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</si>
  <si>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</si>
  <si>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</si>
  <si>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</si>
  <si>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</si>
  <si>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</si>
  <si>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</si>
  <si>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</si>
  <si>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</si>
  <si>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</si>
  <si>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</si>
  <si>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</si>
  <si>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</si>
  <si>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</si>
  <si>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</si>
  <si>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</si>
  <si>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</si>
  <si>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</si>
  <si>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</si>
  <si>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</si>
  <si>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</si>
  <si>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</si>
  <si>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</si>
  <si>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</si>
  <si>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</si>
  <si>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</si>
  <si>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</si>
  <si>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</si>
  <si>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</si>
  <si>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</si>
  <si>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</si>
  <si>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</si>
  <si>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</si>
  <si>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</si>
  <si>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</si>
  <si>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</si>
  <si>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</si>
  <si>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</si>
  <si>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</si>
  <si>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</si>
  <si>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</si>
  <si>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</si>
  <si>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</si>
  <si>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</si>
  <si>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</si>
  <si>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</si>
  <si>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</si>
  <si>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</si>
  <si>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</si>
  <si>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</si>
  <si>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</si>
  <si>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</si>
  <si>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</si>
  <si>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</si>
  <si>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</si>
  <si>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</si>
  <si>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</si>
  <si>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</si>
  <si>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</si>
  <si>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</si>
  <si>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</si>
  <si>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</si>
  <si>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</si>
  <si>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</si>
  <si>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</si>
  <si>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</si>
  <si>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</si>
  <si>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</si>
  <si>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</si>
  <si>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</si>
  <si>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</si>
  <si>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</si>
  <si>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</si>
  <si>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</si>
  <si>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</si>
  <si>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Очистка  межпутья, откосов и выемок жд. путей от мусора, бетонного боя, грунта и пр.</t>
  </si>
  <si>
    <t>компл.</t>
  </si>
  <si>
    <t>Устройство прослойки из геотекстиля</t>
  </si>
  <si>
    <t xml:space="preserve">Устройство балластного основания из щебня h=0,35м </t>
  </si>
  <si>
    <t>Уплотнение основания балластного  послойно (два слоя)</t>
  </si>
  <si>
    <t>Выправка пути</t>
  </si>
  <si>
    <t>Рихтовка пути</t>
  </si>
  <si>
    <t>Погрузка и перевозка балансодержателю демонтированных элементов (шпалы, рельсы, скрепления, болты)</t>
  </si>
  <si>
    <t>Послеосадочный ремонт ж.д. пути</t>
  </si>
  <si>
    <t xml:space="preserve">Запорная закладка с проушинами </t>
  </si>
  <si>
    <t>Балластировка  стрелочного перевода</t>
  </si>
  <si>
    <t>Выправка и рихтовка стрелочного перевода</t>
  </si>
  <si>
    <t>кг</t>
  </si>
  <si>
    <t>Закладка стрелочная</t>
  </si>
  <si>
    <t>Уплотнение основания основания выемки катками</t>
  </si>
  <si>
    <t>л</t>
  </si>
  <si>
    <t>Эмаль ПФ-115 белая</t>
  </si>
  <si>
    <t>Эмаль ПФ-115 черная</t>
  </si>
  <si>
    <t>Лак битумный БТ-577 (Кузбасслак)</t>
  </si>
  <si>
    <t>Уплотнение основания балластного послойно (два слоя)</t>
  </si>
  <si>
    <t>Балластировка путей</t>
  </si>
  <si>
    <t>Путь 1</t>
  </si>
  <si>
    <t>Разборка пешеходных настилов</t>
  </si>
  <si>
    <t>Демонтаж рельсошпальной решётки элементами</t>
  </si>
  <si>
    <t>Разборка автомобильного переезда №8 с покрытием металлическими плитами</t>
  </si>
  <si>
    <t>Разборка и демонтаж СП №2 (ПК22+85,63)</t>
  </si>
  <si>
    <t>Разборка и демонтаж СП №3 (ПК1+87,87)</t>
  </si>
  <si>
    <t>Путь 3</t>
  </si>
  <si>
    <t>Разборка и демонтаж СП №35 (ПК20+35,23)</t>
  </si>
  <si>
    <t>Погрузка, вывоз и утилизация загрезнённого щебня, грунта, мусора</t>
  </si>
  <si>
    <t>Путь 35А (от СП35 до ворот цеха)</t>
  </si>
  <si>
    <t>Разборка и демонтаж СП №36 (ПК19+44,24)</t>
  </si>
  <si>
    <t>Путь 36</t>
  </si>
  <si>
    <t>Демонтаж тупикового упора</t>
  </si>
  <si>
    <t>Демонтажные работы</t>
  </si>
  <si>
    <t>Устройство песчаного основания с уплотнением катками</t>
  </si>
  <si>
    <t>Песок</t>
  </si>
  <si>
    <t>Укладка рельсошпальной решётки отдельными элементами с эпюрой шпал 1840 шт/км, длинна рельса 12,5 м.</t>
  </si>
  <si>
    <t>Демонтаж трубопроводов теплотрассы (байпас) из стальных труб, диаметром 219 мм (включая отводы)</t>
  </si>
  <si>
    <t>м.п</t>
  </si>
  <si>
    <t>Демонтаж блоков фундаментных (упоры теплотрассы)</t>
  </si>
  <si>
    <t>Демонтаж металлической опоры трубной эстакады, высотой 5 м.</t>
  </si>
  <si>
    <t>Демонтаж фундаментов бетонных</t>
  </si>
  <si>
    <t>Накладка стыковая переходная с Р65 на Р50 в комплекте с болтами</t>
  </si>
  <si>
    <t>Накладка стыковая Р65 в комплекте с болтами</t>
  </si>
  <si>
    <t>Реконструкция пути 3 и 35А</t>
  </si>
  <si>
    <t>Устройство выемки под основание стрелочных переводов (1/9 на жб брусе, СП35)</t>
  </si>
  <si>
    <t>Монтаж и сборка стрелочного перевода (56,979 т)</t>
  </si>
  <si>
    <t>Koмплeкт бpуca жeлeзoбeтoннoгo для cтpeлoчнoгo пepeвoдa P65 1/9</t>
  </si>
  <si>
    <t>Стрелочный перевод 1/9 с комплектом скрепления</t>
  </si>
  <si>
    <t>Устройство стрелочного перевода СП№35</t>
  </si>
  <si>
    <t>Сдвижка стрелочного перевода №130</t>
  </si>
  <si>
    <t>Уплотнение основания выемки катками послойное (прохождение по одному следу 4-5 раз)</t>
  </si>
  <si>
    <t>Переустройство демонтированных элементов теплотрассы и опор эстакады</t>
  </si>
  <si>
    <t>Монтаж блоков фундаментных (ранее демонтированных упоры теплотрассы)</t>
  </si>
  <si>
    <t>Монтаж трубопроводов теплотрассы (байпас) из стальных труб, диаметром 219 мм (из ранее демонтированным материалов)</t>
  </si>
  <si>
    <t>Устройство фундаментов бетонных под опоры эстакады</t>
  </si>
  <si>
    <t>Монтаж металлической опоры трубной эстакады, высотой 5 м., (ранее демонтированной)</t>
  </si>
  <si>
    <t>Изготовление и монтаж металлической опоры трубной эстакады, высотой 5 м., (взамен демонтированной)</t>
  </si>
  <si>
    <t>Устройство новых жд путей</t>
  </si>
  <si>
    <t>Устройство выемки в техногенном грунте под основани пути 1 (0,55 м * 4 м)</t>
  </si>
  <si>
    <t xml:space="preserve">Устройство песчаного основания с уплотнением катками, h=0,2м </t>
  </si>
  <si>
    <t>Шпала ж.б типа ШЗ-ДК</t>
  </si>
  <si>
    <t>Устройство стрелочных переводов 1/9 на жб брусе (3 шт)</t>
  </si>
  <si>
    <t>Устройство тупиковых упоров</t>
  </si>
  <si>
    <t>Погрузка, вывоз и утилизация техногенного грунта из выемки</t>
  </si>
  <si>
    <t>Укладка плиты внутренней резинокордового покрытия</t>
  </si>
  <si>
    <t>Укладка плиты наружней резинокордового покрытия</t>
  </si>
  <si>
    <t>Устройство прокладки наружней резинокордового покрытия</t>
  </si>
  <si>
    <t>Устройство прокладки внутренней резинокордового покрытия</t>
  </si>
  <si>
    <t>Баластировка, выправка путей (6,5м)</t>
  </si>
  <si>
    <t>Устройство резинокортового переезда 26 через 2 пути (6,5 м)</t>
  </si>
  <si>
    <t>Устройство резинокортового переезда №8 через 2 пути (6,5 м)</t>
  </si>
  <si>
    <t>Прочие работы</t>
  </si>
  <si>
    <t>Выемка щебня и загрезнённого грунта основания пути 1 (0,55 м * 4 м)</t>
  </si>
  <si>
    <t>Разборка автомобильного переезда №26 с асфальтовым покрытием через 2 пути</t>
  </si>
  <si>
    <t>Выемка щебня и загрезнённого грунта основания пути 1 (0,55 м * 4м) на участке строительство тупика</t>
  </si>
  <si>
    <t xml:space="preserve">Путь 2, 3А, 3Б </t>
  </si>
  <si>
    <t>Упор тупиковый в сборе (ТУ 5264-001-83875090-2016)</t>
  </si>
  <si>
    <t>Шпала ж.б Ш-1</t>
  </si>
  <si>
    <t>Рельс Р65 НТ260 12,5 м</t>
  </si>
  <si>
    <t>Разборка бетонного пешеходного перехода</t>
  </si>
  <si>
    <t xml:space="preserve"> Резинокордовое покрытие</t>
  </si>
  <si>
    <t>Разборка автомобильного переезда №23, №25 и №27 из бетонных плит через 1 путь</t>
  </si>
  <si>
    <t>Устройство резинокортовых переездов 23, 25, 27 через 1 путь (6,5 м)</t>
  </si>
  <si>
    <t>1</t>
  </si>
  <si>
    <t>38.1</t>
  </si>
  <si>
    <t>39.1</t>
  </si>
  <si>
    <t>40.1</t>
  </si>
  <si>
    <t>42.1</t>
  </si>
  <si>
    <t>42.2</t>
  </si>
  <si>
    <t>42.3</t>
  </si>
  <si>
    <t>42.4</t>
  </si>
  <si>
    <t>42.5</t>
  </si>
  <si>
    <t>43.1</t>
  </si>
  <si>
    <t>44.1</t>
  </si>
  <si>
    <t>49.1</t>
  </si>
  <si>
    <t>50.1</t>
  </si>
  <si>
    <t>52.1</t>
  </si>
  <si>
    <t>52.2</t>
  </si>
  <si>
    <t>54.1</t>
  </si>
  <si>
    <t>54.2</t>
  </si>
  <si>
    <t>54.3</t>
  </si>
  <si>
    <t>54.4</t>
  </si>
  <si>
    <t>54.5</t>
  </si>
  <si>
    <t>54.6</t>
  </si>
  <si>
    <t>55.1</t>
  </si>
  <si>
    <t>56.1</t>
  </si>
  <si>
    <t>57.0</t>
  </si>
  <si>
    <t>66.1</t>
  </si>
  <si>
    <t>67.1</t>
  </si>
  <si>
    <t>71.1</t>
  </si>
  <si>
    <t>72.1</t>
  </si>
  <si>
    <t>75.1</t>
  </si>
  <si>
    <t>76.1</t>
  </si>
  <si>
    <t>77.1</t>
  </si>
  <si>
    <t>79.1</t>
  </si>
  <si>
    <t>79.2</t>
  </si>
  <si>
    <t>79.3</t>
  </si>
  <si>
    <t>79.4</t>
  </si>
  <si>
    <t>79.5</t>
  </si>
  <si>
    <t>80.1</t>
  </si>
  <si>
    <t>81.1</t>
  </si>
  <si>
    <t>82.1</t>
  </si>
  <si>
    <t>87.1</t>
  </si>
  <si>
    <t>88.1</t>
  </si>
  <si>
    <t>91.1</t>
  </si>
  <si>
    <t>92.1</t>
  </si>
  <si>
    <t>94.1</t>
  </si>
  <si>
    <t>94.2</t>
  </si>
  <si>
    <t>96.1</t>
  </si>
  <si>
    <t>96.2</t>
  </si>
  <si>
    <t>96.3</t>
  </si>
  <si>
    <t>96.4</t>
  </si>
  <si>
    <t>96.5</t>
  </si>
  <si>
    <t>96.6</t>
  </si>
  <si>
    <t>97.1</t>
  </si>
  <si>
    <t>98.1</t>
  </si>
  <si>
    <t>Комплект скрепления КБ 65</t>
  </si>
  <si>
    <t>Комплект скрепления ЖБР 65Ш</t>
  </si>
  <si>
    <t>Сумма с НДС</t>
  </si>
  <si>
    <t>ООО "ШЕЛЛРОКК"</t>
  </si>
  <si>
    <t>Поставщик</t>
  </si>
  <si>
    <t>ЖД-Стройгруппа</t>
  </si>
  <si>
    <t>Доставка РШП вагоны, авто ВСП74</t>
  </si>
  <si>
    <t>ВСП 74 КП от 11.06</t>
  </si>
  <si>
    <t>Наименование</t>
  </si>
  <si>
    <t>Шпала железобетонная Ш3-ДК с комплектом скреплений ЖБР</t>
  </si>
  <si>
    <t>Рельсы РП65 ДТ350</t>
  </si>
  <si>
    <t>Накладка 1Р65; резерв</t>
  </si>
  <si>
    <t>Болт стыковой М27х160 с гайкой, шайбой</t>
  </si>
  <si>
    <t>Накладки переходные Р65/Р50, комплект 2шт; литые</t>
  </si>
  <si>
    <t>Болт стыковой М24х150 с гайкой, шайбой</t>
  </si>
  <si>
    <t>Тупиковый упор ПС53.00</t>
  </si>
  <si>
    <t>Брус железобетонный для стрелочного перевода Р65 1/9; комплект</t>
  </si>
  <si>
    <t>Закладка запорная для стяжной полосы СП Р65, Р50</t>
  </si>
  <si>
    <t>Шуруп путевой ЦП-54 24х195</t>
  </si>
  <si>
    <t>Клемма пружинная ЖБР ЦП 369.102</t>
  </si>
  <si>
    <t>Скоба упорная стальная ЦП 369.301</t>
  </si>
  <si>
    <t>Скоба прижимная стальная ЦП 369.103</t>
  </si>
  <si>
    <t>Прокладка ЦП-638, ЦП-204, ЦП-538 подрельсовая (ЖБР-65)</t>
  </si>
  <si>
    <t>Гост</t>
  </si>
  <si>
    <t>ТУ 32-58-25-92 (2006)</t>
  </si>
  <si>
    <t>ГОСТ 30516-97, Гост 51045-2014</t>
  </si>
  <si>
    <t>ГОСТ 8193-73</t>
  </si>
  <si>
    <t>ГОСТ 11530-93, ГОСТ 11530-2014</t>
  </si>
  <si>
    <t>ГОСТ 33320 2015 / ОСТ 32.152-2000</t>
  </si>
  <si>
    <t>ТУ 1293-165-0112432 3-2005</t>
  </si>
  <si>
    <t>ЦП 369 ТУ-2</t>
  </si>
  <si>
    <t>ЦП 369 ТУ-2, черт. ЦП 369.301</t>
  </si>
  <si>
    <t>ЦП 369 ТУ-3</t>
  </si>
  <si>
    <t>ТУ 2539-161-0112432 3-2003, ГОСТ Р 56291-2014, ГОСТ 34078-201</t>
  </si>
  <si>
    <t>Ед.изм.</t>
  </si>
  <si>
    <t>Вес 1 шт., кг.</t>
  </si>
  <si>
    <t>Кол-во штук</t>
  </si>
  <si>
    <t>Вес всего, т.</t>
  </si>
  <si>
    <t>Цена за ед., руб.</t>
  </si>
  <si>
    <t>Стоимость с НДС.</t>
  </si>
  <si>
    <t>Прокладка упругая ЦП 369.004</t>
  </si>
  <si>
    <t>Организация доставки до склада покупателя</t>
  </si>
  <si>
    <t>ЦП369, ТУ-4 черт. ЦП369.004</t>
  </si>
  <si>
    <t>11 вагонов</t>
  </si>
  <si>
    <t>9 авто</t>
  </si>
  <si>
    <t>груз</t>
  </si>
  <si>
    <t>Шпала железобетонная Ш1</t>
  </si>
  <si>
    <t>Альбом чертежей верхнего строения пути</t>
  </si>
  <si>
    <t>4 вагона</t>
  </si>
  <si>
    <t>3 авто + догруз 5т</t>
  </si>
  <si>
    <t>Комплект скрепления КБ65 (2 шт.)</t>
  </si>
  <si>
    <t>к-т 2 шт</t>
  </si>
  <si>
    <t xml:space="preserve">Ед.изм. В запросе </t>
  </si>
  <si>
    <t>стоимость комплекта</t>
  </si>
  <si>
    <t xml:space="preserve">Накладка стыковая переходная с Р65 на Р50 в комплекте с болтамиСтоимость комплекта </t>
  </si>
  <si>
    <t xml:space="preserve">Накладка стыковая переходная с Р65 на Р50 в комплекте с болтами Стоимость комплекта </t>
  </si>
  <si>
    <t xml:space="preserve">Цена за ед с НДС </t>
  </si>
  <si>
    <t xml:space="preserve">Цена за ед без НДС </t>
  </si>
  <si>
    <t>№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</si>
  <si>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</si>
  <si>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</si>
  <si>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</si>
  <si>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</si>
  <si>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</si>
  <si>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</si>
  <si>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</si>
  <si>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</si>
  <si>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</si>
  <si>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</si>
  <si>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</si>
  <si>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</si>
  <si>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</si>
  <si>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</si>
  <si>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</si>
  <si>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</si>
  <si>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</si>
  <si>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</si>
  <si>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</si>
  <si>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</si>
  <si>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</si>
  <si>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</si>
  <si>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</si>
  <si>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</si>
  <si>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Наименование (ГОСТ)</t>
  </si>
  <si>
    <t>Шпала Ш1 в сборе (Шпала Ш1 1шт; Прокладка ЦП-328 2шт; Прокладка ЦП-74 2шт; Болт закладной м22х175 в сборе 4шт; Болт клеммный м22х75 в сборе 4шт; Подкладка КБ-65 2шт)</t>
  </si>
  <si>
    <t>Рельс Р-65 (ГОСТ 8161-75)</t>
  </si>
  <si>
    <t>Накладка 1Р65 (ГОСТ 33184-2014)</t>
  </si>
  <si>
    <t>Болт стыковой м27х160 в сборе (ГОСТ 11530-93)</t>
  </si>
  <si>
    <t>Накладка переходная Р65/Р50 (ГОСТ 33184-2014)</t>
  </si>
  <si>
    <t>Болт стыковой м24х150 в сборе (ГОСТ 11530-93)</t>
  </si>
  <si>
    <t>Стрелочный перевод тип Р65 марка 1/9 проект 2769.00.000 левый</t>
  </si>
  <si>
    <t>Комплект железобетонного бруса для стрелочного перевода проект 2769 (короткий с 0 по 64)                                '</t>
  </si>
  <si>
    <t>Механизм переводной Р50, Р65 проект 1709.000</t>
  </si>
  <si>
    <t>Запорная закладка с проушинами</t>
  </si>
  <si>
    <t>Шпала Ш3-ДК в сборе</t>
  </si>
  <si>
    <t>Путевой тупиковый упор (ПС 53.00.00)</t>
  </si>
  <si>
    <t>Доставка</t>
  </si>
  <si>
    <t>Состояние</t>
  </si>
  <si>
    <t>Новая</t>
  </si>
  <si>
    <t>Новый</t>
  </si>
  <si>
    <t>ЕИ</t>
  </si>
  <si>
    <t>Штук</t>
  </si>
  <si>
    <t>Тонн</t>
  </si>
  <si>
    <t>Комплект</t>
  </si>
  <si>
    <t>Цена с НДС</t>
  </si>
  <si>
    <t>Товары (работы, услуги)</t>
  </si>
  <si>
    <t>Шпала железобетонная, Ш1 1-й сорт (с доставкой ж/д транспортом)</t>
  </si>
  <si>
    <t>Комплект скрепления КБ-65</t>
  </si>
  <si>
    <t>Накладка 1Р-65 (справочно 187 шт.)</t>
  </si>
  <si>
    <t>Болт стыковой М27х160 в сборе (справочно 87 шт.)</t>
  </si>
  <si>
    <t>Накладки переходные Р65/Р50 литые</t>
  </si>
  <si>
    <t>Брус ж/б переводной пр.2769 (с доставкой ж/д транспортом)</t>
  </si>
  <si>
    <t>Механизм переводной</t>
  </si>
  <si>
    <t>Закладка запорная в сборе</t>
  </si>
  <si>
    <t>Шпала железобетонная Ш3-ДК с комплектом скреплений ЖБР-65 Ш</t>
  </si>
  <si>
    <t>Тупиковый упор Р-65</t>
  </si>
  <si>
    <t>Ед.</t>
  </si>
  <si>
    <t>компл</t>
  </si>
  <si>
    <t>Цена</t>
  </si>
  <si>
    <t>Сумма</t>
  </si>
  <si>
    <t>Накладка стыковая 1Р65 в комплекте с болтами</t>
  </si>
  <si>
    <t>АО НТПК</t>
  </si>
  <si>
    <t>Доставка РШП ЖД-Стройгруппа авто</t>
  </si>
  <si>
    <t>Болт стыковой М27х160 в сборе (справочно 8 шт.)</t>
  </si>
  <si>
    <t>Болт стыковой М24х150 в сборе (справочно 12 шт.)</t>
  </si>
  <si>
    <r>
      <t xml:space="preserve">Рельсы Р-65, </t>
    </r>
    <r>
      <rPr>
        <sz val="8"/>
        <rFont val="Arial"/>
        <family val="2"/>
        <charset val="204"/>
      </rPr>
      <t xml:space="preserve">L=12,5 </t>
    </r>
    <r>
      <rPr>
        <sz val="8"/>
        <rFont val="Arial"/>
        <family val="2"/>
        <charset val="204"/>
      </rPr>
      <t>м (216 шт.)</t>
    </r>
  </si>
  <si>
    <t>ИТОГО с доставкой</t>
  </si>
  <si>
    <t>Доставка РШП у НТПК включена в стоимость</t>
  </si>
  <si>
    <t>КМЗ</t>
  </si>
  <si>
    <t>https://mk-h.ru/</t>
  </si>
  <si>
    <t>Стоимость материалов ЗАКУПКА НТПК</t>
  </si>
  <si>
    <t>ООО "КиКГЕОСТРОЙ" ВЫХОД</t>
  </si>
  <si>
    <t>Ксмр</t>
  </si>
  <si>
    <t xml:space="preserve">Кмтр </t>
  </si>
  <si>
    <t>рент Вал</t>
  </si>
  <si>
    <t>Проектирование</t>
  </si>
  <si>
    <t>НДС</t>
  </si>
  <si>
    <t>НСП</t>
  </si>
  <si>
    <t>мобилизация</t>
  </si>
  <si>
    <t>3м/мес 4-5 мес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</si>
  <si>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</si>
  <si>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</si>
  <si>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</si>
  <si>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</si>
  <si>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</si>
  <si>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</si>
  <si>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</si>
  <si>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</si>
  <si>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</si>
  <si>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</si>
  <si>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</si>
  <si>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</si>
  <si>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</si>
  <si>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</si>
  <si>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</si>
  <si>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</si>
  <si>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</si>
  <si>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</si>
  <si>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</si>
  <si>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47</t>
  </si>
  <si>
    <t>48</t>
  </si>
  <si>
    <t>62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</si>
  <si>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</si>
  <si>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</si>
  <si>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</si>
  <si>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</si>
  <si>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</si>
  <si>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</si>
  <si>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</si>
  <si>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</si>
  <si>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</si>
  <si>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</si>
  <si>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</si>
  <si>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</si>
  <si>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</si>
  <si>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</si>
  <si>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</si>
  <si>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</si>
  <si>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</si>
  <si>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</si>
  <si>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</si>
  <si>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</si>
  <si>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</si>
  <si>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</si>
  <si>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</si>
  <si>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</si>
  <si>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</si>
  <si>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</si>
  <si>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</si>
  <si>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</si>
  <si>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</si>
  <si>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</si>
  <si>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</si>
  <si>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</si>
  <si>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</si>
  <si>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</si>
  <si>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</si>
  <si>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</si>
  <si>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</si>
  <si>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</si>
  <si>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</si>
  <si>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</si>
  <si>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</si>
  <si>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</si>
  <si>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</si>
  <si>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</si>
  <si>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</si>
  <si>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</si>
  <si>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</si>
  <si>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</si>
  <si>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</si>
  <si>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Стрелочный перевод Р65 1/9 2769 с комплектом скрепления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</si>
</sst>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#,##0\ &quot;₽&quot;;[Red]\-#,##0\ &quot;₽&quot;"/>
    <numFmt numFmtId="43" formatCode="_-* #,##0.00\ _₽_-;\-* #,##0.00\ _₽_-;_-* &quot;-&quot;??\ _₽_-;_-@_-"/>
    <numFmt numFmtId="164" formatCode="_-* #,##0.00_-;\-* #,##0.00_-;_-* &quot;-&quot;??_-;_-@_-"/>
    <numFmt numFmtId="165" formatCode="_-* #,##0_-;\-* #,##0_-;_-* &quot;-&quot;??_-;_-@_-"/>
    <numFmt numFmtId="166" formatCode="_-* #,##0\ _₽_-;\-* #,##0\ _₽_-;_-* &quot;-&quot;??\ _₽_-;_-@_-"/>
    <numFmt numFmtId="167" formatCode="#,##0.0"/>
    <numFmt numFmtId="168" formatCode="_-* #\ ##0.00_-;\-* #\ ##0.00_-;_-* &quot;-&quot;??_-;_-@_-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"/>
      <family val="2"/>
      <charset val="204"/>
    </font>
    <font>
      <b/>
      <i/>
      <sz val="10"/>
      <name val="Calibri"/>
      <family val="2"/>
      <charset val="204"/>
    </font>
    <font>
      <sz val="10"/>
      <name val="Calibri"/>
      <family val="2"/>
      <charset val="204"/>
    </font>
    <font>
      <b/>
      <sz val="7"/>
      <name val="Arial"/>
      <family val="2"/>
      <charset val="204"/>
    </font>
    <font>
      <sz val="7"/>
      <name val="Arial"/>
      <family val="2"/>
      <charset val="204"/>
    </font>
    <font>
      <b/>
      <i/>
      <sz val="10"/>
      <name val="Arial"/>
      <family val="2"/>
      <charset val="204"/>
    </font>
    <font>
      <u/>
      <sz val="8"/>
      <name val="Arial"/>
      <family val="2"/>
      <charset val="204"/>
    </font>
    <font>
      <sz val="8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22" fillId="0" borderId="0" applyNumberFormat="0" applyFont="0" applyFill="0" applyBorder="0" applyAlignment="0" applyProtection="0">
      <alignment vertical="top"/>
    </xf>
    <xf numFmtId="0" fontId="22" fillId="0" borderId="0" applyNumberFormat="0" applyFont="0" applyFill="0" applyBorder="0" applyAlignment="0" applyProtection="0">
      <alignment vertical="top"/>
    </xf>
    <xf numFmtId="0" fontId="22" fillId="0" borderId="0" applyNumberFormat="0" applyFont="0" applyFill="0" applyBorder="0" applyAlignment="0" applyProtection="0">
      <alignment vertical="top"/>
    </xf>
    <xf numFmtId="9" fontId="1" fillId="0" borderId="0" applyFont="0" applyFill="0" applyBorder="0" applyAlignment="0" applyProtection="0"/>
    <xf numFmtId="0" fontId="31" fillId="0" borderId="0" applyNumberFormat="0" applyFill="0" applyBorder="0" applyAlignment="0" applyProtection="0"/>
  </cellStyleXfs>
  <cellXfs count="333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164" fontId="7" fillId="0" borderId="3" xfId="1" applyFont="1" applyFill="1" applyBorder="1" applyAlignment="1">
      <alignment horizontal="center" vertical="center" wrapText="1"/>
    </xf>
    <xf numFmtId="164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164" fontId="8" fillId="0" borderId="3" xfId="1" applyFont="1" applyBorder="1" applyAlignment="1">
      <alignment horizontal="center" vertical="center"/>
    </xf>
    <xf numFmtId="164" fontId="7" fillId="3" borderId="3" xfId="1" applyFont="1" applyFill="1" applyBorder="1" applyAlignment="1">
      <alignment horizontal="center" vertical="center" wrapText="1"/>
    </xf>
    <xf numFmtId="164" fontId="5" fillId="3" borderId="3" xfId="1" applyFont="1" applyFill="1" applyBorder="1" applyAlignment="1">
      <alignment vertical="center"/>
    </xf>
    <xf numFmtId="164" fontId="3" fillId="0" borderId="3" xfId="1" applyFont="1" applyBorder="1"/>
    <xf numFmtId="0" fontId="5" fillId="0" borderId="3" xfId="0" applyFont="1" applyBorder="1" applyAlignment="1">
      <alignment horizontal="center" vertical="center"/>
    </xf>
    <xf numFmtId="164" fontId="5" fillId="3" borderId="3" xfId="1" applyFont="1" applyFill="1" applyBorder="1" applyAlignment="1">
      <alignment horizontal="center" vertical="center" wrapText="1"/>
    </xf>
    <xf numFmtId="164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64" fontId="5" fillId="4" borderId="3" xfId="1" applyFont="1" applyFill="1" applyBorder="1" applyAlignment="1">
      <alignment vertical="center"/>
    </xf>
    <xf numFmtId="164" fontId="5" fillId="4" borderId="3" xfId="1" applyFont="1" applyFill="1" applyBorder="1" applyAlignment="1">
      <alignment horizontal="right" vertical="center"/>
    </xf>
    <xf numFmtId="164" fontId="3" fillId="4" borderId="3" xfId="1" applyFont="1" applyFill="1" applyBorder="1" applyAlignment="1">
      <alignment horizontal="center" vertical="center"/>
    </xf>
    <xf numFmtId="164" fontId="5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right" vertical="center"/>
    </xf>
    <xf numFmtId="164" fontId="3" fillId="5" borderId="3" xfId="1" applyFont="1" applyFill="1" applyBorder="1" applyAlignment="1">
      <alignment horizontal="center" vertical="center"/>
    </xf>
    <xf numFmtId="43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164" fontId="3" fillId="4" borderId="3" xfId="1" applyFont="1" applyFill="1" applyBorder="1"/>
    <xf numFmtId="164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164" fontId="10" fillId="0" borderId="3" xfId="1" applyFont="1" applyBorder="1" applyAlignment="1">
      <alignment vertical="center"/>
    </xf>
    <xf numFmtId="164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164" fontId="7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2" fillId="0" borderId="3" xfId="1" applyFont="1" applyBorder="1" applyAlignment="1">
      <alignment horizontal="center" vertical="center"/>
    </xf>
    <xf numFmtId="164" fontId="3" fillId="0" borderId="3" xfId="1" applyFont="1" applyBorder="1" applyAlignment="1">
      <alignment vertical="center"/>
    </xf>
    <xf numFmtId="164" fontId="12" fillId="3" borderId="3" xfId="1" applyFont="1" applyFill="1" applyBorder="1" applyAlignment="1">
      <alignment horizontal="center" vertical="center" wrapText="1"/>
    </xf>
    <xf numFmtId="164" fontId="3" fillId="3" borderId="3" xfId="1" applyFont="1" applyFill="1" applyBorder="1" applyAlignment="1">
      <alignment vertical="center"/>
    </xf>
    <xf numFmtId="164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164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164" fontId="18" fillId="5" borderId="3" xfId="1" applyFont="1" applyFill="1" applyBorder="1" applyAlignment="1">
      <alignment horizontal="center" vertical="center"/>
    </xf>
    <xf numFmtId="164" fontId="18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164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164" fontId="5" fillId="0" borderId="3" xfId="1" applyFont="1" applyFill="1" applyBorder="1" applyAlignment="1">
      <alignment vertical="center"/>
    </xf>
    <xf numFmtId="164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164" fontId="5" fillId="6" borderId="3" xfId="1" applyFont="1" applyFill="1" applyBorder="1" applyAlignment="1">
      <alignment vertical="center"/>
    </xf>
    <xf numFmtId="164" fontId="5" fillId="6" borderId="3" xfId="1" applyFont="1" applyFill="1" applyBorder="1" applyAlignment="1">
      <alignment horizontal="center" vertical="center" wrapText="1"/>
    </xf>
    <xf numFmtId="49" fontId="6" fillId="6" borderId="3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/>
    </xf>
    <xf numFmtId="164" fontId="6" fillId="0" borderId="3" xfId="1" applyFont="1" applyFill="1" applyBorder="1" applyAlignment="1">
      <alignment horizontal="center" vertical="center" wrapText="1"/>
    </xf>
    <xf numFmtId="0" fontId="6" fillId="6" borderId="3" xfId="3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/>
    </xf>
    <xf numFmtId="164" fontId="6" fillId="0" borderId="3" xfId="1" applyFont="1" applyFill="1" applyBorder="1" applyAlignment="1">
      <alignment horizontal="center" vertical="center"/>
    </xf>
    <xf numFmtId="164" fontId="6" fillId="6" borderId="3" xfId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horizontal="center" vertical="center"/>
    </xf>
    <xf numFmtId="0" fontId="6" fillId="7" borderId="3" xfId="3" applyFont="1" applyFill="1" applyBorder="1" applyAlignment="1">
      <alignment horizontal="left" vertical="center" wrapText="1"/>
    </xf>
    <xf numFmtId="0" fontId="6" fillId="0" borderId="3" xfId="3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3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3" fontId="6" fillId="6" borderId="3" xfId="0" applyNumberFormat="1" applyFont="1" applyFill="1" applyBorder="1" applyAlignment="1">
      <alignment horizontal="center" vertical="center" wrapText="1"/>
    </xf>
    <xf numFmtId="3" fontId="6" fillId="6" borderId="3" xfId="1" applyNumberFormat="1" applyFont="1" applyFill="1" applyBorder="1" applyAlignment="1">
      <alignment horizontal="center" vertical="center"/>
    </xf>
    <xf numFmtId="3" fontId="6" fillId="6" borderId="3" xfId="1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6" borderId="3" xfId="1" applyNumberFormat="1" applyFont="1" applyFill="1" applyBorder="1" applyAlignment="1">
      <alignment horizontal="center" vertical="center"/>
    </xf>
    <xf numFmtId="4" fontId="6" fillId="6" borderId="3" xfId="1" applyNumberFormat="1" applyFont="1" applyFill="1" applyBorder="1" applyAlignment="1">
      <alignment horizontal="center" vertical="center" wrapText="1"/>
    </xf>
    <xf numFmtId="4" fontId="6" fillId="0" borderId="3" xfId="1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167" fontId="6" fillId="6" borderId="3" xfId="1" applyNumberFormat="1" applyFont="1" applyFill="1" applyBorder="1" applyAlignment="1">
      <alignment horizontal="center" vertical="center"/>
    </xf>
    <xf numFmtId="4" fontId="6" fillId="3" borderId="3" xfId="1" applyNumberFormat="1" applyFont="1" applyFill="1" applyBorder="1" applyAlignment="1">
      <alignment horizontal="center" vertical="center"/>
    </xf>
    <xf numFmtId="168" fontId="5" fillId="7" borderId="3" xfId="1" applyNumberFormat="1" applyFont="1" applyFill="1" applyBorder="1" applyAlignment="1">
      <alignment vertical="center"/>
    </xf>
    <xf numFmtId="164" fontId="16" fillId="6" borderId="3" xfId="1" applyFont="1" applyFill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4" fontId="2" fillId="0" borderId="1" xfId="2" applyNumberFormat="1" applyFont="1" applyBorder="1" applyAlignment="1">
      <alignment horizontal="center" vertical="center"/>
    </xf>
    <xf numFmtId="49" fontId="6" fillId="8" borderId="3" xfId="0" applyNumberFormat="1" applyFont="1" applyFill="1" applyBorder="1" applyAlignment="1">
      <alignment horizontal="center" vertical="center" wrapText="1"/>
    </xf>
    <xf numFmtId="0" fontId="12" fillId="8" borderId="3" xfId="3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center" vertical="center" wrapText="1"/>
    </xf>
    <xf numFmtId="4" fontId="6" fillId="8" borderId="3" xfId="0" applyNumberFormat="1" applyFont="1" applyFill="1" applyBorder="1" applyAlignment="1">
      <alignment horizontal="center" vertical="center" wrapText="1"/>
    </xf>
    <xf numFmtId="164" fontId="6" fillId="8" borderId="3" xfId="1" applyFont="1" applyFill="1" applyBorder="1" applyAlignment="1">
      <alignment horizontal="center" vertical="center"/>
    </xf>
    <xf numFmtId="164" fontId="5" fillId="8" borderId="3" xfId="1" applyFont="1" applyFill="1" applyBorder="1" applyAlignment="1">
      <alignment vertical="center"/>
    </xf>
    <xf numFmtId="164" fontId="7" fillId="8" borderId="3" xfId="1" applyFont="1" applyFill="1" applyBorder="1" applyAlignment="1">
      <alignment horizontal="center" vertical="center" wrapText="1"/>
    </xf>
    <xf numFmtId="164" fontId="5" fillId="8" borderId="3" xfId="1" applyFont="1" applyFill="1" applyBorder="1" applyAlignment="1">
      <alignment horizontal="center" vertical="center" wrapText="1"/>
    </xf>
    <xf numFmtId="164" fontId="6" fillId="6" borderId="3" xfId="1" applyFont="1" applyFill="1" applyBorder="1" applyAlignment="1">
      <alignment vertical="center"/>
    </xf>
    <xf numFmtId="164" fontId="5" fillId="0" borderId="3" xfId="1" applyFont="1" applyFill="1" applyBorder="1" applyAlignment="1">
      <alignment horizontal="center" vertical="center"/>
    </xf>
    <xf numFmtId="3" fontId="6" fillId="9" borderId="3" xfId="1" applyNumberFormat="1" applyFont="1" applyFill="1" applyBorder="1" applyAlignment="1">
      <alignment horizontal="center" vertical="center"/>
    </xf>
    <xf numFmtId="0" fontId="0" fillId="0" borderId="3" xfId="0" applyBorder="1"/>
    <xf numFmtId="1" fontId="2" fillId="2" borderId="3" xfId="2" applyNumberFormat="1" applyFont="1" applyFill="1" applyBorder="1" applyAlignment="1">
      <alignment horizontal="center" vertical="center"/>
    </xf>
    <xf numFmtId="164" fontId="0" fillId="0" borderId="3" xfId="1" applyFont="1" applyBorder="1"/>
    <xf numFmtId="164" fontId="0" fillId="0" borderId="0" xfId="1" applyFont="1"/>
    <xf numFmtId="164" fontId="0" fillId="6" borderId="3" xfId="1" applyFont="1" applyFill="1" applyBorder="1" applyAlignment="1">
      <alignment horizontal="right" vertical="center"/>
    </xf>
    <xf numFmtId="164" fontId="17" fillId="6" borderId="3" xfId="1" applyFont="1" applyFill="1" applyBorder="1"/>
    <xf numFmtId="164" fontId="0" fillId="6" borderId="3" xfId="1" applyFont="1" applyFill="1" applyBorder="1"/>
    <xf numFmtId="164" fontId="11" fillId="0" borderId="0" xfId="1" applyFont="1"/>
    <xf numFmtId="4" fontId="2" fillId="0" borderId="9" xfId="0" applyNumberFormat="1" applyFont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left" vertical="center" wrapText="1"/>
    </xf>
    <xf numFmtId="164" fontId="5" fillId="0" borderId="9" xfId="1" applyFont="1" applyBorder="1" applyAlignment="1">
      <alignment vertical="center"/>
    </xf>
    <xf numFmtId="164" fontId="5" fillId="6" borderId="9" xfId="1" applyFont="1" applyFill="1" applyBorder="1" applyAlignment="1">
      <alignment vertical="center"/>
    </xf>
    <xf numFmtId="164" fontId="5" fillId="8" borderId="9" xfId="1" applyFont="1" applyFill="1" applyBorder="1" applyAlignment="1">
      <alignment vertical="center"/>
    </xf>
    <xf numFmtId="0" fontId="0" fillId="6" borderId="3" xfId="0" applyFill="1" applyBorder="1"/>
    <xf numFmtId="43" fontId="0" fillId="6" borderId="3" xfId="0" applyNumberFormat="1" applyFill="1" applyBorder="1"/>
    <xf numFmtId="0" fontId="0" fillId="8" borderId="3" xfId="0" applyFill="1" applyBorder="1"/>
    <xf numFmtId="0" fontId="0" fillId="2" borderId="3" xfId="0" applyFill="1" applyBorder="1"/>
    <xf numFmtId="43" fontId="0" fillId="0" borderId="3" xfId="0" applyNumberFormat="1" applyBorder="1"/>
    <xf numFmtId="43" fontId="11" fillId="0" borderId="3" xfId="0" applyNumberFormat="1" applyFont="1" applyBorder="1"/>
    <xf numFmtId="164" fontId="15" fillId="0" borderId="3" xfId="1" applyFont="1" applyFill="1" applyBorder="1" applyAlignment="1">
      <alignment horizontal="center" vertical="center" wrapText="1"/>
    </xf>
    <xf numFmtId="164" fontId="16" fillId="6" borderId="3" xfId="1" applyFont="1" applyFill="1" applyBorder="1" applyAlignment="1">
      <alignment vertical="center"/>
    </xf>
    <xf numFmtId="0" fontId="17" fillId="6" borderId="3" xfId="0" applyFont="1" applyFill="1" applyBorder="1"/>
    <xf numFmtId="43" fontId="17" fillId="6" borderId="3" xfId="0" applyNumberFormat="1" applyFont="1" applyFill="1" applyBorder="1"/>
    <xf numFmtId="0" fontId="23" fillId="0" borderId="3" xfId="4" applyNumberFormat="1" applyFont="1" applyFill="1" applyBorder="1" applyAlignment="1" applyProtection="1">
      <alignment horizontal="left" vertical="center"/>
    </xf>
    <xf numFmtId="0" fontId="23" fillId="0" borderId="3" xfId="4" applyNumberFormat="1" applyFont="1" applyFill="1" applyBorder="1" applyAlignment="1" applyProtection="1">
      <alignment horizontal="left" wrapText="1"/>
    </xf>
    <xf numFmtId="0" fontId="24" fillId="0" borderId="3" xfId="4" applyNumberFormat="1" applyFont="1" applyFill="1" applyBorder="1" applyAlignment="1" applyProtection="1">
      <alignment horizontal="left" wrapText="1"/>
    </xf>
    <xf numFmtId="0" fontId="24" fillId="0" borderId="3" xfId="4" applyNumberFormat="1" applyFont="1" applyFill="1" applyBorder="1" applyAlignment="1" applyProtection="1">
      <alignment horizontal="left" vertical="top" wrapText="1"/>
    </xf>
    <xf numFmtId="0" fontId="24" fillId="0" borderId="3" xfId="4" applyNumberFormat="1" applyFont="1" applyFill="1" applyBorder="1" applyAlignment="1" applyProtection="1">
      <alignment horizontal="left" vertical="center"/>
    </xf>
    <xf numFmtId="0" fontId="22" fillId="0" borderId="3" xfId="4" applyNumberFormat="1" applyFont="1" applyFill="1" applyBorder="1" applyAlignment="1" applyProtection="1">
      <alignment horizontal="left" vertical="top"/>
    </xf>
    <xf numFmtId="0" fontId="24" fillId="0" borderId="3" xfId="4" applyNumberFormat="1" applyFont="1" applyFill="1" applyBorder="1" applyAlignment="1" applyProtection="1">
      <alignment horizontal="left" vertical="center" wrapText="1"/>
    </xf>
    <xf numFmtId="3" fontId="24" fillId="0" borderId="3" xfId="4" applyNumberFormat="1" applyFont="1" applyFill="1" applyBorder="1" applyAlignment="1" applyProtection="1">
      <alignment horizontal="left" vertical="center"/>
    </xf>
    <xf numFmtId="164" fontId="24" fillId="0" borderId="3" xfId="1" applyFont="1" applyFill="1" applyBorder="1" applyAlignment="1" applyProtection="1">
      <alignment horizontal="left" vertical="center"/>
    </xf>
    <xf numFmtId="164" fontId="23" fillId="0" borderId="3" xfId="1" applyFont="1" applyFill="1" applyBorder="1" applyAlignment="1" applyProtection="1">
      <alignment horizontal="left" wrapText="1"/>
    </xf>
    <xf numFmtId="1" fontId="2" fillId="2" borderId="9" xfId="2" applyNumberFormat="1" applyFont="1" applyFill="1" applyBorder="1" applyAlignment="1">
      <alignment vertical="center"/>
    </xf>
    <xf numFmtId="1" fontId="2" fillId="2" borderId="10" xfId="2" applyNumberFormat="1" applyFont="1" applyFill="1" applyBorder="1" applyAlignment="1">
      <alignment vertical="center"/>
    </xf>
    <xf numFmtId="1" fontId="2" fillId="2" borderId="11" xfId="2" applyNumberFormat="1" applyFont="1" applyFill="1" applyBorder="1" applyAlignment="1">
      <alignment vertical="center"/>
    </xf>
    <xf numFmtId="0" fontId="24" fillId="2" borderId="3" xfId="4" applyNumberFormat="1" applyFont="1" applyFill="1" applyBorder="1" applyAlignment="1" applyProtection="1">
      <alignment horizontal="left" vertical="center"/>
    </xf>
    <xf numFmtId="0" fontId="24" fillId="2" borderId="3" xfId="4" applyNumberFormat="1" applyFont="1" applyFill="1" applyBorder="1" applyAlignment="1" applyProtection="1">
      <alignment horizontal="left" vertical="top"/>
    </xf>
    <xf numFmtId="164" fontId="24" fillId="2" borderId="3" xfId="1" applyFont="1" applyFill="1" applyBorder="1" applyAlignment="1" applyProtection="1">
      <alignment horizontal="left" vertical="center"/>
    </xf>
    <xf numFmtId="164" fontId="0" fillId="2" borderId="3" xfId="1" applyFont="1" applyFill="1" applyBorder="1"/>
    <xf numFmtId="0" fontId="24" fillId="2" borderId="3" xfId="4" applyNumberFormat="1" applyFont="1" applyFill="1" applyBorder="1" applyAlignment="1" applyProtection="1">
      <alignment horizontal="left" vertical="top" wrapText="1"/>
    </xf>
    <xf numFmtId="0" fontId="24" fillId="10" borderId="3" xfId="4" applyNumberFormat="1" applyFont="1" applyFill="1" applyBorder="1" applyAlignment="1" applyProtection="1">
      <alignment horizontal="left" vertical="center"/>
    </xf>
    <xf numFmtId="0" fontId="24" fillId="10" borderId="3" xfId="4" applyNumberFormat="1" applyFont="1" applyFill="1" applyBorder="1" applyAlignment="1" applyProtection="1">
      <alignment horizontal="left" vertical="top" wrapText="1"/>
    </xf>
    <xf numFmtId="164" fontId="24" fillId="10" borderId="3" xfId="1" applyFont="1" applyFill="1" applyBorder="1" applyAlignment="1" applyProtection="1">
      <alignment horizontal="left" vertical="center"/>
    </xf>
    <xf numFmtId="164" fontId="0" fillId="10" borderId="3" xfId="1" applyFont="1" applyFill="1" applyBorder="1"/>
    <xf numFmtId="0" fontId="23" fillId="0" borderId="3" xfId="4" applyNumberFormat="1" applyFont="1" applyFill="1" applyBorder="1" applyAlignment="1" applyProtection="1">
      <alignment horizontal="center" vertical="center" wrapText="1"/>
    </xf>
    <xf numFmtId="0" fontId="0" fillId="10" borderId="3" xfId="0" applyFill="1" applyBorder="1" applyAlignment="1">
      <alignment horizontal="center" vertical="center"/>
    </xf>
    <xf numFmtId="0" fontId="24" fillId="11" borderId="3" xfId="4" applyNumberFormat="1" applyFont="1" applyFill="1" applyBorder="1" applyAlignment="1" applyProtection="1">
      <alignment horizontal="left" wrapText="1"/>
    </xf>
    <xf numFmtId="0" fontId="22" fillId="11" borderId="3" xfId="4" applyNumberFormat="1" applyFont="1" applyFill="1" applyBorder="1" applyAlignment="1" applyProtection="1">
      <alignment horizontal="left" vertical="top"/>
    </xf>
    <xf numFmtId="0" fontId="24" fillId="11" borderId="3" xfId="4" applyNumberFormat="1" applyFont="1" applyFill="1" applyBorder="1" applyAlignment="1" applyProtection="1">
      <alignment horizontal="left" vertical="center"/>
    </xf>
    <xf numFmtId="164" fontId="24" fillId="11" borderId="3" xfId="1" applyFont="1" applyFill="1" applyBorder="1" applyAlignment="1" applyProtection="1">
      <alignment horizontal="left" vertical="center"/>
    </xf>
    <xf numFmtId="164" fontId="0" fillId="11" borderId="3" xfId="1" applyFont="1" applyFill="1" applyBorder="1"/>
    <xf numFmtId="0" fontId="24" fillId="11" borderId="3" xfId="4" applyNumberFormat="1" applyFont="1" applyFill="1" applyBorder="1" applyAlignment="1" applyProtection="1">
      <alignment horizontal="left" vertical="top" wrapText="1"/>
    </xf>
    <xf numFmtId="0" fontId="24" fillId="12" borderId="3" xfId="4" applyNumberFormat="1" applyFont="1" applyFill="1" applyBorder="1" applyAlignment="1" applyProtection="1">
      <alignment horizontal="left" vertical="center" wrapText="1"/>
    </xf>
    <xf numFmtId="0" fontId="24" fillId="12" borderId="3" xfId="4" applyNumberFormat="1" applyFont="1" applyFill="1" applyBorder="1" applyAlignment="1" applyProtection="1">
      <alignment horizontal="left" vertical="top" wrapText="1"/>
    </xf>
    <xf numFmtId="0" fontId="24" fillId="12" borderId="3" xfId="4" applyNumberFormat="1" applyFont="1" applyFill="1" applyBorder="1" applyAlignment="1" applyProtection="1">
      <alignment horizontal="left" vertical="center"/>
    </xf>
    <xf numFmtId="3" fontId="24" fillId="12" borderId="3" xfId="4" applyNumberFormat="1" applyFont="1" applyFill="1" applyBorder="1" applyAlignment="1" applyProtection="1">
      <alignment horizontal="left" vertical="center"/>
    </xf>
    <xf numFmtId="164" fontId="24" fillId="12" borderId="3" xfId="1" applyFont="1" applyFill="1" applyBorder="1" applyAlignment="1" applyProtection="1">
      <alignment horizontal="left" vertical="center"/>
    </xf>
    <xf numFmtId="164" fontId="0" fillId="12" borderId="3" xfId="1" applyFont="1" applyFill="1" applyBorder="1"/>
    <xf numFmtId="0" fontId="24" fillId="12" borderId="3" xfId="4" applyNumberFormat="1" applyFont="1" applyFill="1" applyBorder="1" applyAlignment="1" applyProtection="1">
      <alignment horizontal="left" wrapText="1"/>
    </xf>
    <xf numFmtId="0" fontId="24" fillId="12" borderId="3" xfId="4" applyNumberFormat="1" applyFont="1" applyFill="1" applyBorder="1" applyAlignment="1" applyProtection="1">
      <alignment horizontal="left" vertical="top"/>
    </xf>
    <xf numFmtId="0" fontId="0" fillId="2" borderId="9" xfId="0" applyFill="1" applyBorder="1"/>
    <xf numFmtId="0" fontId="0" fillId="0" borderId="9" xfId="0" applyBorder="1"/>
    <xf numFmtId="0" fontId="0" fillId="8" borderId="9" xfId="0" applyFill="1" applyBorder="1"/>
    <xf numFmtId="0" fontId="25" fillId="0" borderId="3" xfId="5" applyNumberFormat="1" applyFont="1" applyFill="1" applyBorder="1" applyAlignment="1" applyProtection="1">
      <alignment horizontal="left" vertical="center"/>
    </xf>
    <xf numFmtId="0" fontId="25" fillId="0" borderId="3" xfId="5" applyNumberFormat="1" applyFont="1" applyFill="1" applyBorder="1" applyAlignment="1" applyProtection="1">
      <alignment horizontal="left" vertical="center" indent="12"/>
    </xf>
    <xf numFmtId="0" fontId="25" fillId="0" borderId="3" xfId="5" applyNumberFormat="1" applyFont="1" applyFill="1" applyBorder="1" applyAlignment="1" applyProtection="1">
      <alignment horizontal="center" vertical="center"/>
    </xf>
    <xf numFmtId="0" fontId="25" fillId="0" borderId="3" xfId="5" applyNumberFormat="1" applyFont="1" applyFill="1" applyBorder="1" applyAlignment="1" applyProtection="1">
      <alignment horizontal="center" wrapText="1"/>
    </xf>
    <xf numFmtId="0" fontId="26" fillId="0" borderId="3" xfId="5" applyNumberFormat="1" applyFont="1" applyFill="1" applyBorder="1" applyAlignment="1" applyProtection="1">
      <alignment horizontal="left" vertical="center"/>
    </xf>
    <xf numFmtId="0" fontId="26" fillId="0" borderId="3" xfId="5" applyNumberFormat="1" applyFont="1" applyFill="1" applyBorder="1" applyAlignment="1" applyProtection="1">
      <alignment horizontal="left" vertical="center" wrapText="1"/>
    </xf>
    <xf numFmtId="0" fontId="26" fillId="0" borderId="3" xfId="5" applyNumberFormat="1" applyFont="1" applyFill="1" applyBorder="1" applyAlignment="1" applyProtection="1">
      <alignment horizontal="left" vertical="center" indent="1"/>
    </xf>
    <xf numFmtId="0" fontId="26" fillId="0" borderId="3" xfId="5" applyNumberFormat="1" applyFont="1" applyFill="1" applyBorder="1" applyAlignment="1" applyProtection="1">
      <alignment horizontal="center" vertical="center"/>
    </xf>
    <xf numFmtId="0" fontId="26" fillId="0" borderId="3" xfId="5" applyNumberFormat="1" applyFont="1" applyFill="1" applyBorder="1" applyAlignment="1" applyProtection="1">
      <alignment horizontal="left" wrapText="1"/>
    </xf>
    <xf numFmtId="0" fontId="26" fillId="0" borderId="3" xfId="5" applyNumberFormat="1" applyFont="1" applyFill="1" applyBorder="1" applyAlignment="1" applyProtection="1">
      <alignment horizontal="justify" vertical="center"/>
    </xf>
    <xf numFmtId="0" fontId="22" fillId="0" borderId="3" xfId="5" applyNumberFormat="1" applyFont="1" applyFill="1" applyBorder="1" applyAlignment="1" applyProtection="1">
      <alignment horizontal="left" vertical="top" indent="1"/>
    </xf>
    <xf numFmtId="0" fontId="22" fillId="0" borderId="3" xfId="5" applyNumberFormat="1" applyFont="1" applyFill="1" applyBorder="1" applyAlignment="1" applyProtection="1">
      <alignment horizontal="left" vertical="top"/>
    </xf>
    <xf numFmtId="6" fontId="26" fillId="0" borderId="3" xfId="5" applyNumberFormat="1" applyFont="1" applyFill="1" applyBorder="1" applyAlignment="1" applyProtection="1">
      <alignment horizontal="justify" vertical="center" indent="2"/>
    </xf>
    <xf numFmtId="6" fontId="26" fillId="0" borderId="3" xfId="5" applyNumberFormat="1" applyFont="1" applyFill="1" applyBorder="1" applyAlignment="1" applyProtection="1">
      <alignment horizontal="justify" vertical="center" indent="1"/>
    </xf>
    <xf numFmtId="6" fontId="26" fillId="0" borderId="3" xfId="5" applyNumberFormat="1" applyFont="1" applyFill="1" applyBorder="1" applyAlignment="1" applyProtection="1">
      <alignment horizontal="left" vertical="center" indent="1"/>
    </xf>
    <xf numFmtId="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" fontId="11" fillId="0" borderId="0" xfId="0" applyNumberFormat="1" applyFont="1" applyAlignment="1">
      <alignment horizontal="center"/>
    </xf>
    <xf numFmtId="164" fontId="2" fillId="0" borderId="3" xfId="1" applyFont="1" applyBorder="1" applyAlignment="1">
      <alignment horizontal="center" vertical="center" wrapText="1"/>
    </xf>
    <xf numFmtId="0" fontId="27" fillId="0" borderId="3" xfId="6" applyNumberFormat="1" applyFont="1" applyFill="1" applyBorder="1" applyAlignment="1" applyProtection="1">
      <alignment horizontal="justify"/>
    </xf>
    <xf numFmtId="0" fontId="27" fillId="0" borderId="3" xfId="6" applyNumberFormat="1" applyFont="1" applyFill="1" applyBorder="1" applyAlignment="1" applyProtection="1">
      <alignment horizontal="center"/>
    </xf>
    <xf numFmtId="0" fontId="28" fillId="0" borderId="3" xfId="6" applyNumberFormat="1" applyFont="1" applyFill="1" applyBorder="1" applyAlignment="1" applyProtection="1">
      <alignment horizontal="left"/>
    </xf>
    <xf numFmtId="0" fontId="29" fillId="0" borderId="3" xfId="6" applyNumberFormat="1" applyFont="1" applyFill="1" applyBorder="1" applyAlignment="1" applyProtection="1">
      <alignment horizontal="left"/>
    </xf>
    <xf numFmtId="0" fontId="29" fillId="0" borderId="3" xfId="6" applyNumberFormat="1" applyFont="1" applyFill="1" applyBorder="1" applyAlignment="1" applyProtection="1">
      <alignment horizontal="left" vertical="top"/>
    </xf>
    <xf numFmtId="0" fontId="29" fillId="0" borderId="3" xfId="6" applyNumberFormat="1" applyFont="1" applyFill="1" applyBorder="1" applyAlignment="1" applyProtection="1">
      <alignment horizontal="center"/>
    </xf>
    <xf numFmtId="3" fontId="29" fillId="0" borderId="3" xfId="6" applyNumberFormat="1" applyFont="1" applyFill="1" applyBorder="1" applyAlignment="1" applyProtection="1">
      <alignment horizontal="center"/>
    </xf>
    <xf numFmtId="0" fontId="29" fillId="0" borderId="3" xfId="6" applyNumberFormat="1" applyFont="1" applyFill="1" applyBorder="1" applyAlignment="1" applyProtection="1">
      <alignment horizontal="center" vertical="top"/>
    </xf>
    <xf numFmtId="4" fontId="29" fillId="0" borderId="3" xfId="6" applyNumberFormat="1" applyFont="1" applyFill="1" applyBorder="1" applyAlignment="1" applyProtection="1">
      <alignment horizontal="center"/>
    </xf>
    <xf numFmtId="4" fontId="29" fillId="0" borderId="3" xfId="6" applyNumberFormat="1" applyFont="1" applyFill="1" applyBorder="1" applyAlignment="1" applyProtection="1">
      <alignment horizontal="center" vertical="top"/>
    </xf>
    <xf numFmtId="0" fontId="11" fillId="0" borderId="0" xfId="0" applyFont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4" fontId="2" fillId="0" borderId="3" xfId="0" applyNumberFormat="1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4" fontId="2" fillId="0" borderId="0" xfId="0" applyNumberFormat="1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 wrapText="1"/>
    </xf>
    <xf numFmtId="4" fontId="2" fillId="0" borderId="13" xfId="0" applyNumberFormat="1" applyFont="1" applyBorder="1" applyAlignment="1">
      <alignment vertical="center" wrapText="1"/>
    </xf>
    <xf numFmtId="0" fontId="0" fillId="0" borderId="7" xfId="0" applyBorder="1"/>
    <xf numFmtId="164" fontId="3" fillId="9" borderId="3" xfId="1" applyFont="1" applyFill="1" applyBorder="1"/>
    <xf numFmtId="164" fontId="3" fillId="3" borderId="3" xfId="1" applyFont="1" applyFill="1" applyBorder="1"/>
    <xf numFmtId="165" fontId="3" fillId="0" borderId="9" xfId="1" applyNumberFormat="1" applyFont="1" applyBorder="1" applyAlignment="1">
      <alignment vertical="center"/>
    </xf>
    <xf numFmtId="1" fontId="2" fillId="2" borderId="3" xfId="2" applyNumberFormat="1" applyFont="1" applyFill="1" applyBorder="1" applyAlignment="1">
      <alignment vertical="center"/>
    </xf>
    <xf numFmtId="164" fontId="3" fillId="14" borderId="3" xfId="1" applyFont="1" applyFill="1" applyBorder="1"/>
    <xf numFmtId="164" fontId="11" fillId="0" borderId="7" xfId="1" applyFont="1" applyBorder="1"/>
    <xf numFmtId="0" fontId="0" fillId="0" borderId="7" xfId="0" applyBorder="1" applyAlignment="1">
      <alignment wrapText="1"/>
    </xf>
    <xf numFmtId="165" fontId="0" fillId="0" borderId="3" xfId="1" applyNumberFormat="1" applyFont="1" applyBorder="1"/>
    <xf numFmtId="164" fontId="3" fillId="13" borderId="3" xfId="1" applyFont="1" applyFill="1" applyBorder="1"/>
    <xf numFmtId="164" fontId="16" fillId="6" borderId="9" xfId="1" applyFont="1" applyFill="1" applyBorder="1" applyAlignment="1">
      <alignment vertical="center"/>
    </xf>
    <xf numFmtId="49" fontId="6" fillId="0" borderId="9" xfId="0" applyNumberFormat="1" applyFont="1" applyBorder="1" applyAlignment="1">
      <alignment horizontal="center" vertical="center" wrapText="1"/>
    </xf>
    <xf numFmtId="0" fontId="6" fillId="0" borderId="10" xfId="3" applyFont="1" applyBorder="1" applyAlignment="1">
      <alignment horizontal="left" vertical="center" wrapText="1"/>
    </xf>
    <xf numFmtId="0" fontId="30" fillId="9" borderId="0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0" fillId="13" borderId="0" xfId="0" applyFont="1" applyFill="1" applyBorder="1" applyAlignment="1">
      <alignment horizontal="center" vertical="center" wrapText="1"/>
    </xf>
    <xf numFmtId="0" fontId="30" fillId="14" borderId="0" xfId="0" applyFont="1" applyFill="1" applyBorder="1" applyAlignment="1">
      <alignment horizontal="center" vertical="center" wrapText="1"/>
    </xf>
    <xf numFmtId="9" fontId="30" fillId="9" borderId="0" xfId="7" applyFont="1" applyFill="1" applyBorder="1" applyAlignment="1">
      <alignment horizontal="center" vertical="center"/>
    </xf>
    <xf numFmtId="0" fontId="30" fillId="0" borderId="0" xfId="0" applyFont="1" applyBorder="1"/>
    <xf numFmtId="9" fontId="30" fillId="13" borderId="0" xfId="7" applyFont="1" applyFill="1" applyBorder="1" applyAlignment="1">
      <alignment horizontal="center" vertical="center"/>
    </xf>
    <xf numFmtId="43" fontId="30" fillId="9" borderId="0" xfId="0" applyNumberFormat="1" applyFont="1" applyFill="1"/>
    <xf numFmtId="0" fontId="30" fillId="0" borderId="0" xfId="0" applyFont="1"/>
    <xf numFmtId="43" fontId="30" fillId="13" borderId="0" xfId="0" applyNumberFormat="1" applyFont="1" applyFill="1"/>
    <xf numFmtId="43" fontId="30" fillId="14" borderId="0" xfId="0" applyNumberFormat="1" applyFont="1" applyFill="1"/>
    <xf numFmtId="10" fontId="30" fillId="14" borderId="0" xfId="7" applyNumberFormat="1" applyFont="1" applyFill="1" applyBorder="1" applyAlignment="1">
      <alignment horizontal="center" vertical="center"/>
    </xf>
    <xf numFmtId="0" fontId="0" fillId="9" borderId="3" xfId="0" applyFill="1" applyBorder="1"/>
    <xf numFmtId="43" fontId="0" fillId="9" borderId="3" xfId="0" applyNumberFormat="1" applyFill="1" applyBorder="1"/>
    <xf numFmtId="164" fontId="0" fillId="9" borderId="3" xfId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left" vertical="center" wrapText="1"/>
    </xf>
    <xf numFmtId="166" fontId="2" fillId="0" borderId="3" xfId="0" applyNumberFormat="1" applyFont="1" applyFill="1" applyBorder="1" applyAlignment="1">
      <alignment horizontal="left" vertical="center" wrapText="1"/>
    </xf>
    <xf numFmtId="165" fontId="2" fillId="0" borderId="3" xfId="1" applyNumberFormat="1" applyFont="1" applyFill="1" applyBorder="1" applyAlignment="1">
      <alignment horizontal="left" vertical="center" wrapText="1"/>
    </xf>
    <xf numFmtId="165" fontId="2" fillId="0" borderId="9" xfId="1" applyNumberFormat="1" applyFont="1" applyFill="1" applyBorder="1" applyAlignment="1">
      <alignment horizontal="left" vertical="center" wrapText="1"/>
    </xf>
    <xf numFmtId="0" fontId="0" fillId="0" borderId="3" xfId="0" applyFill="1" applyBorder="1"/>
    <xf numFmtId="0" fontId="0" fillId="0" borderId="9" xfId="0" applyFill="1" applyBorder="1"/>
    <xf numFmtId="0" fontId="0" fillId="0" borderId="0" xfId="0" applyFill="1"/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164" fontId="5" fillId="0" borderId="9" xfId="1" applyFont="1" applyFill="1" applyBorder="1" applyAlignment="1">
      <alignment vertical="center"/>
    </xf>
    <xf numFmtId="167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164" fontId="31" fillId="6" borderId="9" xfId="8" applyNumberForma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" fontId="2" fillId="2" borderId="9" xfId="2" applyNumberFormat="1" applyFont="1" applyFill="1" applyBorder="1" applyAlignment="1">
      <alignment horizontal="center" vertical="center"/>
    </xf>
    <xf numFmtId="1" fontId="2" fillId="2" borderId="10" xfId="2" applyNumberFormat="1" applyFont="1" applyFill="1" applyBorder="1" applyAlignment="1">
      <alignment horizontal="center" vertical="center"/>
    </xf>
    <xf numFmtId="1" fontId="2" fillId="2" borderId="11" xfId="2" applyNumberFormat="1" applyFont="1" applyFill="1" applyBorder="1" applyAlignment="1">
      <alignment horizontal="center" vertical="center"/>
    </xf>
    <xf numFmtId="1" fontId="2" fillId="2" borderId="12" xfId="2" applyNumberFormat="1" applyFont="1" applyFill="1" applyBorder="1" applyAlignment="1">
      <alignment horizontal="center" vertical="center"/>
    </xf>
    <xf numFmtId="1" fontId="2" fillId="2" borderId="13" xfId="2" applyNumberFormat="1" applyFont="1" applyFill="1" applyBorder="1" applyAlignment="1">
      <alignment horizontal="center" vertical="center"/>
    </xf>
    <xf numFmtId="1" fontId="2" fillId="2" borderId="8" xfId="2" applyNumberFormat="1" applyFont="1" applyFill="1" applyBorder="1" applyAlignment="1">
      <alignment horizontal="center" vertical="center"/>
    </xf>
    <xf numFmtId="0" fontId="12" fillId="8" borderId="9" xfId="3" applyFont="1" applyFill="1" applyBorder="1" applyAlignment="1">
      <alignment horizontal="left" vertical="center" wrapText="1"/>
    </xf>
    <xf numFmtId="0" fontId="12" fillId="8" borderId="10" xfId="3" applyFont="1" applyFill="1" applyBorder="1" applyAlignment="1">
      <alignment horizontal="left" vertical="center" wrapText="1"/>
    </xf>
    <xf numFmtId="0" fontId="12" fillId="8" borderId="11" xfId="3" applyFont="1" applyFill="1" applyBorder="1" applyAlignment="1">
      <alignment horizontal="left" vertical="center" wrapText="1"/>
    </xf>
    <xf numFmtId="43" fontId="0" fillId="6" borderId="3" xfId="0" applyNumberForma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43" fontId="0" fillId="6" borderId="1" xfId="0" applyNumberForma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4" fontId="17" fillId="6" borderId="3" xfId="1" applyFont="1" applyFill="1" applyBorder="1" applyAlignment="1">
      <alignment horizontal="center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 wrapText="1"/>
    </xf>
    <xf numFmtId="164" fontId="0" fillId="12" borderId="3" xfId="0" applyNumberFormat="1" applyFill="1" applyBorder="1" applyAlignment="1">
      <alignment horizontal="center" vertical="center"/>
    </xf>
    <xf numFmtId="164" fontId="0" fillId="2" borderId="3" xfId="1" applyFont="1" applyFill="1" applyBorder="1" applyAlignment="1">
      <alignment horizontal="center" vertical="center"/>
    </xf>
    <xf numFmtId="164" fontId="0" fillId="2" borderId="3" xfId="1" applyFont="1" applyFill="1" applyBorder="1" applyAlignment="1">
      <alignment horizontal="center" vertical="center" wrapText="1"/>
    </xf>
    <xf numFmtId="43" fontId="0" fillId="11" borderId="3" xfId="0" applyNumberFormat="1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 wrapText="1"/>
    </xf>
    <xf numFmtId="164" fontId="0" fillId="11" borderId="3" xfId="1" applyFont="1" applyFill="1" applyBorder="1" applyAlignment="1">
      <alignment horizontal="center" vertical="center"/>
    </xf>
  </cellXfs>
  <cellStyles count="9">
    <cellStyle name="Гиперссылка" xfId="8" builtinId="8"/>
    <cellStyle name="ЛокСмМТСН" xfId="2"/>
    <cellStyle name="Обычный" xfId="0" builtinId="0"/>
    <cellStyle name="Обычный 2" xfId="3"/>
    <cellStyle name="Обычный_КП от НТПК 13.06.24" xfId="6"/>
    <cellStyle name="Обычный_Лист2" xfId="5"/>
    <cellStyle name="Обычный_Лист3" xfId="4"/>
    <cellStyle name="Процентный" xfId="7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mk-h.ru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280" t="s">
        <v>0</v>
      </c>
      <c r="B1" s="280" t="s">
        <v>16</v>
      </c>
      <c r="C1" s="281" t="s">
        <v>17</v>
      </c>
      <c r="D1" s="281"/>
      <c r="E1" s="281"/>
      <c r="F1" s="282" t="s">
        <v>18</v>
      </c>
      <c r="G1" s="282"/>
      <c r="H1" s="282"/>
    </row>
    <row r="2" spans="1:9" ht="28.5" x14ac:dyDescent="0.25">
      <c r="A2" s="280"/>
      <c r="B2" s="280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291" t="s">
        <v>0</v>
      </c>
      <c r="B1" s="294" t="s">
        <v>1</v>
      </c>
      <c r="C1" s="283" t="s">
        <v>2</v>
      </c>
      <c r="D1" s="297" t="s">
        <v>3</v>
      </c>
      <c r="E1" s="284" t="s">
        <v>14</v>
      </c>
      <c r="F1" s="285"/>
      <c r="G1" s="285"/>
      <c r="H1" s="285"/>
      <c r="I1" s="285"/>
      <c r="J1" s="285"/>
      <c r="K1" s="285"/>
      <c r="L1" s="285"/>
    </row>
    <row r="2" spans="1:12" ht="14.45" customHeight="1" x14ac:dyDescent="0.25">
      <c r="A2" s="292"/>
      <c r="B2" s="295"/>
      <c r="C2" s="283"/>
      <c r="D2" s="297"/>
      <c r="E2" s="286"/>
      <c r="F2" s="287"/>
      <c r="G2" s="287"/>
      <c r="H2" s="287"/>
      <c r="I2" s="287"/>
      <c r="J2" s="287"/>
      <c r="K2" s="287"/>
      <c r="L2" s="287"/>
    </row>
    <row r="3" spans="1:12" ht="27.75" customHeight="1" x14ac:dyDescent="0.25">
      <c r="A3" s="292"/>
      <c r="B3" s="295"/>
      <c r="C3" s="283"/>
      <c r="D3" s="297"/>
      <c r="E3" s="283" t="s">
        <v>25</v>
      </c>
      <c r="F3" s="283"/>
      <c r="G3" s="283"/>
      <c r="H3" s="283" t="s">
        <v>26</v>
      </c>
      <c r="I3" s="283"/>
      <c r="J3" s="283"/>
      <c r="K3" s="280" t="s">
        <v>36</v>
      </c>
      <c r="L3" s="280"/>
    </row>
    <row r="4" spans="1:12" ht="56.1" customHeight="1" x14ac:dyDescent="0.25">
      <c r="A4" s="293"/>
      <c r="B4" s="296"/>
      <c r="C4" s="283"/>
      <c r="D4" s="297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298" t="s">
        <v>230</v>
      </c>
      <c r="C6" s="299"/>
      <c r="D6" s="299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>ROUND(E8*D8,2)</f>
        <v>0</v>
      </c>
      <c r="G8" s="12">
        <f>ROUND(F8*1.2,2)</f>
        <v>0</v>
      </c>
      <c r="H8" s="15"/>
      <c r="I8" s="16"/>
      <c r="J8" s="16"/>
      <c r="K8" s="19">
        <f t="shared" ref="K8:L12" si="0">F8+I8</f>
        <v>0</v>
      </c>
      <c r="L8" s="12">
        <f t="shared" si="0"/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>ROUND(E9*D9,2)</f>
        <v>0</v>
      </c>
      <c r="G9" s="12">
        <f>ROUND(F9*1.2,2)</f>
        <v>0</v>
      </c>
      <c r="H9" s="15"/>
      <c r="I9" s="16"/>
      <c r="J9" s="16"/>
      <c r="K9" s="19">
        <f t="shared" si="0"/>
        <v>0</v>
      </c>
      <c r="L9" s="12">
        <f t="shared" si="0"/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>ROUND(E10*D10,2)</f>
        <v>0</v>
      </c>
      <c r="G10" s="12">
        <f>ROUND(F10*1.2,2)</f>
        <v>0</v>
      </c>
      <c r="H10" s="15"/>
      <c r="I10" s="16"/>
      <c r="J10" s="16"/>
      <c r="K10" s="19">
        <f t="shared" si="0"/>
        <v>0</v>
      </c>
      <c r="L10" s="12">
        <f t="shared" si="0"/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>ROUND(H11*D11,2)</f>
        <v>0</v>
      </c>
      <c r="J11" s="45">
        <f>ROUND(I11*1.2,2)</f>
        <v>0</v>
      </c>
      <c r="K11" s="46">
        <f t="shared" si="0"/>
        <v>0</v>
      </c>
      <c r="L11" s="29">
        <f t="shared" si="0"/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>ROUND(H12*D12,2)</f>
        <v>0</v>
      </c>
      <c r="J12" s="45">
        <f>ROUND(I12*1.2,2)</f>
        <v>0</v>
      </c>
      <c r="K12" s="46">
        <f t="shared" si="0"/>
        <v>0</v>
      </c>
      <c r="L12" s="29">
        <f t="shared" si="0"/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>ROUND(E14*D14,2)</f>
        <v>0</v>
      </c>
      <c r="G14" s="12">
        <f>ROUND(F14*1.2,2)</f>
        <v>0</v>
      </c>
      <c r="H14" s="15"/>
      <c r="I14" s="16"/>
      <c r="J14" s="16"/>
      <c r="K14" s="19">
        <f t="shared" ref="K14:L17" si="1">F14+I14</f>
        <v>0</v>
      </c>
      <c r="L14" s="12">
        <f t="shared" si="1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>ROUND(E15*D15,2)</f>
        <v>0</v>
      </c>
      <c r="G15" s="12">
        <f>ROUND(F15*1.2,2)</f>
        <v>0</v>
      </c>
      <c r="H15" s="15"/>
      <c r="I15" s="16"/>
      <c r="J15" s="16"/>
      <c r="K15" s="19">
        <f t="shared" si="1"/>
        <v>0</v>
      </c>
      <c r="L15" s="12">
        <f t="shared" si="1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>ROUND(E16*D16,2)</f>
        <v>0</v>
      </c>
      <c r="G16" s="12">
        <f>ROUND(F16*1.2,2)</f>
        <v>0</v>
      </c>
      <c r="H16" s="15"/>
      <c r="I16" s="16"/>
      <c r="J16" s="16"/>
      <c r="K16" s="19">
        <f t="shared" si="1"/>
        <v>0</v>
      </c>
      <c r="L16" s="12">
        <f t="shared" si="1"/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>ROUND(H17*D17,2)</f>
        <v>0</v>
      </c>
      <c r="J17" s="45">
        <f>ROUND(I17*1.2,2)</f>
        <v>0</v>
      </c>
      <c r="K17" s="46">
        <f t="shared" si="1"/>
        <v>0</v>
      </c>
      <c r="L17" s="29">
        <f t="shared" si="1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>ROUND(E19*D19,2)</f>
        <v>0</v>
      </c>
      <c r="G19" s="12">
        <f>ROUND(F19*1.2,2)</f>
        <v>0</v>
      </c>
      <c r="H19" s="15"/>
      <c r="I19" s="16"/>
      <c r="J19" s="16"/>
      <c r="K19" s="19">
        <f t="shared" ref="K19:L22" si="2">F19+I19</f>
        <v>0</v>
      </c>
      <c r="L19" s="12">
        <f t="shared" si="2"/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>ROUND(E20*D20,2)</f>
        <v>0</v>
      </c>
      <c r="G20" s="12">
        <f>ROUND(F20*1.2,2)</f>
        <v>0</v>
      </c>
      <c r="H20" s="15"/>
      <c r="I20" s="16"/>
      <c r="J20" s="16"/>
      <c r="K20" s="19">
        <f t="shared" si="2"/>
        <v>0</v>
      </c>
      <c r="L20" s="12">
        <f t="shared" si="2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>ROUND(E21*D21,2)</f>
        <v>0</v>
      </c>
      <c r="G21" s="12">
        <f>ROUND(F21*1.2,2)</f>
        <v>0</v>
      </c>
      <c r="H21" s="15"/>
      <c r="I21" s="16"/>
      <c r="J21" s="16"/>
      <c r="K21" s="19">
        <f t="shared" si="2"/>
        <v>0</v>
      </c>
      <c r="L21" s="12">
        <f t="shared" si="2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>ROUND(H22*D22,2)</f>
        <v>30509.81</v>
      </c>
      <c r="J22" s="45">
        <f>ROUND(I22*1.2,2)</f>
        <v>36611.769999999997</v>
      </c>
      <c r="K22" s="46">
        <f t="shared" si="2"/>
        <v>30509.81</v>
      </c>
      <c r="L22" s="29">
        <f t="shared" si="2"/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>ROUND(E24*D24,2)</f>
        <v>0</v>
      </c>
      <c r="G24" s="12">
        <f>ROUND(F24*1.2,2)</f>
        <v>0</v>
      </c>
      <c r="H24" s="15"/>
      <c r="I24" s="16"/>
      <c r="J24" s="16"/>
      <c r="K24" s="19">
        <f t="shared" ref="K24:L27" si="3">F24+I24</f>
        <v>0</v>
      </c>
      <c r="L24" s="12">
        <f t="shared" si="3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>ROUND(E25*D25,2)</f>
        <v>0</v>
      </c>
      <c r="G25" s="12">
        <f>ROUND(F25*1.2,2)</f>
        <v>0</v>
      </c>
      <c r="H25" s="15"/>
      <c r="I25" s="16"/>
      <c r="J25" s="16"/>
      <c r="K25" s="19">
        <f t="shared" si="3"/>
        <v>0</v>
      </c>
      <c r="L25" s="12">
        <f t="shared" si="3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>ROUND(E26*D26,2)</f>
        <v>0</v>
      </c>
      <c r="G26" s="12">
        <f>ROUND(F26*1.2,2)</f>
        <v>0</v>
      </c>
      <c r="H26" s="15"/>
      <c r="I26" s="16"/>
      <c r="J26" s="16"/>
      <c r="K26" s="19">
        <f t="shared" si="3"/>
        <v>0</v>
      </c>
      <c r="L26" s="12">
        <f t="shared" si="3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>ROUND(H27*D27,2)</f>
        <v>0</v>
      </c>
      <c r="J27" s="45">
        <f>ROUND(I27*1.2,2)</f>
        <v>0</v>
      </c>
      <c r="K27" s="46">
        <f t="shared" si="3"/>
        <v>0</v>
      </c>
      <c r="L27" s="29">
        <f t="shared" si="3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>ROUND(E29*D29,2)</f>
        <v>0</v>
      </c>
      <c r="G29" s="12">
        <f>ROUND(F29*1.2,2)</f>
        <v>0</v>
      </c>
      <c r="H29" s="15"/>
      <c r="I29" s="16"/>
      <c r="J29" s="16"/>
      <c r="K29" s="19">
        <f t="shared" ref="K29:L34" si="4">F29+I29</f>
        <v>0</v>
      </c>
      <c r="L29" s="12">
        <f t="shared" si="4"/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"/>
        <v>0</v>
      </c>
      <c r="L30" s="12">
        <f t="shared" si="4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>ROUND(E31*D31,2)</f>
        <v>0</v>
      </c>
      <c r="G31" s="12">
        <f>ROUND(F31*1.2,2)</f>
        <v>0</v>
      </c>
      <c r="H31" s="15"/>
      <c r="I31" s="16"/>
      <c r="J31" s="16"/>
      <c r="K31" s="19">
        <f t="shared" si="4"/>
        <v>0</v>
      </c>
      <c r="L31" s="12">
        <f t="shared" si="4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>ROUND(E32*D32,2)</f>
        <v>0</v>
      </c>
      <c r="G32" s="12">
        <f>ROUND(F32*1.2,2)</f>
        <v>0</v>
      </c>
      <c r="H32" s="15"/>
      <c r="I32" s="16"/>
      <c r="J32" s="16"/>
      <c r="K32" s="19">
        <f t="shared" si="4"/>
        <v>0</v>
      </c>
      <c r="L32" s="12">
        <f t="shared" si="4"/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4"/>
        <v>0</v>
      </c>
      <c r="L33" s="12">
        <f t="shared" si="4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>ROUND(H34*D34,2)</f>
        <v>0</v>
      </c>
      <c r="J34" s="45">
        <f>ROUND(I34*1.2,2)</f>
        <v>0</v>
      </c>
      <c r="K34" s="46">
        <f t="shared" si="4"/>
        <v>0</v>
      </c>
      <c r="L34" s="29">
        <f t="shared" si="4"/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">ROUND(E36*D36,2)</f>
        <v>1265785.1299999999</v>
      </c>
      <c r="G36" s="12">
        <f t="shared" ref="G36:G46" si="6">ROUND(F36*1.2,2)</f>
        <v>1518942.16</v>
      </c>
      <c r="H36" s="15"/>
      <c r="I36" s="16"/>
      <c r="J36" s="16"/>
      <c r="K36" s="19">
        <f t="shared" ref="K36:K46" si="7">F36+I36</f>
        <v>1265785.1299999999</v>
      </c>
      <c r="L36" s="12">
        <f t="shared" ref="L36:L46" si="8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"/>
        <v>0</v>
      </c>
      <c r="G37" s="12">
        <f t="shared" si="6"/>
        <v>0</v>
      </c>
      <c r="H37" s="15"/>
      <c r="I37" s="16"/>
      <c r="J37" s="16"/>
      <c r="K37" s="19">
        <f t="shared" si="7"/>
        <v>0</v>
      </c>
      <c r="L37" s="12">
        <f t="shared" si="8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"/>
        <v>600300</v>
      </c>
      <c r="G38" s="12">
        <f t="shared" si="6"/>
        <v>720360</v>
      </c>
      <c r="H38" s="15"/>
      <c r="I38" s="16"/>
      <c r="J38" s="16"/>
      <c r="K38" s="19">
        <f t="shared" si="7"/>
        <v>600300</v>
      </c>
      <c r="L38" s="12">
        <f t="shared" si="8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>ROUND(E39*D39,2)</f>
        <v>0</v>
      </c>
      <c r="G39" s="12">
        <f>ROUND(F39*1.2,2)</f>
        <v>0</v>
      </c>
      <c r="H39" s="15"/>
      <c r="I39" s="16"/>
      <c r="J39" s="16"/>
      <c r="K39" s="19">
        <f>F39+I39</f>
        <v>0</v>
      </c>
      <c r="L39" s="12">
        <f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"/>
        <v>0</v>
      </c>
      <c r="G40" s="12">
        <f t="shared" si="6"/>
        <v>0</v>
      </c>
      <c r="H40" s="15"/>
      <c r="I40" s="16"/>
      <c r="J40" s="16"/>
      <c r="K40" s="19">
        <f t="shared" si="7"/>
        <v>0</v>
      </c>
      <c r="L40" s="12">
        <f t="shared" si="8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"/>
        <v>0</v>
      </c>
      <c r="G41" s="12">
        <f t="shared" si="6"/>
        <v>0</v>
      </c>
      <c r="H41" s="15"/>
      <c r="I41" s="16"/>
      <c r="J41" s="16"/>
      <c r="K41" s="19">
        <f t="shared" si="7"/>
        <v>0</v>
      </c>
      <c r="L41" s="12">
        <f t="shared" si="8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"/>
        <v>0</v>
      </c>
      <c r="G43" s="12">
        <f t="shared" si="6"/>
        <v>0</v>
      </c>
      <c r="H43" s="15"/>
      <c r="I43" s="16"/>
      <c r="J43" s="16"/>
      <c r="K43" s="19">
        <f t="shared" si="7"/>
        <v>0</v>
      </c>
      <c r="L43" s="12">
        <f t="shared" si="8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>ROUND(E44*D44,2)</f>
        <v>0</v>
      </c>
      <c r="G44" s="12">
        <f>ROUND(F44*1.2,2)</f>
        <v>0</v>
      </c>
      <c r="H44" s="15"/>
      <c r="I44" s="16"/>
      <c r="J44" s="16"/>
      <c r="K44" s="19">
        <f>F44+I44</f>
        <v>0</v>
      </c>
      <c r="L44" s="12">
        <f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"/>
        <v>0</v>
      </c>
      <c r="G46" s="12">
        <f t="shared" si="6"/>
        <v>0</v>
      </c>
      <c r="H46" s="15"/>
      <c r="I46" s="16"/>
      <c r="J46" s="16"/>
      <c r="K46" s="19">
        <f t="shared" si="7"/>
        <v>0</v>
      </c>
      <c r="L46" s="12">
        <f t="shared" si="8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>ROUND(H47*D47,2)</f>
        <v>0</v>
      </c>
      <c r="J47" s="45">
        <f>ROUND(I47*1.2,2)</f>
        <v>0</v>
      </c>
      <c r="K47" s="46">
        <f t="shared" ref="K47:L54" si="9">F47+I47</f>
        <v>0</v>
      </c>
      <c r="L47" s="29">
        <f t="shared" si="9"/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>ROUND(E48*D48,2)</f>
        <v>0</v>
      </c>
      <c r="G48" s="12">
        <f>ROUND(F48*1.2,2)</f>
        <v>0</v>
      </c>
      <c r="H48" s="15"/>
      <c r="I48" s="16"/>
      <c r="J48" s="16"/>
      <c r="K48" s="19">
        <f t="shared" si="9"/>
        <v>0</v>
      </c>
      <c r="L48" s="12">
        <f t="shared" si="9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 t="shared" si="9"/>
        <v>0</v>
      </c>
      <c r="L49" s="29">
        <f t="shared" si="9"/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>ROUND(E50*D50,2)</f>
        <v>0</v>
      </c>
      <c r="G50" s="12">
        <f>ROUND(F50*1.2,2)</f>
        <v>0</v>
      </c>
      <c r="H50" s="15"/>
      <c r="I50" s="16"/>
      <c r="J50" s="16"/>
      <c r="K50" s="19">
        <f t="shared" si="9"/>
        <v>0</v>
      </c>
      <c r="L50" s="12">
        <f t="shared" si="9"/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>ROUND(E51*D51,2)</f>
        <v>0</v>
      </c>
      <c r="G51" s="12">
        <f>ROUND(F51*1.2,2)</f>
        <v>0</v>
      </c>
      <c r="H51" s="15"/>
      <c r="I51" s="16"/>
      <c r="J51" s="16"/>
      <c r="K51" s="19">
        <f t="shared" si="9"/>
        <v>0</v>
      </c>
      <c r="L51" s="12">
        <f t="shared" si="9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 t="shared" si="9"/>
        <v>0</v>
      </c>
      <c r="L52" s="29">
        <f t="shared" si="9"/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>ROUND(E53*D53,2)</f>
        <v>0</v>
      </c>
      <c r="G53" s="12">
        <f>ROUND(F53*1.2,2)</f>
        <v>0</v>
      </c>
      <c r="H53" s="15"/>
      <c r="I53" s="16"/>
      <c r="J53" s="16"/>
      <c r="K53" s="19">
        <f t="shared" si="9"/>
        <v>0</v>
      </c>
      <c r="L53" s="12">
        <f t="shared" si="9"/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 t="shared" si="9"/>
        <v>0</v>
      </c>
      <c r="L54" s="29">
        <f t="shared" si="9"/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>ROUND(E56*D56,2)</f>
        <v>0</v>
      </c>
      <c r="G56" s="12">
        <f>ROUND(F56*1.2,2)</f>
        <v>0</v>
      </c>
      <c r="H56" s="15"/>
      <c r="I56" s="16"/>
      <c r="J56" s="16"/>
      <c r="K56" s="19">
        <f t="shared" ref="K56:L59" si="10">F56+I56</f>
        <v>0</v>
      </c>
      <c r="L56" s="12">
        <f t="shared" si="10"/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>ROUND(E57*D57,2)</f>
        <v>0</v>
      </c>
      <c r="G57" s="12">
        <f>ROUND(F57*1.2,2)</f>
        <v>0</v>
      </c>
      <c r="H57" s="15"/>
      <c r="I57" s="16"/>
      <c r="J57" s="16"/>
      <c r="K57" s="19">
        <f t="shared" si="10"/>
        <v>0</v>
      </c>
      <c r="L57" s="12">
        <f t="shared" si="10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 t="shared" si="10"/>
        <v>0</v>
      </c>
      <c r="L58" s="29">
        <f t="shared" si="10"/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 t="shared" si="10"/>
        <v>0</v>
      </c>
      <c r="L59" s="29">
        <f t="shared" si="10"/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>ROUND(E61*D61,2)</f>
        <v>0</v>
      </c>
      <c r="G61" s="12">
        <f>ROUND(F61*1.2,2)</f>
        <v>0</v>
      </c>
      <c r="H61" s="15"/>
      <c r="I61" s="16"/>
      <c r="J61" s="16"/>
      <c r="K61" s="19">
        <f t="shared" ref="K61:K69" si="11">F61+I61</f>
        <v>0</v>
      </c>
      <c r="L61" s="12">
        <f t="shared" ref="L61:L69" si="12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>ROUND(E62*D62,2)</f>
        <v>0</v>
      </c>
      <c r="G62" s="12">
        <f>ROUND(F62*1.2,2)</f>
        <v>0</v>
      </c>
      <c r="H62" s="15"/>
      <c r="I62" s="16"/>
      <c r="J62" s="16"/>
      <c r="K62" s="19">
        <f t="shared" si="11"/>
        <v>0</v>
      </c>
      <c r="L62" s="12">
        <f t="shared" si="12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>ROUND(E63*D63,2)</f>
        <v>0</v>
      </c>
      <c r="G63" s="12">
        <f>ROUND(F63*1.2,2)</f>
        <v>0</v>
      </c>
      <c r="H63" s="15"/>
      <c r="I63" s="16"/>
      <c r="J63" s="16"/>
      <c r="K63" s="19">
        <f t="shared" si="11"/>
        <v>0</v>
      </c>
      <c r="L63" s="12">
        <f t="shared" si="12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>ROUND(E64*D64,2)</f>
        <v>0</v>
      </c>
      <c r="G64" s="12">
        <f>ROUND(F64*1.2,2)</f>
        <v>0</v>
      </c>
      <c r="H64" s="15"/>
      <c r="I64" s="16"/>
      <c r="J64" s="16"/>
      <c r="K64" s="19">
        <f t="shared" si="11"/>
        <v>0</v>
      </c>
      <c r="L64" s="12">
        <f t="shared" si="12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 t="shared" si="11"/>
        <v>292291.67</v>
      </c>
      <c r="L65" s="29">
        <f t="shared" si="12"/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 t="shared" si="11"/>
        <v>77387</v>
      </c>
      <c r="L66" s="29">
        <f t="shared" si="12"/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>ROUND(H67*D67,2)</f>
        <v>134454.37</v>
      </c>
      <c r="J67" s="45">
        <f>ROUND(I67*1.2,2)</f>
        <v>161345.24</v>
      </c>
      <c r="K67" s="46">
        <f t="shared" si="11"/>
        <v>134454.37</v>
      </c>
      <c r="L67" s="29">
        <f t="shared" si="12"/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>ROUND(H68*D68,2)</f>
        <v>3507.5</v>
      </c>
      <c r="J68" s="45">
        <f>ROUND(I68*1.2,2)</f>
        <v>4209</v>
      </c>
      <c r="K68" s="46">
        <f t="shared" si="11"/>
        <v>3507.5</v>
      </c>
      <c r="L68" s="29">
        <f t="shared" si="12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>ROUND(H69*D69,2)</f>
        <v>5553.44</v>
      </c>
      <c r="J69" s="45">
        <f>ROUND(I69*1.2,2)</f>
        <v>6664.13</v>
      </c>
      <c r="K69" s="46">
        <f t="shared" si="11"/>
        <v>5553.44</v>
      </c>
      <c r="L69" s="29">
        <f t="shared" si="12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>ROUND(E71*D71,2)</f>
        <v>0</v>
      </c>
      <c r="G71" s="12">
        <f>ROUND(F71*1.2,2)</f>
        <v>0</v>
      </c>
      <c r="H71" s="15"/>
      <c r="I71" s="16"/>
      <c r="J71" s="16"/>
      <c r="K71" s="19">
        <f t="shared" ref="K71:L74" si="13">F71+I71</f>
        <v>0</v>
      </c>
      <c r="L71" s="12">
        <f t="shared" si="13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>ROUND(E72*D72,2)</f>
        <v>0</v>
      </c>
      <c r="G72" s="12">
        <f>ROUND(F72*1.2,2)</f>
        <v>0</v>
      </c>
      <c r="H72" s="15"/>
      <c r="I72" s="16"/>
      <c r="J72" s="16"/>
      <c r="K72" s="19">
        <f t="shared" si="13"/>
        <v>0</v>
      </c>
      <c r="L72" s="12">
        <f t="shared" si="13"/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>ROUND(E73*D73,2)</f>
        <v>0</v>
      </c>
      <c r="G73" s="12">
        <f>ROUND(F73*1.2,2)</f>
        <v>0</v>
      </c>
      <c r="H73" s="15"/>
      <c r="I73" s="16"/>
      <c r="J73" s="16"/>
      <c r="K73" s="19">
        <f t="shared" si="13"/>
        <v>0</v>
      </c>
      <c r="L73" s="12">
        <f t="shared" si="13"/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 t="shared" si="13"/>
        <v>25008.22</v>
      </c>
      <c r="L74" s="29">
        <f t="shared" si="13"/>
        <v>30009.86</v>
      </c>
    </row>
    <row r="75" spans="1:13" ht="20.25" customHeight="1" x14ac:dyDescent="0.25">
      <c r="A75" s="6"/>
      <c r="B75" s="298" t="s">
        <v>56</v>
      </c>
      <c r="C75" s="299"/>
      <c r="D75" s="299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>ROUND(E77*D77,2)</f>
        <v>0</v>
      </c>
      <c r="G77" s="12">
        <f>ROUND(F77*1.2,2)</f>
        <v>0</v>
      </c>
      <c r="H77" s="15"/>
      <c r="I77" s="16"/>
      <c r="J77" s="16"/>
      <c r="K77" s="19">
        <f t="shared" ref="K77:L83" si="14">F77+I77</f>
        <v>0</v>
      </c>
      <c r="L77" s="12">
        <f t="shared" si="14"/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>ROUND(E78*D78,2)</f>
        <v>0</v>
      </c>
      <c r="G78" s="12">
        <f>ROUND(F78*1.2,2)</f>
        <v>0</v>
      </c>
      <c r="H78" s="15"/>
      <c r="I78" s="16"/>
      <c r="J78" s="16"/>
      <c r="K78" s="19">
        <f t="shared" si="14"/>
        <v>0</v>
      </c>
      <c r="L78" s="12">
        <f t="shared" si="14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>ROUND(E79*D79,2)</f>
        <v>0</v>
      </c>
      <c r="G79" s="12">
        <f>ROUND(F79*1.2,2)</f>
        <v>0</v>
      </c>
      <c r="H79" s="15"/>
      <c r="I79" s="16"/>
      <c r="J79" s="16"/>
      <c r="K79" s="19">
        <f t="shared" si="14"/>
        <v>0</v>
      </c>
      <c r="L79" s="12">
        <f t="shared" si="14"/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>ROUND(H80*D80,2)</f>
        <v>431250</v>
      </c>
      <c r="J80" s="45">
        <f>ROUND(I80*1.2,2)</f>
        <v>517500</v>
      </c>
      <c r="K80" s="46">
        <f t="shared" si="14"/>
        <v>431250</v>
      </c>
      <c r="L80" s="29">
        <f t="shared" si="14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>ROUND(H81*D81,2)</f>
        <v>0</v>
      </c>
      <c r="J81" s="45">
        <f>ROUND(I81*1.2,2)</f>
        <v>0</v>
      </c>
      <c r="K81" s="46">
        <f t="shared" si="14"/>
        <v>0</v>
      </c>
      <c r="L81" s="29">
        <f t="shared" si="14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>ROUND(E82*D82,2)</f>
        <v>0</v>
      </c>
      <c r="G82" s="12">
        <f>ROUND(F82*1.2,2)</f>
        <v>0</v>
      </c>
      <c r="H82" s="15"/>
      <c r="I82" s="16"/>
      <c r="J82" s="16"/>
      <c r="K82" s="19">
        <f t="shared" si="14"/>
        <v>0</v>
      </c>
      <c r="L82" s="12">
        <f t="shared" si="14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 t="shared" si="14"/>
        <v>0</v>
      </c>
      <c r="L83" s="29">
        <f t="shared" si="14"/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>ROUND(E84*D84,2)</f>
        <v>0</v>
      </c>
      <c r="G84" s="12">
        <f>ROUND(F84*1.2,2)</f>
        <v>0</v>
      </c>
      <c r="H84" s="15"/>
      <c r="I84" s="16"/>
      <c r="J84" s="16"/>
      <c r="K84" s="19">
        <f t="shared" ref="K84:K92" si="15">F84+I84</f>
        <v>0</v>
      </c>
      <c r="L84" s="12">
        <f t="shared" ref="L84:L92" si="16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>ROUND(E87*D87,2)</f>
        <v>0</v>
      </c>
      <c r="G87" s="12">
        <f>ROUND(F87*1.2,2)</f>
        <v>0</v>
      </c>
      <c r="H87" s="15"/>
      <c r="I87" s="16"/>
      <c r="J87" s="16"/>
      <c r="K87" s="19">
        <f t="shared" si="15"/>
        <v>0</v>
      </c>
      <c r="L87" s="12">
        <f t="shared" si="16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>ROUND(E88*D88,2)</f>
        <v>0</v>
      </c>
      <c r="G88" s="12">
        <f>ROUND(F88*1.2,2)</f>
        <v>0</v>
      </c>
      <c r="H88" s="15"/>
      <c r="I88" s="16"/>
      <c r="J88" s="16"/>
      <c r="K88" s="19">
        <f t="shared" si="15"/>
        <v>0</v>
      </c>
      <c r="L88" s="12">
        <f t="shared" si="16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>ROUND(E89*D89,2)</f>
        <v>0</v>
      </c>
      <c r="G89" s="12">
        <f>ROUND(F89*1.2,2)</f>
        <v>0</v>
      </c>
      <c r="H89" s="15"/>
      <c r="I89" s="16"/>
      <c r="J89" s="16"/>
      <c r="K89" s="19">
        <f t="shared" si="15"/>
        <v>0</v>
      </c>
      <c r="L89" s="12">
        <f t="shared" si="16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>ROUND(H90*D90,2)</f>
        <v>0</v>
      </c>
      <c r="J90" s="45">
        <f>ROUND(I90*1.2,2)</f>
        <v>0</v>
      </c>
      <c r="K90" s="46">
        <f t="shared" si="15"/>
        <v>0</v>
      </c>
      <c r="L90" s="29">
        <f t="shared" si="16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>ROUND(H91*D91,2)</f>
        <v>0</v>
      </c>
      <c r="J91" s="45">
        <f>ROUND(I91*1.2,2)</f>
        <v>0</v>
      </c>
      <c r="K91" s="46">
        <f t="shared" si="15"/>
        <v>0</v>
      </c>
      <c r="L91" s="29">
        <f t="shared" si="16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>ROUND(E92*D92,2)</f>
        <v>0</v>
      </c>
      <c r="G92" s="12">
        <f>ROUND(F92*1.2,2)</f>
        <v>0</v>
      </c>
      <c r="H92" s="15"/>
      <c r="I92" s="16"/>
      <c r="J92" s="16"/>
      <c r="K92" s="19">
        <f t="shared" si="15"/>
        <v>0</v>
      </c>
      <c r="L92" s="12">
        <f t="shared" si="16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>ROUND(E94*D94,2)</f>
        <v>0</v>
      </c>
      <c r="G94" s="12">
        <f>ROUND(F94*1.2,2)</f>
        <v>0</v>
      </c>
      <c r="H94" s="15"/>
      <c r="I94" s="16"/>
      <c r="J94" s="16"/>
      <c r="K94" s="19">
        <f t="shared" ref="K94:K102" si="17">F94+I94</f>
        <v>0</v>
      </c>
      <c r="L94" s="12">
        <f t="shared" ref="L94:L102" si="18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>ROUND(E97*D97,2)</f>
        <v>0</v>
      </c>
      <c r="G97" s="12">
        <f>ROUND(F97*1.2,2)</f>
        <v>0</v>
      </c>
      <c r="H97" s="15"/>
      <c r="I97" s="16"/>
      <c r="J97" s="16"/>
      <c r="K97" s="19">
        <f t="shared" si="17"/>
        <v>0</v>
      </c>
      <c r="L97" s="12">
        <f t="shared" si="18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>ROUND(E98*D98,2)</f>
        <v>0</v>
      </c>
      <c r="G98" s="12">
        <f>ROUND(F98*1.2,2)</f>
        <v>0</v>
      </c>
      <c r="H98" s="15"/>
      <c r="I98" s="16"/>
      <c r="J98" s="16"/>
      <c r="K98" s="19">
        <f t="shared" si="17"/>
        <v>0</v>
      </c>
      <c r="L98" s="12">
        <f t="shared" si="18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>ROUND(E99*D99,2)</f>
        <v>0</v>
      </c>
      <c r="G99" s="12">
        <f>ROUND(F99*1.2,2)</f>
        <v>0</v>
      </c>
      <c r="H99" s="15"/>
      <c r="I99" s="16"/>
      <c r="J99" s="16"/>
      <c r="K99" s="19">
        <f t="shared" si="17"/>
        <v>0</v>
      </c>
      <c r="L99" s="12">
        <f t="shared" si="18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>ROUND(H100*D100,2)</f>
        <v>0</v>
      </c>
      <c r="J100" s="45">
        <f>ROUND(I100*1.2,2)</f>
        <v>0</v>
      </c>
      <c r="K100" s="46">
        <f t="shared" si="17"/>
        <v>0</v>
      </c>
      <c r="L100" s="29">
        <f t="shared" si="18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>ROUND(H102*D102,2)</f>
        <v>0</v>
      </c>
      <c r="J102" s="45">
        <f>ROUND(I102*1.2,2)</f>
        <v>0</v>
      </c>
      <c r="K102" s="46">
        <f t="shared" si="17"/>
        <v>0</v>
      </c>
      <c r="L102" s="29">
        <f t="shared" si="18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>ROUND(E104*D104,2)</f>
        <v>0</v>
      </c>
      <c r="G104" s="12">
        <f>ROUND(F104*1.2,2)</f>
        <v>0</v>
      </c>
      <c r="H104" s="15"/>
      <c r="I104" s="16"/>
      <c r="J104" s="16"/>
      <c r="K104" s="19">
        <f t="shared" ref="K104:L107" si="19">F104+I104</f>
        <v>0</v>
      </c>
      <c r="L104" s="12">
        <f t="shared" si="19"/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>ROUND(E105*D105,2)</f>
        <v>0</v>
      </c>
      <c r="G105" s="12">
        <f>ROUND(F105*1.2,2)</f>
        <v>0</v>
      </c>
      <c r="H105" s="15"/>
      <c r="I105" s="16"/>
      <c r="J105" s="16"/>
      <c r="K105" s="19">
        <f t="shared" si="19"/>
        <v>0</v>
      </c>
      <c r="L105" s="12">
        <f t="shared" si="19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>ROUND(E106*D106,2)</f>
        <v>0</v>
      </c>
      <c r="G106" s="12">
        <f>ROUND(F106*1.2,2)</f>
        <v>0</v>
      </c>
      <c r="H106" s="15"/>
      <c r="I106" s="16"/>
      <c r="J106" s="16"/>
      <c r="K106" s="19">
        <f t="shared" si="19"/>
        <v>0</v>
      </c>
      <c r="L106" s="12">
        <f t="shared" si="19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>ROUND(H107*D107,2)</f>
        <v>239583.35</v>
      </c>
      <c r="J107" s="45">
        <f>ROUND(I107*1.2,2)</f>
        <v>287500.02</v>
      </c>
      <c r="K107" s="46">
        <f t="shared" si="19"/>
        <v>239583.35</v>
      </c>
      <c r="L107" s="29">
        <f t="shared" si="19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>ROUND(E110*D110,2)</f>
        <v>0</v>
      </c>
      <c r="G110" s="12">
        <f>ROUND(F110*1.2,2)</f>
        <v>0</v>
      </c>
      <c r="H110" s="15"/>
      <c r="I110" s="16"/>
      <c r="J110" s="16"/>
      <c r="K110" s="19">
        <f t="shared" ref="K110:L113" si="20">F110+I110</f>
        <v>0</v>
      </c>
      <c r="L110" s="12">
        <f t="shared" si="20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>ROUND(E111*D111,2)</f>
        <v>0</v>
      </c>
      <c r="G111" s="12">
        <f>ROUND(F111*1.2,2)</f>
        <v>0</v>
      </c>
      <c r="H111" s="15"/>
      <c r="I111" s="16"/>
      <c r="J111" s="16"/>
      <c r="K111" s="19">
        <f t="shared" si="20"/>
        <v>0</v>
      </c>
      <c r="L111" s="12">
        <f t="shared" si="20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>ROUND(E112*D112,2)</f>
        <v>0</v>
      </c>
      <c r="G112" s="12">
        <f>ROUND(F112*1.2,2)</f>
        <v>0</v>
      </c>
      <c r="H112" s="15"/>
      <c r="I112" s="16"/>
      <c r="J112" s="16"/>
      <c r="K112" s="19">
        <f t="shared" si="20"/>
        <v>0</v>
      </c>
      <c r="L112" s="12">
        <f t="shared" si="20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>ROUND(H113*D113,2)</f>
        <v>62195.8</v>
      </c>
      <c r="J113" s="45">
        <f>ROUND(I113*1.2,2)</f>
        <v>74634.960000000006</v>
      </c>
      <c r="K113" s="46">
        <f t="shared" si="20"/>
        <v>62195.8</v>
      </c>
      <c r="L113" s="29">
        <f t="shared" si="20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>ROUND(E115*D115,2)</f>
        <v>0</v>
      </c>
      <c r="G115" s="12">
        <f>ROUND(F115*1.2,2)</f>
        <v>0</v>
      </c>
      <c r="H115" s="15"/>
      <c r="I115" s="16"/>
      <c r="J115" s="16"/>
      <c r="K115" s="19">
        <f t="shared" ref="K115:L117" si="21">F115+I115</f>
        <v>0</v>
      </c>
      <c r="L115" s="12">
        <f t="shared" si="21"/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>ROUND(E116*D116,2)</f>
        <v>0</v>
      </c>
      <c r="G116" s="12">
        <f>ROUND(F116*1.2,2)</f>
        <v>0</v>
      </c>
      <c r="H116" s="15"/>
      <c r="I116" s="16"/>
      <c r="J116" s="16"/>
      <c r="K116" s="19">
        <f t="shared" si="21"/>
        <v>0</v>
      </c>
      <c r="L116" s="12">
        <f t="shared" si="2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 t="shared" si="21"/>
        <v>0</v>
      </c>
      <c r="L117" s="29">
        <f t="shared" si="21"/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>ROUND(E119*D119,2)</f>
        <v>0</v>
      </c>
      <c r="G119" s="12">
        <f>ROUND(F119*1.2,2)</f>
        <v>0</v>
      </c>
      <c r="H119" s="15"/>
      <c r="I119" s="16"/>
      <c r="J119" s="16"/>
      <c r="K119" s="19">
        <f t="shared" ref="K119:L121" si="22">F119+I119</f>
        <v>0</v>
      </c>
      <c r="L119" s="12">
        <f t="shared" si="22"/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>ROUND(E120*D120,2)</f>
        <v>276321</v>
      </c>
      <c r="G120" s="12">
        <f>ROUND(F120*1.2,2)</f>
        <v>331585.2</v>
      </c>
      <c r="H120" s="15"/>
      <c r="I120" s="16"/>
      <c r="J120" s="16"/>
      <c r="K120" s="19">
        <f t="shared" si="22"/>
        <v>276321</v>
      </c>
      <c r="L120" s="12">
        <f t="shared" si="22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>ROUND(H121*D121,2)</f>
        <v>1375000</v>
      </c>
      <c r="J121" s="45">
        <f>ROUND(I121*1.2,2)</f>
        <v>1650000</v>
      </c>
      <c r="K121" s="46">
        <f t="shared" si="22"/>
        <v>1375000</v>
      </c>
      <c r="L121" s="29">
        <f t="shared" si="22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288" t="s">
        <v>11</v>
      </c>
      <c r="B123" s="289"/>
      <c r="C123" s="289"/>
      <c r="D123" s="289"/>
      <c r="E123" s="290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view="pageBreakPreview" topLeftCell="B1" zoomScaleNormal="100" zoomScaleSheetLayoutView="100" workbookViewId="0">
      <selection activeCell="H60" sqref="H60"/>
    </sheetView>
  </sheetViews>
  <sheetFormatPr defaultColWidth="8.85546875" defaultRowHeight="15" x14ac:dyDescent="0.25"/>
  <cols>
    <col min="1" max="1" width="6.85546875" bestFit="1" customWidth="1"/>
    <col min="2" max="2" width="117.5703125" bestFit="1" customWidth="1"/>
    <col min="3" max="3" width="7.7109375" style="63" bestFit="1" customWidth="1"/>
    <col min="4" max="4" width="8" style="115" bestFit="1" customWidth="1"/>
    <col min="5" max="5" width="13.28515625" bestFit="1" customWidth="1"/>
    <col min="6" max="6" width="15.7109375" bestFit="1" customWidth="1"/>
    <col min="7" max="7" width="17.5703125" style="1" bestFit="1" customWidth="1"/>
    <col min="8" max="8" width="13.28515625" style="1" bestFit="1" customWidth="1"/>
    <col min="9" max="9" width="16.85546875" bestFit="1" customWidth="1"/>
    <col min="10" max="10" width="17.5703125" bestFit="1" customWidth="1"/>
    <col min="11" max="12" width="16.85546875" bestFit="1" customWidth="1"/>
  </cols>
  <sheetData>
    <row r="1" spans="1:12" ht="14.45" customHeight="1" x14ac:dyDescent="0.25">
      <c r="A1" s="291" t="s">
        <v>0</v>
      </c>
      <c r="B1" s="294" t="s">
        <v>1</v>
      </c>
      <c r="C1" s="283" t="s">
        <v>2</v>
      </c>
      <c r="D1" s="283" t="s">
        <v>3</v>
      </c>
      <c r="E1" s="284" t="s">
        <v>14</v>
      </c>
      <c r="F1" s="285"/>
      <c r="G1" s="285"/>
      <c r="H1" s="285"/>
      <c r="I1" s="285"/>
      <c r="J1" s="285"/>
      <c r="K1" s="285"/>
      <c r="L1" s="285"/>
    </row>
    <row r="2" spans="1:12" ht="14.45" customHeight="1" x14ac:dyDescent="0.25">
      <c r="A2" s="292"/>
      <c r="B2" s="295"/>
      <c r="C2" s="283"/>
      <c r="D2" s="283"/>
      <c r="E2" s="286"/>
      <c r="F2" s="287"/>
      <c r="G2" s="287"/>
      <c r="H2" s="287"/>
      <c r="I2" s="287"/>
      <c r="J2" s="287"/>
      <c r="K2" s="287"/>
      <c r="L2" s="287"/>
    </row>
    <row r="3" spans="1:12" ht="27.75" customHeight="1" x14ac:dyDescent="0.25">
      <c r="A3" s="292"/>
      <c r="B3" s="295"/>
      <c r="C3" s="283"/>
      <c r="D3" s="283"/>
      <c r="E3" s="283" t="s">
        <v>25</v>
      </c>
      <c r="F3" s="283"/>
      <c r="G3" s="283"/>
      <c r="H3" s="283" t="s">
        <v>26</v>
      </c>
      <c r="I3" s="283"/>
      <c r="J3" s="283"/>
      <c r="K3" s="280" t="s">
        <v>36</v>
      </c>
      <c r="L3" s="280"/>
    </row>
    <row r="4" spans="1:12" ht="56.1" customHeight="1" x14ac:dyDescent="0.25">
      <c r="A4" s="293"/>
      <c r="B4" s="296"/>
      <c r="C4" s="283"/>
      <c r="D4" s="283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120">
        <v>1</v>
      </c>
      <c r="B5" s="121">
        <v>2</v>
      </c>
      <c r="C5" s="121">
        <v>3</v>
      </c>
      <c r="D5" s="122">
        <v>4</v>
      </c>
      <c r="E5" s="121">
        <v>5</v>
      </c>
      <c r="F5" s="121">
        <v>6</v>
      </c>
      <c r="G5" s="121">
        <v>7</v>
      </c>
      <c r="H5" s="89">
        <v>8</v>
      </c>
      <c r="I5" s="89">
        <v>9</v>
      </c>
      <c r="J5" s="89">
        <v>10</v>
      </c>
      <c r="K5" s="89">
        <v>11</v>
      </c>
      <c r="L5" s="89">
        <v>12</v>
      </c>
    </row>
    <row r="6" spans="1:12" ht="21.75" customHeight="1" x14ac:dyDescent="0.25">
      <c r="A6" s="300" t="s">
        <v>265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</row>
    <row r="7" spans="1:12" ht="19.5" customHeight="1" x14ac:dyDescent="0.25">
      <c r="A7" s="6"/>
      <c r="B7" s="298" t="s">
        <v>252</v>
      </c>
      <c r="C7" s="299"/>
      <c r="D7" s="299"/>
      <c r="E7" s="7"/>
      <c r="F7" s="8"/>
      <c r="G7" s="9"/>
      <c r="H7" s="9"/>
      <c r="I7" s="9"/>
      <c r="J7" s="9"/>
      <c r="K7" s="9"/>
      <c r="L7" s="9"/>
    </row>
    <row r="8" spans="1:12" ht="33" customHeight="1" x14ac:dyDescent="0.25">
      <c r="A8" s="55" t="s">
        <v>316</v>
      </c>
      <c r="B8" s="10" t="s">
        <v>231</v>
      </c>
      <c r="C8" s="13" t="s">
        <v>7</v>
      </c>
      <c r="D8" s="111">
        <f>ROUND(D9*4*0.2,2)</f>
        <v>213.84</v>
      </c>
      <c r="E8" s="95">
        <v>1800</v>
      </c>
      <c r="F8" s="12">
        <f>ROUND(E8*D8,2)</f>
        <v>384912</v>
      </c>
      <c r="G8" s="12">
        <f>ROUND(F8*1.2,2)</f>
        <v>461894.40000000002</v>
      </c>
      <c r="H8" s="11"/>
      <c r="I8" s="16"/>
      <c r="J8" s="16"/>
      <c r="K8" s="19">
        <f>F8+I8</f>
        <v>384912</v>
      </c>
      <c r="L8" s="12">
        <f>G8+J8</f>
        <v>461894.40000000002</v>
      </c>
    </row>
    <row r="9" spans="1:12" ht="20.25" customHeight="1" x14ac:dyDescent="0.25">
      <c r="A9" s="55">
        <f>A8+1</f>
        <v>2</v>
      </c>
      <c r="B9" s="10" t="s">
        <v>254</v>
      </c>
      <c r="C9" s="13" t="s">
        <v>9</v>
      </c>
      <c r="D9" s="110">
        <v>267.3</v>
      </c>
      <c r="E9" s="95">
        <v>1979.8</v>
      </c>
      <c r="F9" s="12">
        <f t="shared" ref="F9:F16" si="0">ROUND(E9*D9,2)</f>
        <v>529200.54</v>
      </c>
      <c r="G9" s="12">
        <f t="shared" ref="G9:G16" si="1">ROUND(F9*1.2,2)</f>
        <v>635040.65</v>
      </c>
      <c r="H9" s="11"/>
      <c r="I9" s="16"/>
      <c r="J9" s="16"/>
      <c r="K9" s="19">
        <f t="shared" ref="K9:K16" si="2">F9+I9</f>
        <v>529200.54</v>
      </c>
      <c r="L9" s="12">
        <f t="shared" ref="L9:L16" si="3">G9+J9</f>
        <v>635040.65</v>
      </c>
    </row>
    <row r="10" spans="1:12" ht="20.25" customHeight="1" x14ac:dyDescent="0.25">
      <c r="A10" s="55">
        <f t="shared" ref="A10:A16" si="4">A9+1</f>
        <v>3</v>
      </c>
      <c r="B10" s="10" t="s">
        <v>253</v>
      </c>
      <c r="C10" s="13" t="s">
        <v>149</v>
      </c>
      <c r="D10" s="104">
        <v>3</v>
      </c>
      <c r="E10" s="95">
        <v>6000</v>
      </c>
      <c r="F10" s="12">
        <f t="shared" si="0"/>
        <v>18000</v>
      </c>
      <c r="G10" s="12">
        <f t="shared" si="1"/>
        <v>21600</v>
      </c>
      <c r="H10" s="11"/>
      <c r="I10" s="16"/>
      <c r="J10" s="16"/>
      <c r="K10" s="19">
        <f t="shared" si="2"/>
        <v>18000</v>
      </c>
      <c r="L10" s="12">
        <f t="shared" si="3"/>
        <v>21600</v>
      </c>
    </row>
    <row r="11" spans="1:12" ht="20.25" customHeight="1" x14ac:dyDescent="0.25">
      <c r="A11" s="55">
        <f t="shared" si="4"/>
        <v>4</v>
      </c>
      <c r="B11" s="10" t="s">
        <v>312</v>
      </c>
      <c r="C11" s="13" t="s">
        <v>149</v>
      </c>
      <c r="D11" s="104">
        <v>1</v>
      </c>
      <c r="E11" s="95">
        <v>16200</v>
      </c>
      <c r="F11" s="12">
        <f t="shared" si="0"/>
        <v>16200</v>
      </c>
      <c r="G11" s="12">
        <f t="shared" si="1"/>
        <v>19440</v>
      </c>
      <c r="H11" s="11"/>
      <c r="I11" s="16"/>
      <c r="J11" s="16"/>
      <c r="K11" s="19">
        <f t="shared" si="2"/>
        <v>16200</v>
      </c>
      <c r="L11" s="12">
        <f t="shared" si="3"/>
        <v>19440</v>
      </c>
    </row>
    <row r="12" spans="1:12" ht="32.25" customHeight="1" x14ac:dyDescent="0.25">
      <c r="A12" s="55">
        <f t="shared" si="4"/>
        <v>5</v>
      </c>
      <c r="B12" s="10" t="s">
        <v>255</v>
      </c>
      <c r="C12" s="13" t="s">
        <v>149</v>
      </c>
      <c r="D12" s="104">
        <v>1</v>
      </c>
      <c r="E12" s="95">
        <v>116300</v>
      </c>
      <c r="F12" s="12">
        <f t="shared" si="0"/>
        <v>116300</v>
      </c>
      <c r="G12" s="12">
        <f t="shared" si="1"/>
        <v>139560</v>
      </c>
      <c r="H12" s="11"/>
      <c r="I12" s="16"/>
      <c r="J12" s="16"/>
      <c r="K12" s="19">
        <f t="shared" si="2"/>
        <v>116300</v>
      </c>
      <c r="L12" s="12">
        <f t="shared" si="3"/>
        <v>139560</v>
      </c>
    </row>
    <row r="13" spans="1:12" ht="18" customHeight="1" x14ac:dyDescent="0.25">
      <c r="A13" s="55">
        <f t="shared" si="4"/>
        <v>6</v>
      </c>
      <c r="B13" s="10" t="s">
        <v>256</v>
      </c>
      <c r="C13" s="13" t="s">
        <v>149</v>
      </c>
      <c r="D13" s="104">
        <v>1</v>
      </c>
      <c r="E13" s="95">
        <v>83022.399999999994</v>
      </c>
      <c r="F13" s="12">
        <f t="shared" si="0"/>
        <v>83022.399999999994</v>
      </c>
      <c r="G13" s="12">
        <f t="shared" si="1"/>
        <v>99626.880000000005</v>
      </c>
      <c r="H13" s="11"/>
      <c r="I13" s="16"/>
      <c r="J13" s="16"/>
      <c r="K13" s="19">
        <f t="shared" si="2"/>
        <v>83022.399999999994</v>
      </c>
      <c r="L13" s="12">
        <f t="shared" si="3"/>
        <v>99626.880000000005</v>
      </c>
    </row>
    <row r="14" spans="1:12" ht="33" customHeight="1" x14ac:dyDescent="0.25">
      <c r="A14" s="55">
        <f t="shared" si="4"/>
        <v>7</v>
      </c>
      <c r="B14" s="10" t="s">
        <v>307</v>
      </c>
      <c r="C14" s="13" t="s">
        <v>7</v>
      </c>
      <c r="D14" s="111">
        <f>ROUND(D9*4*0.55,2)</f>
        <v>588.05999999999995</v>
      </c>
      <c r="E14" s="95">
        <v>1630</v>
      </c>
      <c r="F14" s="12">
        <f t="shared" si="0"/>
        <v>958537.8</v>
      </c>
      <c r="G14" s="12">
        <f t="shared" si="1"/>
        <v>1150245.3600000001</v>
      </c>
      <c r="H14" s="11"/>
      <c r="I14" s="16"/>
      <c r="J14" s="16"/>
      <c r="K14" s="19">
        <f t="shared" si="2"/>
        <v>958537.8</v>
      </c>
      <c r="L14" s="12">
        <f t="shared" si="3"/>
        <v>1150245.3600000001</v>
      </c>
    </row>
    <row r="15" spans="1:12" ht="18" customHeight="1" x14ac:dyDescent="0.25">
      <c r="A15" s="55">
        <f t="shared" si="4"/>
        <v>8</v>
      </c>
      <c r="B15" s="10" t="s">
        <v>260</v>
      </c>
      <c r="C15" s="13" t="s">
        <v>15</v>
      </c>
      <c r="D15" s="111">
        <f>ROUND((D8+D14)*1.4,2)</f>
        <v>1122.6600000000001</v>
      </c>
      <c r="E15" s="95">
        <v>1890</v>
      </c>
      <c r="F15" s="12">
        <f t="shared" si="0"/>
        <v>2121827.4</v>
      </c>
      <c r="G15" s="12">
        <f t="shared" si="1"/>
        <v>2546192.88</v>
      </c>
      <c r="H15" s="11"/>
      <c r="I15" s="16"/>
      <c r="J15" s="16"/>
      <c r="K15" s="19">
        <f t="shared" si="2"/>
        <v>2121827.4</v>
      </c>
      <c r="L15" s="12">
        <f t="shared" si="3"/>
        <v>2546192.88</v>
      </c>
    </row>
    <row r="16" spans="1:12" ht="28.5" customHeight="1" x14ac:dyDescent="0.25">
      <c r="A16" s="55">
        <f t="shared" si="4"/>
        <v>9</v>
      </c>
      <c r="B16" s="10" t="s">
        <v>238</v>
      </c>
      <c r="C16" s="13" t="s">
        <v>15</v>
      </c>
      <c r="D16" s="110">
        <f>ROUND(21.8+336.23*D9/1000,2)</f>
        <v>111.67</v>
      </c>
      <c r="E16" s="95">
        <v>1140</v>
      </c>
      <c r="F16" s="12">
        <f t="shared" si="0"/>
        <v>127303.8</v>
      </c>
      <c r="G16" s="12">
        <f t="shared" si="1"/>
        <v>152764.56</v>
      </c>
      <c r="H16" s="11"/>
      <c r="I16" s="16"/>
      <c r="J16" s="16"/>
      <c r="K16" s="19">
        <f t="shared" si="2"/>
        <v>127303.8</v>
      </c>
      <c r="L16" s="12">
        <f t="shared" si="3"/>
        <v>152764.56</v>
      </c>
    </row>
    <row r="17" spans="1:12" ht="20.25" customHeight="1" x14ac:dyDescent="0.25">
      <c r="A17" s="6"/>
      <c r="B17" s="298" t="s">
        <v>308</v>
      </c>
      <c r="C17" s="299"/>
      <c r="D17" s="299"/>
      <c r="E17" s="7"/>
      <c r="F17" s="8"/>
      <c r="G17" s="9"/>
      <c r="H17" s="9"/>
      <c r="I17" s="9"/>
      <c r="J17" s="9"/>
      <c r="K17" s="9"/>
      <c r="L17" s="9"/>
    </row>
    <row r="18" spans="1:12" ht="28.5" customHeight="1" x14ac:dyDescent="0.25">
      <c r="A18" s="55">
        <f>A16+1</f>
        <v>10</v>
      </c>
      <c r="B18" s="10" t="s">
        <v>231</v>
      </c>
      <c r="C18" s="13" t="s">
        <v>7</v>
      </c>
      <c r="D18" s="110">
        <f>ROUND(D19*4*0.2,2)</f>
        <v>226.8</v>
      </c>
      <c r="E18" s="95">
        <v>1800</v>
      </c>
      <c r="F18" s="12">
        <f>ROUND(E18*D18,2)</f>
        <v>408240</v>
      </c>
      <c r="G18" s="12">
        <f>ROUND(F18*1.2,2)</f>
        <v>489888</v>
      </c>
      <c r="H18" s="11"/>
      <c r="I18" s="16"/>
      <c r="J18" s="16"/>
      <c r="K18" s="19">
        <f t="shared" ref="K18:L21" si="5">F18+I18</f>
        <v>408240</v>
      </c>
      <c r="L18" s="12">
        <f t="shared" si="5"/>
        <v>489888</v>
      </c>
    </row>
    <row r="19" spans="1:12" ht="18" customHeight="1" x14ac:dyDescent="0.25">
      <c r="A19" s="55">
        <f>A18+1</f>
        <v>11</v>
      </c>
      <c r="B19" s="10" t="s">
        <v>254</v>
      </c>
      <c r="C19" s="13" t="s">
        <v>9</v>
      </c>
      <c r="D19" s="110">
        <v>283.5</v>
      </c>
      <c r="E19" s="95">
        <v>1979.8</v>
      </c>
      <c r="F19" s="12">
        <f>ROUND(E19*D19,2)</f>
        <v>561273.30000000005</v>
      </c>
      <c r="G19" s="12">
        <f>ROUND(F19*1.2,2)</f>
        <v>673527.96</v>
      </c>
      <c r="H19" s="11"/>
      <c r="I19" s="16"/>
      <c r="J19" s="16"/>
      <c r="K19" s="19">
        <f t="shared" si="5"/>
        <v>561273.30000000005</v>
      </c>
      <c r="L19" s="12">
        <f t="shared" si="5"/>
        <v>673527.96</v>
      </c>
    </row>
    <row r="20" spans="1:12" ht="19.5" customHeight="1" x14ac:dyDescent="0.25">
      <c r="A20" s="55">
        <f>A19+1</f>
        <v>12</v>
      </c>
      <c r="B20" s="10" t="s">
        <v>257</v>
      </c>
      <c r="C20" s="13" t="s">
        <v>149</v>
      </c>
      <c r="D20" s="104">
        <v>1</v>
      </c>
      <c r="E20" s="95">
        <v>83022.399999999994</v>
      </c>
      <c r="F20" s="12">
        <f>ROUND(E20*D20,2)</f>
        <v>83022.399999999994</v>
      </c>
      <c r="G20" s="12">
        <f>ROUND(F20*1.2,2)</f>
        <v>99626.880000000005</v>
      </c>
      <c r="H20" s="11"/>
      <c r="I20" s="16"/>
      <c r="J20" s="16"/>
      <c r="K20" s="19">
        <f t="shared" si="5"/>
        <v>83022.399999999994</v>
      </c>
      <c r="L20" s="12">
        <f t="shared" si="5"/>
        <v>99626.880000000005</v>
      </c>
    </row>
    <row r="21" spans="1:12" ht="28.5" customHeight="1" x14ac:dyDescent="0.25">
      <c r="A21" s="55">
        <f>A20+1</f>
        <v>13</v>
      </c>
      <c r="B21" s="10" t="s">
        <v>238</v>
      </c>
      <c r="C21" s="13" t="s">
        <v>15</v>
      </c>
      <c r="D21" s="110">
        <f>ROUND(21.8+336.23*D19/1000,2)</f>
        <v>117.12</v>
      </c>
      <c r="E21" s="95">
        <v>1140</v>
      </c>
      <c r="F21" s="12">
        <f>ROUND(E21*D21,2)</f>
        <v>133516.79999999999</v>
      </c>
      <c r="G21" s="12">
        <f>ROUND(F21*1.2,2)</f>
        <v>160220.16</v>
      </c>
      <c r="H21" s="11"/>
      <c r="I21" s="16"/>
      <c r="J21" s="16"/>
      <c r="K21" s="19">
        <f t="shared" si="5"/>
        <v>133516.79999999999</v>
      </c>
      <c r="L21" s="12">
        <f t="shared" si="5"/>
        <v>160220.16</v>
      </c>
    </row>
    <row r="22" spans="1:12" ht="21" customHeight="1" x14ac:dyDescent="0.25">
      <c r="A22" s="6"/>
      <c r="B22" s="298" t="s">
        <v>258</v>
      </c>
      <c r="C22" s="299"/>
      <c r="D22" s="299"/>
      <c r="E22" s="7"/>
      <c r="F22" s="8"/>
      <c r="G22" s="9"/>
      <c r="H22" s="9"/>
      <c r="I22" s="9"/>
      <c r="J22" s="9"/>
      <c r="K22" s="9"/>
      <c r="L22" s="9"/>
    </row>
    <row r="23" spans="1:12" ht="28.5" customHeight="1" x14ac:dyDescent="0.25">
      <c r="A23" s="55">
        <f>A21+1</f>
        <v>14</v>
      </c>
      <c r="B23" s="10" t="s">
        <v>231</v>
      </c>
      <c r="C23" s="13" t="s">
        <v>7</v>
      </c>
      <c r="D23" s="111">
        <f>ROUND(D24*4*0.2,2)</f>
        <v>208.32</v>
      </c>
      <c r="E23" s="95">
        <v>1800</v>
      </c>
      <c r="F23" s="12">
        <f>ROUND(E23*D23,2)</f>
        <v>374976</v>
      </c>
      <c r="G23" s="12">
        <f>ROUND(F23*1.2,2)</f>
        <v>449971.20000000001</v>
      </c>
      <c r="H23" s="11"/>
      <c r="I23" s="16"/>
      <c r="J23" s="16"/>
      <c r="K23" s="19">
        <f>F23+I23</f>
        <v>374976</v>
      </c>
      <c r="L23" s="12">
        <f>G23+J23</f>
        <v>449971.20000000001</v>
      </c>
    </row>
    <row r="24" spans="1:12" ht="18.75" customHeight="1" x14ac:dyDescent="0.25">
      <c r="A24" s="55">
        <f>A23+1</f>
        <v>15</v>
      </c>
      <c r="B24" s="10" t="s">
        <v>254</v>
      </c>
      <c r="C24" s="13" t="s">
        <v>9</v>
      </c>
      <c r="D24" s="111">
        <v>260.39999999999998</v>
      </c>
      <c r="E24" s="95">
        <v>1979.8</v>
      </c>
      <c r="F24" s="12">
        <f>ROUND(E24*D24,2)</f>
        <v>515539.92</v>
      </c>
      <c r="G24" s="12">
        <f t="shared" ref="G24:G30" si="6">ROUND(F24*1.2,2)</f>
        <v>618647.9</v>
      </c>
      <c r="H24" s="11"/>
      <c r="I24" s="16"/>
      <c r="J24" s="16"/>
      <c r="K24" s="19">
        <f>F24+I24</f>
        <v>515539.92</v>
      </c>
      <c r="L24" s="12">
        <f>G24+J24</f>
        <v>618647.9</v>
      </c>
    </row>
    <row r="25" spans="1:12" ht="28.5" customHeight="1" x14ac:dyDescent="0.25">
      <c r="A25" s="55">
        <f t="shared" ref="A25:A35" si="7">A24+1</f>
        <v>16</v>
      </c>
      <c r="B25" s="10" t="s">
        <v>314</v>
      </c>
      <c r="C25" s="13" t="s">
        <v>149</v>
      </c>
      <c r="D25" s="104">
        <v>3</v>
      </c>
      <c r="E25" s="95">
        <v>48600</v>
      </c>
      <c r="F25" s="12">
        <f t="shared" ref="F25:F30" si="8">ROUND(E25*D25,2)</f>
        <v>145800</v>
      </c>
      <c r="G25" s="12">
        <f t="shared" si="6"/>
        <v>174960</v>
      </c>
      <c r="H25" s="11"/>
      <c r="I25" s="16"/>
      <c r="J25" s="16"/>
      <c r="K25" s="19">
        <f t="shared" ref="K25:K30" si="9">F25+I25</f>
        <v>145800</v>
      </c>
      <c r="L25" s="12">
        <f t="shared" ref="L25:L30" si="10">G25+J25</f>
        <v>174960</v>
      </c>
    </row>
    <row r="26" spans="1:12" ht="31.5" customHeight="1" x14ac:dyDescent="0.25">
      <c r="A26" s="55">
        <f t="shared" si="7"/>
        <v>17</v>
      </c>
      <c r="B26" s="10" t="s">
        <v>306</v>
      </c>
      <c r="C26" s="13" t="s">
        <v>149</v>
      </c>
      <c r="D26" s="104">
        <v>1</v>
      </c>
      <c r="E26" s="95">
        <v>148668.79</v>
      </c>
      <c r="F26" s="12">
        <f t="shared" si="8"/>
        <v>148668.79</v>
      </c>
      <c r="G26" s="12">
        <f t="shared" si="6"/>
        <v>178402.55</v>
      </c>
      <c r="H26" s="11"/>
      <c r="I26" s="16"/>
      <c r="J26" s="16"/>
      <c r="K26" s="19">
        <f t="shared" si="9"/>
        <v>148668.79</v>
      </c>
      <c r="L26" s="12">
        <f t="shared" si="10"/>
        <v>178402.55</v>
      </c>
    </row>
    <row r="27" spans="1:12" ht="28.5" customHeight="1" x14ac:dyDescent="0.25">
      <c r="A27" s="55">
        <f t="shared" si="7"/>
        <v>18</v>
      </c>
      <c r="B27" s="10" t="s">
        <v>269</v>
      </c>
      <c r="C27" s="13" t="s">
        <v>270</v>
      </c>
      <c r="D27" s="104">
        <v>52</v>
      </c>
      <c r="E27" s="95">
        <v>728.8</v>
      </c>
      <c r="F27" s="12">
        <f t="shared" si="8"/>
        <v>37897.599999999999</v>
      </c>
      <c r="G27" s="12">
        <f t="shared" si="6"/>
        <v>45477.120000000003</v>
      </c>
      <c r="H27" s="11"/>
      <c r="I27" s="16"/>
      <c r="J27" s="16"/>
      <c r="K27" s="19">
        <f t="shared" si="9"/>
        <v>37897.599999999999</v>
      </c>
      <c r="L27" s="12">
        <f t="shared" si="10"/>
        <v>45477.120000000003</v>
      </c>
    </row>
    <row r="28" spans="1:12" ht="21.75" customHeight="1" x14ac:dyDescent="0.25">
      <c r="A28" s="55">
        <f t="shared" si="7"/>
        <v>19</v>
      </c>
      <c r="B28" s="10" t="s">
        <v>271</v>
      </c>
      <c r="C28" s="13" t="s">
        <v>149</v>
      </c>
      <c r="D28" s="104">
        <v>6</v>
      </c>
      <c r="E28" s="95">
        <v>2420</v>
      </c>
      <c r="F28" s="12">
        <f t="shared" si="8"/>
        <v>14520</v>
      </c>
      <c r="G28" s="12">
        <f t="shared" si="6"/>
        <v>17424</v>
      </c>
      <c r="H28" s="11"/>
      <c r="I28" s="16"/>
      <c r="J28" s="16"/>
      <c r="K28" s="19">
        <f t="shared" si="9"/>
        <v>14520</v>
      </c>
      <c r="L28" s="12">
        <f t="shared" si="10"/>
        <v>17424</v>
      </c>
    </row>
    <row r="29" spans="1:12" ht="21.75" customHeight="1" x14ac:dyDescent="0.25">
      <c r="A29" s="55">
        <f t="shared" si="7"/>
        <v>20</v>
      </c>
      <c r="B29" s="10" t="s">
        <v>272</v>
      </c>
      <c r="C29" s="13" t="s">
        <v>149</v>
      </c>
      <c r="D29" s="104">
        <v>2</v>
      </c>
      <c r="E29" s="95">
        <f>5224+52601.85</f>
        <v>57825.85</v>
      </c>
      <c r="F29" s="12">
        <f t="shared" si="8"/>
        <v>115651.7</v>
      </c>
      <c r="G29" s="12">
        <f t="shared" si="6"/>
        <v>138782.04</v>
      </c>
      <c r="H29" s="11"/>
      <c r="I29" s="16"/>
      <c r="J29" s="16"/>
      <c r="K29" s="19">
        <f t="shared" si="9"/>
        <v>115651.7</v>
      </c>
      <c r="L29" s="12">
        <f t="shared" si="10"/>
        <v>138782.04</v>
      </c>
    </row>
    <row r="30" spans="1:12" ht="21.75" customHeight="1" x14ac:dyDescent="0.25">
      <c r="A30" s="55">
        <f t="shared" si="7"/>
        <v>21</v>
      </c>
      <c r="B30" s="10" t="s">
        <v>273</v>
      </c>
      <c r="C30" s="13" t="s">
        <v>149</v>
      </c>
      <c r="D30" s="104">
        <v>2</v>
      </c>
      <c r="E30" s="95">
        <v>12129.12</v>
      </c>
      <c r="F30" s="12">
        <f t="shared" si="8"/>
        <v>24258.240000000002</v>
      </c>
      <c r="G30" s="12">
        <f t="shared" si="6"/>
        <v>29109.89</v>
      </c>
      <c r="H30" s="11"/>
      <c r="I30" s="16"/>
      <c r="J30" s="16"/>
      <c r="K30" s="19">
        <f t="shared" si="9"/>
        <v>24258.240000000002</v>
      </c>
      <c r="L30" s="12">
        <f t="shared" si="10"/>
        <v>29109.89</v>
      </c>
    </row>
    <row r="31" spans="1:12" ht="21.75" customHeight="1" x14ac:dyDescent="0.25">
      <c r="A31" s="55">
        <f t="shared" si="7"/>
        <v>22</v>
      </c>
      <c r="B31" s="10" t="s">
        <v>259</v>
      </c>
      <c r="C31" s="13" t="s">
        <v>149</v>
      </c>
      <c r="D31" s="104">
        <v>1</v>
      </c>
      <c r="E31" s="95">
        <v>83022.399999999994</v>
      </c>
      <c r="F31" s="12">
        <f>ROUND(E31*D31,2)</f>
        <v>83022.399999999994</v>
      </c>
      <c r="G31" s="12">
        <f>ROUND(F31*1.2,2)</f>
        <v>99626.880000000005</v>
      </c>
      <c r="H31" s="11"/>
      <c r="I31" s="16"/>
      <c r="J31" s="16"/>
      <c r="K31" s="19">
        <f t="shared" ref="K31:L35" si="11">F31+I31</f>
        <v>83022.399999999994</v>
      </c>
      <c r="L31" s="12">
        <f t="shared" si="11"/>
        <v>99626.880000000005</v>
      </c>
    </row>
    <row r="32" spans="1:12" ht="21.75" customHeight="1" x14ac:dyDescent="0.25">
      <c r="A32" s="55">
        <f t="shared" si="7"/>
        <v>23</v>
      </c>
      <c r="B32" s="10" t="s">
        <v>262</v>
      </c>
      <c r="C32" s="13" t="s">
        <v>149</v>
      </c>
      <c r="D32" s="104">
        <v>1</v>
      </c>
      <c r="E32" s="95">
        <v>83022.399999999994</v>
      </c>
      <c r="F32" s="12">
        <f>ROUND(E32*D32,2)</f>
        <v>83022.399999999994</v>
      </c>
      <c r="G32" s="12">
        <f>ROUND(F32*1.2,2)</f>
        <v>99626.880000000005</v>
      </c>
      <c r="H32" s="11"/>
      <c r="I32" s="16"/>
      <c r="J32" s="16"/>
      <c r="K32" s="19">
        <f t="shared" si="11"/>
        <v>83022.399999999994</v>
      </c>
      <c r="L32" s="12">
        <f t="shared" si="11"/>
        <v>99626.880000000005</v>
      </c>
    </row>
    <row r="33" spans="1:12" ht="21.75" customHeight="1" x14ac:dyDescent="0.25">
      <c r="A33" s="55">
        <f t="shared" si="7"/>
        <v>24</v>
      </c>
      <c r="B33" s="10" t="s">
        <v>305</v>
      </c>
      <c r="C33" s="13" t="s">
        <v>7</v>
      </c>
      <c r="D33" s="111">
        <f>ROUND(D24*4*0.55,2)</f>
        <v>572.88</v>
      </c>
      <c r="E33" s="95">
        <v>1630</v>
      </c>
      <c r="F33" s="12">
        <f>ROUND(E33*D33,2)</f>
        <v>933794.4</v>
      </c>
      <c r="G33" s="12">
        <f>ROUND(F33*1.2,2)</f>
        <v>1120553.28</v>
      </c>
      <c r="H33" s="11"/>
      <c r="I33" s="16"/>
      <c r="J33" s="16"/>
      <c r="K33" s="19">
        <f t="shared" si="11"/>
        <v>933794.4</v>
      </c>
      <c r="L33" s="12">
        <f t="shared" si="11"/>
        <v>1120553.28</v>
      </c>
    </row>
    <row r="34" spans="1:12" ht="21.75" customHeight="1" x14ac:dyDescent="0.25">
      <c r="A34" s="55">
        <f t="shared" si="7"/>
        <v>25</v>
      </c>
      <c r="B34" s="10" t="s">
        <v>260</v>
      </c>
      <c r="C34" s="13" t="s">
        <v>15</v>
      </c>
      <c r="D34" s="111">
        <f>ROUND((D23+D33)*1.4,2)</f>
        <v>1093.68</v>
      </c>
      <c r="E34" s="95">
        <v>1890</v>
      </c>
      <c r="F34" s="12">
        <f>ROUND(E34*D34,2)</f>
        <v>2067055.2</v>
      </c>
      <c r="G34" s="12">
        <f>ROUND(F34*1.2,2)</f>
        <v>2480466.2400000002</v>
      </c>
      <c r="H34" s="11"/>
      <c r="I34" s="16"/>
      <c r="J34" s="16"/>
      <c r="K34" s="19">
        <f t="shared" si="11"/>
        <v>2067055.2</v>
      </c>
      <c r="L34" s="12">
        <f t="shared" si="11"/>
        <v>2480466.2400000002</v>
      </c>
    </row>
    <row r="35" spans="1:12" ht="28.5" customHeight="1" x14ac:dyDescent="0.25">
      <c r="A35" s="55">
        <f t="shared" si="7"/>
        <v>26</v>
      </c>
      <c r="B35" s="10" t="s">
        <v>238</v>
      </c>
      <c r="C35" s="13" t="s">
        <v>15</v>
      </c>
      <c r="D35" s="110">
        <f>ROUND(21.8*2+336.23*D24/1000,2)</f>
        <v>131.15</v>
      </c>
      <c r="E35" s="95">
        <v>1140</v>
      </c>
      <c r="F35" s="12">
        <f>ROUND(E35*D35,2)</f>
        <v>149511</v>
      </c>
      <c r="G35" s="12">
        <f>ROUND(F35*1.2,2)</f>
        <v>179413.2</v>
      </c>
      <c r="H35" s="11"/>
      <c r="I35" s="16"/>
      <c r="J35" s="16"/>
      <c r="K35" s="19">
        <f t="shared" si="11"/>
        <v>149511</v>
      </c>
      <c r="L35" s="12">
        <f t="shared" si="11"/>
        <v>179413.2</v>
      </c>
    </row>
    <row r="36" spans="1:12" ht="20.25" customHeight="1" x14ac:dyDescent="0.25">
      <c r="A36" s="6"/>
      <c r="B36" s="298" t="s">
        <v>261</v>
      </c>
      <c r="C36" s="299"/>
      <c r="D36" s="299"/>
      <c r="E36" s="7"/>
      <c r="F36" s="8"/>
      <c r="G36" s="9"/>
      <c r="H36" s="9"/>
      <c r="I36" s="9"/>
      <c r="J36" s="9"/>
      <c r="K36" s="9"/>
      <c r="L36" s="9"/>
    </row>
    <row r="37" spans="1:12" ht="28.5" customHeight="1" x14ac:dyDescent="0.25">
      <c r="A37" s="55">
        <f>A35+1</f>
        <v>27</v>
      </c>
      <c r="B37" s="10" t="s">
        <v>231</v>
      </c>
      <c r="C37" s="13" t="s">
        <v>7</v>
      </c>
      <c r="D37" s="111">
        <f>ROUND(D38*4*0.2,2)</f>
        <v>79.2</v>
      </c>
      <c r="E37" s="95">
        <v>1800</v>
      </c>
      <c r="F37" s="12">
        <f>ROUND(E37*D37,2)</f>
        <v>142560</v>
      </c>
      <c r="G37" s="12">
        <f>ROUND(F37*1.2,2)</f>
        <v>171072</v>
      </c>
      <c r="H37" s="11"/>
      <c r="I37" s="16"/>
      <c r="J37" s="16"/>
      <c r="K37" s="19">
        <f t="shared" ref="K37:L41" si="12">F37+I37</f>
        <v>142560</v>
      </c>
      <c r="L37" s="12">
        <f t="shared" si="12"/>
        <v>171072</v>
      </c>
    </row>
    <row r="38" spans="1:12" ht="24" customHeight="1" x14ac:dyDescent="0.25">
      <c r="A38" s="55">
        <f>A37+1</f>
        <v>28</v>
      </c>
      <c r="B38" s="10" t="s">
        <v>254</v>
      </c>
      <c r="C38" s="13" t="s">
        <v>9</v>
      </c>
      <c r="D38" s="104">
        <v>99</v>
      </c>
      <c r="E38" s="95">
        <v>1979.8</v>
      </c>
      <c r="F38" s="12">
        <f>ROUND(E38*D38,2)</f>
        <v>196000.2</v>
      </c>
      <c r="G38" s="12">
        <f>ROUND(F38*1.2,2)</f>
        <v>235200.24</v>
      </c>
      <c r="H38" s="11"/>
      <c r="I38" s="16"/>
      <c r="J38" s="16"/>
      <c r="K38" s="19">
        <f t="shared" si="12"/>
        <v>196000.2</v>
      </c>
      <c r="L38" s="12">
        <f t="shared" si="12"/>
        <v>235200.24</v>
      </c>
    </row>
    <row r="39" spans="1:12" ht="24" customHeight="1" x14ac:dyDescent="0.25">
      <c r="A39" s="55">
        <f>A38+1</f>
        <v>29</v>
      </c>
      <c r="B39" s="10" t="s">
        <v>305</v>
      </c>
      <c r="C39" s="13" t="s">
        <v>7</v>
      </c>
      <c r="D39" s="111">
        <f>ROUND(D38*4*0.55,2)</f>
        <v>217.8</v>
      </c>
      <c r="E39" s="95">
        <v>1630</v>
      </c>
      <c r="F39" s="12">
        <f>ROUND(E39*D39,2)</f>
        <v>355014</v>
      </c>
      <c r="G39" s="12">
        <f>ROUND(F39*1.2,2)</f>
        <v>426016.8</v>
      </c>
      <c r="H39" s="11"/>
      <c r="I39" s="16"/>
      <c r="J39" s="16"/>
      <c r="K39" s="19">
        <f t="shared" si="12"/>
        <v>355014</v>
      </c>
      <c r="L39" s="12">
        <f t="shared" si="12"/>
        <v>426016.8</v>
      </c>
    </row>
    <row r="40" spans="1:12" ht="24" customHeight="1" x14ac:dyDescent="0.25">
      <c r="A40" s="55">
        <f>A39+1</f>
        <v>30</v>
      </c>
      <c r="B40" s="10" t="s">
        <v>260</v>
      </c>
      <c r="C40" s="13" t="s">
        <v>15</v>
      </c>
      <c r="D40" s="111">
        <f>ROUND((D37+D39)*1.4,2)</f>
        <v>415.8</v>
      </c>
      <c r="E40" s="95">
        <v>1890</v>
      </c>
      <c r="F40" s="12">
        <f>ROUND(E40*D40,2)</f>
        <v>785862</v>
      </c>
      <c r="G40" s="12">
        <f>ROUND(F40*1.2,2)</f>
        <v>943034.4</v>
      </c>
      <c r="H40" s="11"/>
      <c r="I40" s="16"/>
      <c r="J40" s="16"/>
      <c r="K40" s="19">
        <f t="shared" si="12"/>
        <v>785862</v>
      </c>
      <c r="L40" s="12">
        <f t="shared" si="12"/>
        <v>943034.4</v>
      </c>
    </row>
    <row r="41" spans="1:12" ht="28.5" customHeight="1" x14ac:dyDescent="0.25">
      <c r="A41" s="55">
        <f>A40+1</f>
        <v>31</v>
      </c>
      <c r="B41" s="10" t="s">
        <v>238</v>
      </c>
      <c r="C41" s="13" t="s">
        <v>15</v>
      </c>
      <c r="D41" s="110">
        <f>ROUND(336.23*D38/1000,2)</f>
        <v>33.29</v>
      </c>
      <c r="E41" s="95">
        <v>1140</v>
      </c>
      <c r="F41" s="12">
        <f>ROUND(E41*D41,2)</f>
        <v>37950.6</v>
      </c>
      <c r="G41" s="12">
        <f>ROUND(F41*1.2,2)</f>
        <v>45540.72</v>
      </c>
      <c r="H41" s="11"/>
      <c r="I41" s="16"/>
      <c r="J41" s="16"/>
      <c r="K41" s="19">
        <f t="shared" si="12"/>
        <v>37950.6</v>
      </c>
      <c r="L41" s="12">
        <f t="shared" si="12"/>
        <v>45540.72</v>
      </c>
    </row>
    <row r="42" spans="1:12" ht="18.75" customHeight="1" x14ac:dyDescent="0.25">
      <c r="A42" s="6"/>
      <c r="B42" s="298" t="s">
        <v>263</v>
      </c>
      <c r="C42" s="299"/>
      <c r="D42" s="299"/>
      <c r="E42" s="7"/>
      <c r="F42" s="8"/>
      <c r="G42" s="9"/>
      <c r="H42" s="9"/>
      <c r="I42" s="9"/>
      <c r="J42" s="9"/>
      <c r="K42" s="9"/>
      <c r="L42" s="9"/>
    </row>
    <row r="43" spans="1:12" ht="28.5" customHeight="1" x14ac:dyDescent="0.25">
      <c r="A43" s="55">
        <f>A41+1</f>
        <v>32</v>
      </c>
      <c r="B43" s="10" t="s">
        <v>231</v>
      </c>
      <c r="C43" s="13" t="s">
        <v>7</v>
      </c>
      <c r="D43" s="111">
        <f>ROUND(D44*4*0.2,2)</f>
        <v>69.599999999999994</v>
      </c>
      <c r="E43" s="95">
        <v>1800</v>
      </c>
      <c r="F43" s="12">
        <f>ROUND(E43*D43,2)</f>
        <v>125280</v>
      </c>
      <c r="G43" s="12">
        <f>ROUND(F43*1.2,2)</f>
        <v>150336</v>
      </c>
      <c r="H43" s="11"/>
      <c r="I43" s="16"/>
      <c r="J43" s="16"/>
      <c r="K43" s="19">
        <f t="shared" ref="K43:L47" si="13">F43+I43</f>
        <v>125280</v>
      </c>
      <c r="L43" s="12">
        <f t="shared" si="13"/>
        <v>150336</v>
      </c>
    </row>
    <row r="44" spans="1:12" ht="21.75" customHeight="1" x14ac:dyDescent="0.25">
      <c r="A44" s="55">
        <f>A43+1</f>
        <v>33</v>
      </c>
      <c r="B44" s="10" t="s">
        <v>254</v>
      </c>
      <c r="C44" s="13" t="s">
        <v>9</v>
      </c>
      <c r="D44" s="111">
        <v>87</v>
      </c>
      <c r="E44" s="95">
        <v>1979.8</v>
      </c>
      <c r="F44" s="12">
        <f>ROUND(E44*D44,2)</f>
        <v>172242.6</v>
      </c>
      <c r="G44" s="12">
        <f>ROUND(F44*1.2,2)</f>
        <v>206691.12</v>
      </c>
      <c r="H44" s="11"/>
      <c r="I44" s="16"/>
      <c r="J44" s="16"/>
      <c r="K44" s="19">
        <f t="shared" si="13"/>
        <v>172242.6</v>
      </c>
      <c r="L44" s="12">
        <f t="shared" si="13"/>
        <v>206691.12</v>
      </c>
    </row>
    <row r="45" spans="1:12" ht="21.75" customHeight="1" x14ac:dyDescent="0.25">
      <c r="A45" s="55">
        <f>A44+1</f>
        <v>34</v>
      </c>
      <c r="B45" s="10" t="s">
        <v>264</v>
      </c>
      <c r="C45" s="13" t="s">
        <v>149</v>
      </c>
      <c r="D45" s="104">
        <v>1</v>
      </c>
      <c r="E45" s="95">
        <v>74093</v>
      </c>
      <c r="F45" s="12">
        <f>ROUND(E45*D45,2)</f>
        <v>74093</v>
      </c>
      <c r="G45" s="12">
        <f>ROUND(F45*1.2,2)</f>
        <v>88911.6</v>
      </c>
      <c r="H45" s="11"/>
      <c r="I45" s="16"/>
      <c r="J45" s="16"/>
      <c r="K45" s="19">
        <f t="shared" si="13"/>
        <v>74093</v>
      </c>
      <c r="L45" s="12">
        <f t="shared" si="13"/>
        <v>88911.6</v>
      </c>
    </row>
    <row r="46" spans="1:12" ht="21.75" customHeight="1" x14ac:dyDescent="0.25">
      <c r="A46" s="55">
        <f>A45+1</f>
        <v>35</v>
      </c>
      <c r="B46" s="10" t="s">
        <v>260</v>
      </c>
      <c r="C46" s="13" t="s">
        <v>15</v>
      </c>
      <c r="D46" s="111">
        <f>ROUND((D43)*1.4,2)</f>
        <v>97.44</v>
      </c>
      <c r="E46" s="95">
        <v>1890</v>
      </c>
      <c r="F46" s="12">
        <f>ROUND(E46*D46,2)</f>
        <v>184161.6</v>
      </c>
      <c r="G46" s="12">
        <f>ROUND(F46*1.2,2)</f>
        <v>220993.92000000001</v>
      </c>
      <c r="H46" s="11"/>
      <c r="I46" s="16"/>
      <c r="J46" s="16"/>
      <c r="K46" s="19">
        <f t="shared" si="13"/>
        <v>184161.6</v>
      </c>
      <c r="L46" s="12">
        <f t="shared" si="13"/>
        <v>220993.92000000001</v>
      </c>
    </row>
    <row r="47" spans="1:12" ht="28.5" customHeight="1" x14ac:dyDescent="0.25">
      <c r="A47" s="55">
        <f>A46+1</f>
        <v>36</v>
      </c>
      <c r="B47" s="10" t="s">
        <v>238</v>
      </c>
      <c r="C47" s="13" t="s">
        <v>15</v>
      </c>
      <c r="D47" s="110">
        <f>ROUND(21.8+336.23*D44/1000,2)</f>
        <v>51.05</v>
      </c>
      <c r="E47" s="95">
        <v>1140</v>
      </c>
      <c r="F47" s="12">
        <f>ROUND(E47*D47,2)</f>
        <v>58197</v>
      </c>
      <c r="G47" s="12">
        <f t="shared" ref="G47:G57" si="14">ROUND(F47*1.2,2)</f>
        <v>69836.399999999994</v>
      </c>
      <c r="H47" s="11"/>
      <c r="I47" s="16"/>
      <c r="J47" s="16"/>
      <c r="K47" s="19">
        <f t="shared" si="13"/>
        <v>58197</v>
      </c>
      <c r="L47" s="12">
        <f t="shared" si="13"/>
        <v>69836.399999999994</v>
      </c>
    </row>
    <row r="48" spans="1:12" ht="22.5" customHeight="1" x14ac:dyDescent="0.25">
      <c r="A48" s="303" t="s">
        <v>276</v>
      </c>
      <c r="B48" s="304"/>
      <c r="C48" s="304"/>
      <c r="D48" s="304"/>
      <c r="E48" s="304"/>
      <c r="F48" s="304"/>
      <c r="G48" s="304"/>
      <c r="H48" s="304"/>
      <c r="I48" s="304"/>
      <c r="J48" s="304"/>
      <c r="K48" s="304"/>
      <c r="L48" s="305"/>
    </row>
    <row r="49" spans="1:12" ht="28.5" customHeight="1" x14ac:dyDescent="0.25">
      <c r="A49" s="55">
        <f>A47+1</f>
        <v>37</v>
      </c>
      <c r="B49" s="10" t="s">
        <v>283</v>
      </c>
      <c r="C49" s="13" t="s">
        <v>8</v>
      </c>
      <c r="D49" s="111">
        <v>1436</v>
      </c>
      <c r="E49" s="95">
        <v>101.5</v>
      </c>
      <c r="F49" s="12">
        <f>ROUND(E49*D49,2)</f>
        <v>145754</v>
      </c>
      <c r="G49" s="12">
        <f t="shared" si="14"/>
        <v>174904.8</v>
      </c>
      <c r="H49" s="11"/>
      <c r="I49" s="16"/>
      <c r="J49" s="16"/>
      <c r="K49" s="19">
        <f t="shared" ref="K49:L55" si="15">F49+I49</f>
        <v>145754</v>
      </c>
      <c r="L49" s="12">
        <f t="shared" si="15"/>
        <v>174904.8</v>
      </c>
    </row>
    <row r="50" spans="1:12" ht="17.25" customHeight="1" x14ac:dyDescent="0.25">
      <c r="A50" s="55">
        <f>A49+1</f>
        <v>38</v>
      </c>
      <c r="B50" s="10" t="s">
        <v>233</v>
      </c>
      <c r="C50" s="13" t="s">
        <v>8</v>
      </c>
      <c r="D50" s="111">
        <v>1436</v>
      </c>
      <c r="E50" s="95">
        <v>52.98</v>
      </c>
      <c r="F50" s="12">
        <f>ROUND(E50*D50,2)</f>
        <v>76079.28</v>
      </c>
      <c r="G50" s="12">
        <f t="shared" si="14"/>
        <v>91295.14</v>
      </c>
      <c r="H50" s="11"/>
      <c r="I50" s="16"/>
      <c r="J50" s="16"/>
      <c r="K50" s="19">
        <f t="shared" si="15"/>
        <v>76079.28</v>
      </c>
      <c r="L50" s="12">
        <f t="shared" si="15"/>
        <v>91295.14</v>
      </c>
    </row>
    <row r="51" spans="1:12" ht="18.75" customHeight="1" x14ac:dyDescent="0.25">
      <c r="A51" s="88" t="s">
        <v>317</v>
      </c>
      <c r="B51" s="91" t="s">
        <v>63</v>
      </c>
      <c r="C51" s="92" t="s">
        <v>8</v>
      </c>
      <c r="D51" s="112">
        <f>1436*1.1</f>
        <v>1579.6000000000001</v>
      </c>
      <c r="E51" s="86"/>
      <c r="F51" s="86"/>
      <c r="G51" s="86"/>
      <c r="H51" s="96">
        <v>67</v>
      </c>
      <c r="I51" s="86">
        <f>ROUND(H51*D51,2)</f>
        <v>105833.2</v>
      </c>
      <c r="J51" s="86">
        <f>ROUND(I51*1.2,2)</f>
        <v>126999.84</v>
      </c>
      <c r="K51" s="87">
        <f t="shared" si="15"/>
        <v>105833.2</v>
      </c>
      <c r="L51" s="86">
        <f t="shared" si="15"/>
        <v>126999.84</v>
      </c>
    </row>
    <row r="52" spans="1:12" ht="20.25" customHeight="1" x14ac:dyDescent="0.25">
      <c r="A52" s="55">
        <f>A50+1</f>
        <v>39</v>
      </c>
      <c r="B52" s="10" t="s">
        <v>266</v>
      </c>
      <c r="C52" s="13" t="s">
        <v>7</v>
      </c>
      <c r="D52" s="111">
        <v>287</v>
      </c>
      <c r="E52" s="19">
        <v>1310.05</v>
      </c>
      <c r="F52" s="12">
        <f>ROUND(E52*D52,2)</f>
        <v>375984.35</v>
      </c>
      <c r="G52" s="12">
        <f t="shared" si="14"/>
        <v>451181.22</v>
      </c>
      <c r="H52" s="11"/>
      <c r="I52" s="16"/>
      <c r="J52" s="16"/>
      <c r="K52" s="19">
        <f t="shared" si="15"/>
        <v>375984.35</v>
      </c>
      <c r="L52" s="12">
        <f t="shared" si="15"/>
        <v>451181.22</v>
      </c>
    </row>
    <row r="53" spans="1:12" ht="20.25" customHeight="1" x14ac:dyDescent="0.25">
      <c r="A53" s="88" t="s">
        <v>318</v>
      </c>
      <c r="B53" s="91" t="s">
        <v>267</v>
      </c>
      <c r="C53" s="94" t="s">
        <v>7</v>
      </c>
      <c r="D53" s="112">
        <f>ROUND(D52*1.2,2)</f>
        <v>344.4</v>
      </c>
      <c r="E53" s="86"/>
      <c r="F53" s="86"/>
      <c r="G53" s="86"/>
      <c r="H53" s="96">
        <v>1200</v>
      </c>
      <c r="I53" s="86">
        <f>ROUND(H53*D53,2)</f>
        <v>413280</v>
      </c>
      <c r="J53" s="86">
        <f>ROUND(I53*1.2,2)</f>
        <v>495936</v>
      </c>
      <c r="K53" s="87">
        <f t="shared" si="15"/>
        <v>413280</v>
      </c>
      <c r="L53" s="86">
        <f t="shared" si="15"/>
        <v>495936</v>
      </c>
    </row>
    <row r="54" spans="1:12" ht="19.5" customHeight="1" x14ac:dyDescent="0.25">
      <c r="A54" s="55">
        <f>A52+1</f>
        <v>40</v>
      </c>
      <c r="B54" s="10" t="s">
        <v>234</v>
      </c>
      <c r="C54" s="13" t="s">
        <v>7</v>
      </c>
      <c r="D54" s="111">
        <v>503</v>
      </c>
      <c r="E54" s="90">
        <v>2573.7399999999998</v>
      </c>
      <c r="F54" s="12">
        <f>ROUND(E54*D54,2)</f>
        <v>1294591.22</v>
      </c>
      <c r="G54" s="12">
        <f t="shared" si="14"/>
        <v>1553509.46</v>
      </c>
      <c r="H54" s="11"/>
      <c r="I54" s="16"/>
      <c r="J54" s="16"/>
      <c r="K54" s="19">
        <f t="shared" si="15"/>
        <v>1294591.22</v>
      </c>
      <c r="L54" s="12">
        <f t="shared" si="15"/>
        <v>1553509.46</v>
      </c>
    </row>
    <row r="55" spans="1:12" ht="18" customHeight="1" x14ac:dyDescent="0.25">
      <c r="A55" s="88" t="s">
        <v>319</v>
      </c>
      <c r="B55" s="97" t="s">
        <v>12</v>
      </c>
      <c r="C55" s="94" t="s">
        <v>7</v>
      </c>
      <c r="D55" s="112">
        <f>ROUND(D54*1.17,2)</f>
        <v>588.51</v>
      </c>
      <c r="E55" s="86"/>
      <c r="F55" s="86"/>
      <c r="G55" s="86"/>
      <c r="H55" s="86">
        <v>3925</v>
      </c>
      <c r="I55" s="86">
        <f>ROUND(H55*D55,2)</f>
        <v>2309901.75</v>
      </c>
      <c r="J55" s="86">
        <f>ROUND(I55*1.2,2)</f>
        <v>2771882.1</v>
      </c>
      <c r="K55" s="87">
        <f t="shared" si="15"/>
        <v>2309901.75</v>
      </c>
      <c r="L55" s="86">
        <f t="shared" si="15"/>
        <v>2771882.1</v>
      </c>
    </row>
    <row r="56" spans="1:12" ht="18.75" customHeight="1" x14ac:dyDescent="0.25">
      <c r="A56" s="55">
        <f>A54+1</f>
        <v>41</v>
      </c>
      <c r="B56" s="10" t="s">
        <v>250</v>
      </c>
      <c r="C56" s="13" t="s">
        <v>8</v>
      </c>
      <c r="D56" s="111">
        <v>1436</v>
      </c>
      <c r="E56" s="95">
        <v>203</v>
      </c>
      <c r="F56" s="12">
        <f>ROUND(E56*D56,2)</f>
        <v>291508</v>
      </c>
      <c r="G56" s="12">
        <f t="shared" si="14"/>
        <v>349809.6</v>
      </c>
      <c r="H56" s="11"/>
      <c r="I56" s="16"/>
      <c r="J56" s="16"/>
      <c r="K56" s="19">
        <f t="shared" ref="K56:K62" si="16">F56+I56</f>
        <v>291508</v>
      </c>
      <c r="L56" s="12">
        <f t="shared" ref="L56:L62" si="17">G56+J56</f>
        <v>349809.6</v>
      </c>
    </row>
    <row r="57" spans="1:12" ht="28.5" customHeight="1" x14ac:dyDescent="0.25">
      <c r="A57" s="55">
        <f>A56+1</f>
        <v>42</v>
      </c>
      <c r="B57" s="10" t="s">
        <v>268</v>
      </c>
      <c r="C57" s="13" t="s">
        <v>9</v>
      </c>
      <c r="D57" s="111">
        <v>359</v>
      </c>
      <c r="E57" s="95">
        <v>2817.6</v>
      </c>
      <c r="F57" s="12">
        <f>ROUND(E57*D57,2)</f>
        <v>1011518.4</v>
      </c>
      <c r="G57" s="12">
        <f t="shared" si="14"/>
        <v>1213822.08</v>
      </c>
      <c r="H57" s="11"/>
      <c r="I57" s="16"/>
      <c r="J57" s="16"/>
      <c r="K57" s="19">
        <f t="shared" si="16"/>
        <v>1011518.4</v>
      </c>
      <c r="L57" s="12">
        <f t="shared" si="17"/>
        <v>1213822.08</v>
      </c>
    </row>
    <row r="58" spans="1:12" ht="20.25" customHeight="1" x14ac:dyDescent="0.25">
      <c r="A58" s="88" t="s">
        <v>320</v>
      </c>
      <c r="B58" s="93" t="s">
        <v>310</v>
      </c>
      <c r="C58" s="98" t="s">
        <v>10</v>
      </c>
      <c r="D58" s="106">
        <v>661</v>
      </c>
      <c r="E58" s="86"/>
      <c r="F58" s="86"/>
      <c r="G58" s="86"/>
      <c r="H58" s="96">
        <v>7450</v>
      </c>
      <c r="I58" s="86">
        <f t="shared" ref="I58:I63" si="18">ROUND(H58*D58,2)</f>
        <v>4924450</v>
      </c>
      <c r="J58" s="86">
        <f t="shared" ref="J58:J63" si="19">ROUND(I58*1.2,2)</f>
        <v>5909340</v>
      </c>
      <c r="K58" s="87">
        <f t="shared" si="16"/>
        <v>4924450</v>
      </c>
      <c r="L58" s="86">
        <f t="shared" si="17"/>
        <v>5909340</v>
      </c>
    </row>
    <row r="59" spans="1:12" ht="20.25" customHeight="1" x14ac:dyDescent="0.25">
      <c r="A59" s="88" t="s">
        <v>321</v>
      </c>
      <c r="B59" s="91" t="s">
        <v>369</v>
      </c>
      <c r="C59" s="92" t="s">
        <v>24</v>
      </c>
      <c r="D59" s="106">
        <v>1322</v>
      </c>
      <c r="E59" s="86"/>
      <c r="F59" s="86"/>
      <c r="G59" s="86"/>
      <c r="H59" s="96">
        <v>3751.25</v>
      </c>
      <c r="I59" s="86">
        <f t="shared" si="18"/>
        <v>4959152.5</v>
      </c>
      <c r="J59" s="86">
        <f t="shared" si="19"/>
        <v>5950983</v>
      </c>
      <c r="K59" s="87">
        <f t="shared" si="16"/>
        <v>4959152.5</v>
      </c>
      <c r="L59" s="86">
        <f t="shared" si="17"/>
        <v>5950983</v>
      </c>
    </row>
    <row r="60" spans="1:12" ht="20.25" customHeight="1" x14ac:dyDescent="0.25">
      <c r="A60" s="88" t="s">
        <v>322</v>
      </c>
      <c r="B60" s="93" t="s">
        <v>311</v>
      </c>
      <c r="C60" s="98" t="s">
        <v>10</v>
      </c>
      <c r="D60" s="106">
        <v>58</v>
      </c>
      <c r="E60" s="86"/>
      <c r="F60" s="86"/>
      <c r="G60" s="86"/>
      <c r="H60" s="119">
        <v>275000</v>
      </c>
      <c r="I60" s="86">
        <f t="shared" si="18"/>
        <v>15950000</v>
      </c>
      <c r="J60" s="86">
        <f t="shared" si="19"/>
        <v>19140000</v>
      </c>
      <c r="K60" s="87">
        <f t="shared" si="16"/>
        <v>15950000</v>
      </c>
      <c r="L60" s="86">
        <f t="shared" si="17"/>
        <v>19140000</v>
      </c>
    </row>
    <row r="61" spans="1:12" ht="20.25" customHeight="1" x14ac:dyDescent="0.25">
      <c r="A61" s="88" t="s">
        <v>323</v>
      </c>
      <c r="B61" s="91" t="s">
        <v>275</v>
      </c>
      <c r="C61" s="92" t="s">
        <v>24</v>
      </c>
      <c r="D61" s="106">
        <v>29</v>
      </c>
      <c r="E61" s="86"/>
      <c r="F61" s="86"/>
      <c r="G61" s="86"/>
      <c r="H61" s="96">
        <v>4100</v>
      </c>
      <c r="I61" s="86">
        <f t="shared" si="18"/>
        <v>118900</v>
      </c>
      <c r="J61" s="86">
        <f t="shared" si="19"/>
        <v>142680</v>
      </c>
      <c r="K61" s="87">
        <f t="shared" si="16"/>
        <v>118900</v>
      </c>
      <c r="L61" s="86">
        <f t="shared" si="17"/>
        <v>142680</v>
      </c>
    </row>
    <row r="62" spans="1:12" ht="20.25" customHeight="1" x14ac:dyDescent="0.25">
      <c r="A62" s="88" t="s">
        <v>324</v>
      </c>
      <c r="B62" s="99" t="s">
        <v>274</v>
      </c>
      <c r="C62" s="92" t="s">
        <v>24</v>
      </c>
      <c r="D62" s="106">
        <v>4</v>
      </c>
      <c r="E62" s="86"/>
      <c r="F62" s="86"/>
      <c r="G62" s="86"/>
      <c r="H62" s="96">
        <v>3754</v>
      </c>
      <c r="I62" s="86">
        <f t="shared" si="18"/>
        <v>15016</v>
      </c>
      <c r="J62" s="86">
        <f t="shared" si="19"/>
        <v>18019.2</v>
      </c>
      <c r="K62" s="87">
        <f t="shared" si="16"/>
        <v>15016</v>
      </c>
      <c r="L62" s="86">
        <f t="shared" si="17"/>
        <v>18019.2</v>
      </c>
    </row>
    <row r="63" spans="1:12" ht="20.25" customHeight="1" x14ac:dyDescent="0.25">
      <c r="A63" s="55">
        <f>A57+1</f>
        <v>43</v>
      </c>
      <c r="B63" s="10" t="s">
        <v>251</v>
      </c>
      <c r="C63" s="13" t="s">
        <v>7</v>
      </c>
      <c r="D63" s="111">
        <v>359</v>
      </c>
      <c r="E63" s="95">
        <v>1933.2</v>
      </c>
      <c r="F63" s="12">
        <f>ROUND(E63*D63,2)</f>
        <v>694018.8</v>
      </c>
      <c r="G63" s="12">
        <f>ROUND(F63*1.2,2)</f>
        <v>832822.56</v>
      </c>
      <c r="H63" s="11"/>
      <c r="I63" s="16">
        <f t="shared" si="18"/>
        <v>0</v>
      </c>
      <c r="J63" s="16">
        <f t="shared" si="19"/>
        <v>0</v>
      </c>
      <c r="K63" s="19">
        <f t="shared" ref="K63:L68" si="20">F63+I63</f>
        <v>694018.8</v>
      </c>
      <c r="L63" s="12">
        <f t="shared" si="20"/>
        <v>832822.56</v>
      </c>
    </row>
    <row r="64" spans="1:12" ht="20.25" customHeight="1" x14ac:dyDescent="0.25">
      <c r="A64" s="88" t="s">
        <v>325</v>
      </c>
      <c r="B64" s="97" t="s">
        <v>12</v>
      </c>
      <c r="C64" s="94" t="s">
        <v>7</v>
      </c>
      <c r="D64" s="112">
        <f>ROUND(D63*1.17,2)</f>
        <v>420.03</v>
      </c>
      <c r="E64" s="86"/>
      <c r="F64" s="86"/>
      <c r="G64" s="86"/>
      <c r="H64" s="86">
        <v>3925</v>
      </c>
      <c r="I64" s="86">
        <f>ROUND(H64*D64,2)</f>
        <v>1648617.75</v>
      </c>
      <c r="J64" s="86">
        <f>ROUND(I64*1.2,2)</f>
        <v>1978341.3</v>
      </c>
      <c r="K64" s="87">
        <f t="shared" si="20"/>
        <v>1648617.75</v>
      </c>
      <c r="L64" s="86">
        <f t="shared" si="20"/>
        <v>1978341.3</v>
      </c>
    </row>
    <row r="65" spans="1:12" ht="20.25" customHeight="1" x14ac:dyDescent="0.25">
      <c r="A65" s="55">
        <f>A63+1</f>
        <v>44</v>
      </c>
      <c r="B65" s="10" t="s">
        <v>236</v>
      </c>
      <c r="C65" s="13" t="s">
        <v>7</v>
      </c>
      <c r="D65" s="117">
        <f>ROUND(D63*0.1,2)</f>
        <v>35.9</v>
      </c>
      <c r="E65" s="90">
        <v>1449.9</v>
      </c>
      <c r="F65" s="12">
        <f>ROUND(E65*D65,2)</f>
        <v>52051.41</v>
      </c>
      <c r="G65" s="12">
        <f>ROUND(F65*1.2,2)</f>
        <v>62461.69</v>
      </c>
      <c r="H65" s="11"/>
      <c r="I65" s="16"/>
      <c r="J65" s="16"/>
      <c r="K65" s="19">
        <f t="shared" si="20"/>
        <v>52051.41</v>
      </c>
      <c r="L65" s="12">
        <f t="shared" si="20"/>
        <v>62461.69</v>
      </c>
    </row>
    <row r="66" spans="1:12" ht="20.25" customHeight="1" x14ac:dyDescent="0.25">
      <c r="A66" s="88" t="s">
        <v>326</v>
      </c>
      <c r="B66" s="93" t="s">
        <v>12</v>
      </c>
      <c r="C66" s="94" t="s">
        <v>7</v>
      </c>
      <c r="D66" s="112">
        <f>ROUND(D65*1.17,2)</f>
        <v>42</v>
      </c>
      <c r="E66" s="86"/>
      <c r="F66" s="86"/>
      <c r="G66" s="86"/>
      <c r="H66" s="86">
        <v>3925</v>
      </c>
      <c r="I66" s="86">
        <f>ROUND(H66*D66,2)</f>
        <v>164850</v>
      </c>
      <c r="J66" s="86">
        <f>ROUND(I66*1.2,2)</f>
        <v>197820</v>
      </c>
      <c r="K66" s="87">
        <f t="shared" si="20"/>
        <v>164850</v>
      </c>
      <c r="L66" s="86">
        <f t="shared" si="20"/>
        <v>197820</v>
      </c>
    </row>
    <row r="67" spans="1:12" ht="20.25" customHeight="1" x14ac:dyDescent="0.25">
      <c r="A67" s="55">
        <f>A65+1</f>
        <v>45</v>
      </c>
      <c r="B67" s="10" t="s">
        <v>237</v>
      </c>
      <c r="C67" s="13" t="s">
        <v>9</v>
      </c>
      <c r="D67" s="111">
        <v>359</v>
      </c>
      <c r="E67" s="95">
        <v>945.3</v>
      </c>
      <c r="F67" s="12">
        <f>ROUND(E67*D67,2)</f>
        <v>339362.7</v>
      </c>
      <c r="G67" s="12">
        <f>ROUND(F67*1.2,2)</f>
        <v>407235.24</v>
      </c>
      <c r="H67" s="11"/>
      <c r="I67" s="16"/>
      <c r="J67" s="16"/>
      <c r="K67" s="19">
        <f t="shared" si="20"/>
        <v>339362.7</v>
      </c>
      <c r="L67" s="12">
        <f t="shared" si="20"/>
        <v>407235.24</v>
      </c>
    </row>
    <row r="68" spans="1:12" ht="20.25" customHeight="1" x14ac:dyDescent="0.25">
      <c r="A68" s="55">
        <f>A67+1</f>
        <v>46</v>
      </c>
      <c r="B68" s="10" t="s">
        <v>239</v>
      </c>
      <c r="C68" s="13" t="s">
        <v>9</v>
      </c>
      <c r="D68" s="111">
        <v>359</v>
      </c>
      <c r="E68" s="95">
        <v>1933.2</v>
      </c>
      <c r="F68" s="12">
        <f>ROUND(E68*D68,2)</f>
        <v>694018.8</v>
      </c>
      <c r="G68" s="12">
        <f>ROUND(F68*1.2,2)</f>
        <v>832822.56</v>
      </c>
      <c r="H68" s="11"/>
      <c r="I68" s="16"/>
      <c r="J68" s="16"/>
      <c r="K68" s="19">
        <f t="shared" si="20"/>
        <v>694018.8</v>
      </c>
      <c r="L68" s="12">
        <f t="shared" si="20"/>
        <v>832822.56</v>
      </c>
    </row>
    <row r="69" spans="1:12" ht="22.5" customHeight="1" x14ac:dyDescent="0.25">
      <c r="A69" s="123"/>
      <c r="B69" s="124" t="s">
        <v>281</v>
      </c>
      <c r="C69" s="125"/>
      <c r="D69" s="126"/>
      <c r="E69" s="127"/>
      <c r="F69" s="128"/>
      <c r="G69" s="128"/>
      <c r="H69" s="129"/>
      <c r="I69" s="128"/>
      <c r="J69" s="128"/>
      <c r="K69" s="130"/>
      <c r="L69" s="128"/>
    </row>
    <row r="70" spans="1:12" ht="28.5" customHeight="1" x14ac:dyDescent="0.25">
      <c r="A70" s="55">
        <f>A68+1</f>
        <v>47</v>
      </c>
      <c r="B70" s="10" t="s">
        <v>277</v>
      </c>
      <c r="C70" s="13" t="s">
        <v>7</v>
      </c>
      <c r="D70" s="111">
        <v>92.2</v>
      </c>
      <c r="E70" s="95">
        <v>1630</v>
      </c>
      <c r="F70" s="12">
        <f t="shared" ref="F70:F77" si="21">ROUND(E70*D70,2)</f>
        <v>150286</v>
      </c>
      <c r="G70" s="12">
        <f t="shared" ref="G70:G77" si="22">ROUND(F70*1.2,2)</f>
        <v>180343.2</v>
      </c>
      <c r="H70" s="11"/>
      <c r="I70" s="16"/>
      <c r="J70" s="16"/>
      <c r="K70" s="19">
        <f t="shared" ref="K70:K81" si="23">F70+I70</f>
        <v>150286</v>
      </c>
      <c r="L70" s="12">
        <f t="shared" ref="L70:L81" si="24">G70+J70</f>
        <v>180343.2</v>
      </c>
    </row>
    <row r="71" spans="1:12" ht="21" customHeight="1" x14ac:dyDescent="0.25">
      <c r="A71" s="55">
        <f>A70+1</f>
        <v>48</v>
      </c>
      <c r="B71" s="10" t="s">
        <v>245</v>
      </c>
      <c r="C71" s="13" t="s">
        <v>8</v>
      </c>
      <c r="D71" s="111">
        <v>107</v>
      </c>
      <c r="E71" s="95">
        <v>101.5</v>
      </c>
      <c r="F71" s="12">
        <f t="shared" si="21"/>
        <v>10860.5</v>
      </c>
      <c r="G71" s="12">
        <f t="shared" si="22"/>
        <v>13032.6</v>
      </c>
      <c r="H71" s="11"/>
      <c r="I71" s="16"/>
      <c r="J71" s="16"/>
      <c r="K71" s="19">
        <f t="shared" si="23"/>
        <v>10860.5</v>
      </c>
      <c r="L71" s="12">
        <f t="shared" si="24"/>
        <v>13032.6</v>
      </c>
    </row>
    <row r="72" spans="1:12" ht="21" customHeight="1" x14ac:dyDescent="0.25">
      <c r="A72" s="55">
        <f>A71+1</f>
        <v>49</v>
      </c>
      <c r="B72" s="10" t="s">
        <v>233</v>
      </c>
      <c r="C72" s="13" t="s">
        <v>8</v>
      </c>
      <c r="D72" s="111">
        <v>107</v>
      </c>
      <c r="E72" s="95">
        <v>52.98</v>
      </c>
      <c r="F72" s="12">
        <f t="shared" si="21"/>
        <v>5668.86</v>
      </c>
      <c r="G72" s="12">
        <f t="shared" si="22"/>
        <v>6802.63</v>
      </c>
      <c r="H72" s="11"/>
      <c r="I72" s="16"/>
      <c r="J72" s="16"/>
      <c r="K72" s="19">
        <f t="shared" si="23"/>
        <v>5668.86</v>
      </c>
      <c r="L72" s="12">
        <f t="shared" si="24"/>
        <v>6802.63</v>
      </c>
    </row>
    <row r="73" spans="1:12" ht="21" customHeight="1" x14ac:dyDescent="0.25">
      <c r="A73" s="88" t="s">
        <v>327</v>
      </c>
      <c r="B73" s="91" t="s">
        <v>63</v>
      </c>
      <c r="C73" s="92" t="s">
        <v>8</v>
      </c>
      <c r="D73" s="112">
        <v>107</v>
      </c>
      <c r="E73" s="86"/>
      <c r="F73" s="86">
        <f t="shared" si="21"/>
        <v>0</v>
      </c>
      <c r="G73" s="86">
        <f t="shared" si="22"/>
        <v>0</v>
      </c>
      <c r="H73" s="96">
        <v>67</v>
      </c>
      <c r="I73" s="86">
        <f>ROUND(H73*D73,2)</f>
        <v>7169</v>
      </c>
      <c r="J73" s="86">
        <f>ROUND(I73*1.2,2)</f>
        <v>8602.7999999999993</v>
      </c>
      <c r="K73" s="87">
        <f t="shared" si="23"/>
        <v>7169</v>
      </c>
      <c r="L73" s="86">
        <f t="shared" si="24"/>
        <v>8602.7999999999993</v>
      </c>
    </row>
    <row r="74" spans="1:12" ht="21" customHeight="1" x14ac:dyDescent="0.25">
      <c r="A74" s="55">
        <f>A72+1</f>
        <v>50</v>
      </c>
      <c r="B74" s="10" t="s">
        <v>234</v>
      </c>
      <c r="C74" s="13" t="s">
        <v>7</v>
      </c>
      <c r="D74" s="111">
        <v>46.1</v>
      </c>
      <c r="E74" s="90">
        <v>2573.7399999999998</v>
      </c>
      <c r="F74" s="12">
        <f t="shared" si="21"/>
        <v>118649.41</v>
      </c>
      <c r="G74" s="12">
        <f t="shared" si="22"/>
        <v>142379.29</v>
      </c>
      <c r="H74" s="11"/>
      <c r="I74" s="16"/>
      <c r="J74" s="16"/>
      <c r="K74" s="19">
        <f t="shared" si="23"/>
        <v>118649.41</v>
      </c>
      <c r="L74" s="12">
        <f t="shared" si="24"/>
        <v>142379.29</v>
      </c>
    </row>
    <row r="75" spans="1:12" ht="21" customHeight="1" x14ac:dyDescent="0.25">
      <c r="A75" s="88" t="s">
        <v>328</v>
      </c>
      <c r="B75" s="97" t="s">
        <v>12</v>
      </c>
      <c r="C75" s="94" t="s">
        <v>7</v>
      </c>
      <c r="D75" s="112">
        <f>ROUND(D74*1.17,2)</f>
        <v>53.94</v>
      </c>
      <c r="E75" s="86"/>
      <c r="F75" s="86">
        <f t="shared" si="21"/>
        <v>0</v>
      </c>
      <c r="G75" s="86">
        <f t="shared" si="22"/>
        <v>0</v>
      </c>
      <c r="H75" s="86">
        <v>3925</v>
      </c>
      <c r="I75" s="86">
        <f>ROUND(H75*D75,2)</f>
        <v>211714.5</v>
      </c>
      <c r="J75" s="86">
        <f>ROUND(I75*1.2,2)</f>
        <v>254057.4</v>
      </c>
      <c r="K75" s="87">
        <f t="shared" si="23"/>
        <v>211714.5</v>
      </c>
      <c r="L75" s="86">
        <f t="shared" si="24"/>
        <v>254057.4</v>
      </c>
    </row>
    <row r="76" spans="1:12" ht="21" customHeight="1" x14ac:dyDescent="0.25">
      <c r="A76" s="55">
        <f>A74+1</f>
        <v>51</v>
      </c>
      <c r="B76" s="10" t="s">
        <v>235</v>
      </c>
      <c r="C76" s="13" t="s">
        <v>8</v>
      </c>
      <c r="D76" s="111">
        <v>263.2</v>
      </c>
      <c r="E76" s="95">
        <v>203</v>
      </c>
      <c r="F76" s="12">
        <f t="shared" si="21"/>
        <v>53429.599999999999</v>
      </c>
      <c r="G76" s="12">
        <f t="shared" si="22"/>
        <v>64115.519999999997</v>
      </c>
      <c r="H76" s="11"/>
      <c r="I76" s="16"/>
      <c r="J76" s="16"/>
      <c r="K76" s="19">
        <f t="shared" si="23"/>
        <v>53429.599999999999</v>
      </c>
      <c r="L76" s="12">
        <f t="shared" si="24"/>
        <v>64115.519999999997</v>
      </c>
    </row>
    <row r="77" spans="1:12" ht="21" customHeight="1" x14ac:dyDescent="0.25">
      <c r="A77" s="55">
        <f>A76+1</f>
        <v>52</v>
      </c>
      <c r="B77" s="10" t="s">
        <v>278</v>
      </c>
      <c r="C77" s="13" t="s">
        <v>232</v>
      </c>
      <c r="D77" s="104">
        <v>1</v>
      </c>
      <c r="E77" s="95">
        <v>449548</v>
      </c>
      <c r="F77" s="12">
        <f t="shared" si="21"/>
        <v>449548</v>
      </c>
      <c r="G77" s="12">
        <f t="shared" si="22"/>
        <v>539457.6</v>
      </c>
      <c r="H77" s="11"/>
      <c r="I77" s="16"/>
      <c r="J77" s="16"/>
      <c r="K77" s="19">
        <f t="shared" si="23"/>
        <v>449548</v>
      </c>
      <c r="L77" s="12">
        <f t="shared" si="24"/>
        <v>539457.6</v>
      </c>
    </row>
    <row r="78" spans="1:12" ht="21" customHeight="1" x14ac:dyDescent="0.25">
      <c r="A78" s="88" t="s">
        <v>329</v>
      </c>
      <c r="B78" s="91" t="s">
        <v>280</v>
      </c>
      <c r="C78" s="94" t="s">
        <v>232</v>
      </c>
      <c r="D78" s="106">
        <v>1</v>
      </c>
      <c r="E78" s="86"/>
      <c r="F78" s="86"/>
      <c r="G78" s="86"/>
      <c r="H78" s="96">
        <v>4360000</v>
      </c>
      <c r="I78" s="86">
        <f>ROUND(H78*D78,2)</f>
        <v>4360000</v>
      </c>
      <c r="J78" s="86">
        <f>ROUND(I78*1.2,2)</f>
        <v>5232000</v>
      </c>
      <c r="K78" s="87">
        <f t="shared" si="23"/>
        <v>4360000</v>
      </c>
      <c r="L78" s="86">
        <f t="shared" si="24"/>
        <v>5232000</v>
      </c>
    </row>
    <row r="79" spans="1:12" ht="21" customHeight="1" x14ac:dyDescent="0.25">
      <c r="A79" s="88" t="s">
        <v>330</v>
      </c>
      <c r="B79" s="91" t="s">
        <v>279</v>
      </c>
      <c r="C79" s="94" t="s">
        <v>232</v>
      </c>
      <c r="D79" s="106">
        <v>1</v>
      </c>
      <c r="E79" s="86"/>
      <c r="F79" s="86"/>
      <c r="G79" s="86"/>
      <c r="H79" s="131">
        <v>410000</v>
      </c>
      <c r="I79" s="86">
        <f>ROUND(H79*D79,2)</f>
        <v>410000</v>
      </c>
      <c r="J79" s="86">
        <f>ROUND(I79*1.2,2)</f>
        <v>492000</v>
      </c>
      <c r="K79" s="87">
        <f t="shared" si="23"/>
        <v>410000</v>
      </c>
      <c r="L79" s="86">
        <f t="shared" si="24"/>
        <v>492000</v>
      </c>
    </row>
    <row r="80" spans="1:12" ht="21" customHeight="1" x14ac:dyDescent="0.25">
      <c r="A80" s="55">
        <f>A77+1</f>
        <v>53</v>
      </c>
      <c r="B80" s="10" t="s">
        <v>163</v>
      </c>
      <c r="C80" s="13" t="s">
        <v>10</v>
      </c>
      <c r="D80" s="104">
        <v>2</v>
      </c>
      <c r="E80" s="90">
        <v>2952.96</v>
      </c>
      <c r="F80" s="12">
        <f>ROUND(E80*D80,2)</f>
        <v>5905.92</v>
      </c>
      <c r="G80" s="12">
        <f>ROUND(F80*1.2,2)</f>
        <v>7087.1</v>
      </c>
      <c r="H80" s="11"/>
      <c r="I80" s="16"/>
      <c r="J80" s="16"/>
      <c r="K80" s="19">
        <f t="shared" si="23"/>
        <v>5905.92</v>
      </c>
      <c r="L80" s="12">
        <f t="shared" si="24"/>
        <v>7087.1</v>
      </c>
    </row>
    <row r="81" spans="1:12" ht="21" customHeight="1" x14ac:dyDescent="0.25">
      <c r="A81" s="55">
        <f>A80+1</f>
        <v>54</v>
      </c>
      <c r="B81" s="10" t="s">
        <v>125</v>
      </c>
      <c r="C81" s="13" t="s">
        <v>10</v>
      </c>
      <c r="D81" s="104">
        <v>1</v>
      </c>
      <c r="E81" s="132">
        <v>12480</v>
      </c>
      <c r="F81" s="12">
        <f>ROUND(E81*D81,2)</f>
        <v>12480</v>
      </c>
      <c r="G81" s="12">
        <f>ROUND(F81*1.2,2)</f>
        <v>14976</v>
      </c>
      <c r="H81" s="11"/>
      <c r="I81" s="16"/>
      <c r="J81" s="16"/>
      <c r="K81" s="19">
        <f t="shared" si="23"/>
        <v>12480</v>
      </c>
      <c r="L81" s="12">
        <f t="shared" si="24"/>
        <v>14976</v>
      </c>
    </row>
    <row r="82" spans="1:12" ht="21" customHeight="1" x14ac:dyDescent="0.25">
      <c r="A82" s="88" t="s">
        <v>331</v>
      </c>
      <c r="B82" s="97" t="s">
        <v>126</v>
      </c>
      <c r="C82" s="94" t="s">
        <v>10</v>
      </c>
      <c r="D82" s="107">
        <v>1</v>
      </c>
      <c r="E82" s="86"/>
      <c r="F82" s="86"/>
      <c r="G82" s="86"/>
      <c r="H82" s="131">
        <v>51667</v>
      </c>
      <c r="I82" s="86">
        <f t="shared" ref="I82:I87" si="25">ROUND(H82*D82,2)</f>
        <v>51667</v>
      </c>
      <c r="J82" s="86">
        <f t="shared" ref="J82:J87" si="26">ROUND(I82*1.2,2)</f>
        <v>62000.4</v>
      </c>
      <c r="K82" s="87">
        <f t="shared" ref="K82:K88" si="27">F82+I82</f>
        <v>51667</v>
      </c>
      <c r="L82" s="86">
        <f t="shared" ref="L82:L88" si="28">G82+J82</f>
        <v>62000.4</v>
      </c>
    </row>
    <row r="83" spans="1:12" ht="21" customHeight="1" x14ac:dyDescent="0.25">
      <c r="A83" s="88" t="s">
        <v>332</v>
      </c>
      <c r="B83" s="93" t="s">
        <v>240</v>
      </c>
      <c r="C83" s="94" t="s">
        <v>149</v>
      </c>
      <c r="D83" s="107">
        <v>1</v>
      </c>
      <c r="E83" s="86"/>
      <c r="F83" s="86"/>
      <c r="G83" s="86"/>
      <c r="H83" s="86">
        <f>ROUND(2500*1.01,2)</f>
        <v>2525</v>
      </c>
      <c r="I83" s="86">
        <f t="shared" si="25"/>
        <v>2525</v>
      </c>
      <c r="J83" s="86">
        <f t="shared" si="26"/>
        <v>3030</v>
      </c>
      <c r="K83" s="87">
        <f t="shared" si="27"/>
        <v>2525</v>
      </c>
      <c r="L83" s="86">
        <f t="shared" si="28"/>
        <v>3030</v>
      </c>
    </row>
    <row r="84" spans="1:12" ht="21" customHeight="1" x14ac:dyDescent="0.25">
      <c r="A84" s="88" t="s">
        <v>333</v>
      </c>
      <c r="B84" s="91" t="s">
        <v>244</v>
      </c>
      <c r="C84" s="94" t="s">
        <v>10</v>
      </c>
      <c r="D84" s="105">
        <v>1</v>
      </c>
      <c r="E84" s="86"/>
      <c r="F84" s="86"/>
      <c r="G84" s="86"/>
      <c r="H84" s="86">
        <f>ROUND(2500*1.01,2)</f>
        <v>2525</v>
      </c>
      <c r="I84" s="86">
        <f t="shared" si="25"/>
        <v>2525</v>
      </c>
      <c r="J84" s="86">
        <f t="shared" si="26"/>
        <v>3030</v>
      </c>
      <c r="K84" s="87">
        <f t="shared" si="27"/>
        <v>2525</v>
      </c>
      <c r="L84" s="86">
        <f t="shared" si="28"/>
        <v>3030</v>
      </c>
    </row>
    <row r="85" spans="1:12" ht="21" customHeight="1" x14ac:dyDescent="0.25">
      <c r="A85" s="88" t="s">
        <v>334</v>
      </c>
      <c r="B85" s="91" t="s">
        <v>249</v>
      </c>
      <c r="C85" s="94" t="s">
        <v>246</v>
      </c>
      <c r="D85" s="107">
        <v>4</v>
      </c>
      <c r="E85" s="86"/>
      <c r="F85" s="86"/>
      <c r="G85" s="86"/>
      <c r="H85" s="86">
        <f>ROUND(1571/10*1.2,2)</f>
        <v>188.52</v>
      </c>
      <c r="I85" s="86">
        <f t="shared" si="25"/>
        <v>754.08</v>
      </c>
      <c r="J85" s="86">
        <f t="shared" si="26"/>
        <v>904.9</v>
      </c>
      <c r="K85" s="87">
        <f t="shared" si="27"/>
        <v>754.08</v>
      </c>
      <c r="L85" s="86">
        <f t="shared" si="28"/>
        <v>904.9</v>
      </c>
    </row>
    <row r="86" spans="1:12" ht="21" customHeight="1" x14ac:dyDescent="0.25">
      <c r="A86" s="88" t="s">
        <v>335</v>
      </c>
      <c r="B86" s="91" t="s">
        <v>247</v>
      </c>
      <c r="C86" s="94" t="s">
        <v>243</v>
      </c>
      <c r="D86" s="113">
        <f>0.38*2</f>
        <v>0.76</v>
      </c>
      <c r="E86" s="86"/>
      <c r="F86" s="86"/>
      <c r="G86" s="86"/>
      <c r="H86" s="118">
        <f>ROUND(244.95*1.2,2)</f>
        <v>293.94</v>
      </c>
      <c r="I86" s="86">
        <f t="shared" si="25"/>
        <v>223.39</v>
      </c>
      <c r="J86" s="86">
        <f t="shared" si="26"/>
        <v>268.07</v>
      </c>
      <c r="K86" s="87">
        <f t="shared" si="27"/>
        <v>223.39</v>
      </c>
      <c r="L86" s="86">
        <f t="shared" si="28"/>
        <v>268.07</v>
      </c>
    </row>
    <row r="87" spans="1:12" ht="21" customHeight="1" x14ac:dyDescent="0.25">
      <c r="A87" s="88" t="s">
        <v>336</v>
      </c>
      <c r="B87" s="91" t="s">
        <v>248</v>
      </c>
      <c r="C87" s="94" t="s">
        <v>243</v>
      </c>
      <c r="D87" s="113">
        <f>0.38*2</f>
        <v>0.76</v>
      </c>
      <c r="E87" s="86"/>
      <c r="F87" s="86"/>
      <c r="G87" s="86"/>
      <c r="H87" s="118">
        <f>ROUND(223.92*1.2,2)</f>
        <v>268.7</v>
      </c>
      <c r="I87" s="86">
        <f t="shared" si="25"/>
        <v>204.21</v>
      </c>
      <c r="J87" s="86">
        <f t="shared" si="26"/>
        <v>245.05</v>
      </c>
      <c r="K87" s="87">
        <f t="shared" si="27"/>
        <v>204.21</v>
      </c>
      <c r="L87" s="86">
        <f t="shared" si="28"/>
        <v>245.05</v>
      </c>
    </row>
    <row r="88" spans="1:12" ht="21" customHeight="1" x14ac:dyDescent="0.25">
      <c r="A88" s="55">
        <f>A81+1</f>
        <v>55</v>
      </c>
      <c r="B88" s="10" t="s">
        <v>241</v>
      </c>
      <c r="C88" s="13" t="s">
        <v>7</v>
      </c>
      <c r="D88" s="111">
        <v>16.43</v>
      </c>
      <c r="E88" s="95">
        <v>1933.2</v>
      </c>
      <c r="F88" s="12">
        <f>ROUND(E88*D88,2)</f>
        <v>31762.48</v>
      </c>
      <c r="G88" s="12">
        <f t="shared" ref="G88:G93" si="29">ROUND(F88*1.2,2)</f>
        <v>38114.980000000003</v>
      </c>
      <c r="H88" s="11"/>
      <c r="I88" s="16"/>
      <c r="J88" s="16"/>
      <c r="K88" s="19">
        <f t="shared" si="27"/>
        <v>31762.48</v>
      </c>
      <c r="L88" s="12">
        <f t="shared" si="28"/>
        <v>38114.980000000003</v>
      </c>
    </row>
    <row r="89" spans="1:12" ht="21" customHeight="1" x14ac:dyDescent="0.25">
      <c r="A89" s="88" t="s">
        <v>337</v>
      </c>
      <c r="B89" s="97" t="s">
        <v>12</v>
      </c>
      <c r="C89" s="94" t="s">
        <v>7</v>
      </c>
      <c r="D89" s="112">
        <f>ROUND(D88*1.17,2)</f>
        <v>19.22</v>
      </c>
      <c r="E89" s="86"/>
      <c r="F89" s="86"/>
      <c r="G89" s="86"/>
      <c r="H89" s="86">
        <v>3925</v>
      </c>
      <c r="I89" s="86">
        <f>ROUND(H89*D89,2)</f>
        <v>75438.5</v>
      </c>
      <c r="J89" s="86">
        <f>ROUND(I89*1.2,2)</f>
        <v>90526.2</v>
      </c>
      <c r="K89" s="87">
        <f t="shared" ref="K89:L91" si="30">F89+I89</f>
        <v>75438.5</v>
      </c>
      <c r="L89" s="86">
        <f t="shared" si="30"/>
        <v>90526.2</v>
      </c>
    </row>
    <row r="90" spans="1:12" ht="21" customHeight="1" x14ac:dyDescent="0.25">
      <c r="A90" s="55">
        <f>A88+1</f>
        <v>56</v>
      </c>
      <c r="B90" s="10" t="s">
        <v>242</v>
      </c>
      <c r="C90" s="13" t="s">
        <v>7</v>
      </c>
      <c r="D90" s="111">
        <v>3.3</v>
      </c>
      <c r="E90" s="95">
        <v>2395.1999999999998</v>
      </c>
      <c r="F90" s="12">
        <f>ROUND(E90*D90,2)</f>
        <v>7904.16</v>
      </c>
      <c r="G90" s="12">
        <f t="shared" si="29"/>
        <v>9484.99</v>
      </c>
      <c r="H90" s="11"/>
      <c r="I90" s="16"/>
      <c r="J90" s="16"/>
      <c r="K90" s="19">
        <f t="shared" si="30"/>
        <v>7904.16</v>
      </c>
      <c r="L90" s="12">
        <f t="shared" si="30"/>
        <v>9484.99</v>
      </c>
    </row>
    <row r="91" spans="1:12" ht="21" customHeight="1" x14ac:dyDescent="0.25">
      <c r="A91" s="88" t="s">
        <v>338</v>
      </c>
      <c r="B91" s="97" t="s">
        <v>12</v>
      </c>
      <c r="C91" s="94" t="s">
        <v>7</v>
      </c>
      <c r="D91" s="112">
        <f>ROUND(D90*1.17,2)</f>
        <v>3.86</v>
      </c>
      <c r="E91" s="86"/>
      <c r="F91" s="86"/>
      <c r="G91" s="86"/>
      <c r="H91" s="86">
        <v>3925</v>
      </c>
      <c r="I91" s="86">
        <f>ROUND(H91*D91,2)</f>
        <v>15150.5</v>
      </c>
      <c r="J91" s="86">
        <f>ROUND(I91*1.2,2)</f>
        <v>18180.599999999999</v>
      </c>
      <c r="K91" s="87">
        <f t="shared" si="30"/>
        <v>15150.5</v>
      </c>
      <c r="L91" s="86">
        <f t="shared" si="30"/>
        <v>18180.599999999999</v>
      </c>
    </row>
    <row r="92" spans="1:12" ht="22.5" customHeight="1" x14ac:dyDescent="0.25">
      <c r="A92" s="123"/>
      <c r="B92" s="124" t="s">
        <v>282</v>
      </c>
      <c r="C92" s="125"/>
      <c r="D92" s="126"/>
      <c r="E92" s="127"/>
      <c r="F92" s="128"/>
      <c r="G92" s="128"/>
      <c r="H92" s="129"/>
      <c r="I92" s="128"/>
      <c r="J92" s="128"/>
      <c r="K92" s="130"/>
      <c r="L92" s="128"/>
    </row>
    <row r="93" spans="1:12" ht="18" customHeight="1" x14ac:dyDescent="0.25">
      <c r="A93" s="55">
        <f>A90+1</f>
        <v>57</v>
      </c>
      <c r="B93" s="10" t="s">
        <v>242</v>
      </c>
      <c r="C93" s="13" t="s">
        <v>7</v>
      </c>
      <c r="D93" s="111">
        <v>3.3</v>
      </c>
      <c r="E93" s="95">
        <v>2395.1999999999998</v>
      </c>
      <c r="F93" s="12">
        <f>ROUND(E93*D93,2)</f>
        <v>7904.16</v>
      </c>
      <c r="G93" s="12">
        <f t="shared" si="29"/>
        <v>9484.99</v>
      </c>
      <c r="H93" s="11"/>
      <c r="I93" s="16"/>
      <c r="J93" s="16"/>
      <c r="K93" s="19">
        <f>F93+I93</f>
        <v>7904.16</v>
      </c>
      <c r="L93" s="12">
        <f>G93+J93</f>
        <v>9484.99</v>
      </c>
    </row>
    <row r="94" spans="1:12" ht="18" customHeight="1" x14ac:dyDescent="0.25">
      <c r="A94" s="88" t="s">
        <v>339</v>
      </c>
      <c r="B94" s="97" t="s">
        <v>12</v>
      </c>
      <c r="C94" s="94" t="s">
        <v>7</v>
      </c>
      <c r="D94" s="112">
        <f>ROUND(D93*1.17,2)</f>
        <v>3.86</v>
      </c>
      <c r="E94" s="86"/>
      <c r="F94" s="86"/>
      <c r="G94" s="86"/>
      <c r="H94" s="86">
        <v>3925</v>
      </c>
      <c r="I94" s="86">
        <f>ROUND(H94*D94,2)</f>
        <v>15150.5</v>
      </c>
      <c r="J94" s="86">
        <f>ROUND(I94*1.2,2)</f>
        <v>18180.599999999999</v>
      </c>
      <c r="K94" s="87">
        <f t="shared" ref="K94:K100" si="31">F94+I94</f>
        <v>15150.5</v>
      </c>
      <c r="L94" s="86">
        <f t="shared" ref="L94:L100" si="32">G94+J94</f>
        <v>18180.599999999999</v>
      </c>
    </row>
    <row r="95" spans="1:12" ht="22.5" customHeight="1" x14ac:dyDescent="0.25">
      <c r="A95" s="123"/>
      <c r="B95" s="306" t="s">
        <v>284</v>
      </c>
      <c r="C95" s="307"/>
      <c r="D95" s="308"/>
      <c r="E95" s="127"/>
      <c r="F95" s="128"/>
      <c r="G95" s="128"/>
      <c r="H95" s="129"/>
      <c r="I95" s="128"/>
      <c r="J95" s="128"/>
      <c r="K95" s="130"/>
      <c r="L95" s="128"/>
    </row>
    <row r="96" spans="1:12" ht="29.25" customHeight="1" x14ac:dyDescent="0.25">
      <c r="A96" s="55">
        <f>A93+1</f>
        <v>58</v>
      </c>
      <c r="B96" s="10" t="s">
        <v>285</v>
      </c>
      <c r="C96" s="13" t="s">
        <v>149</v>
      </c>
      <c r="D96" s="104">
        <v>6</v>
      </c>
      <c r="E96" s="95">
        <v>3146</v>
      </c>
      <c r="F96" s="12">
        <f>ROUND(E96*D96,2)</f>
        <v>18876</v>
      </c>
      <c r="G96" s="12">
        <f>ROUND(F96*1.2,2)</f>
        <v>22651.200000000001</v>
      </c>
      <c r="H96" s="11"/>
      <c r="I96" s="16"/>
      <c r="J96" s="16"/>
      <c r="K96" s="19">
        <f>F96+I96</f>
        <v>18876</v>
      </c>
      <c r="L96" s="12">
        <f>G96+J96</f>
        <v>22651.200000000001</v>
      </c>
    </row>
    <row r="97" spans="1:12" ht="29.25" customHeight="1" x14ac:dyDescent="0.25">
      <c r="A97" s="55">
        <f>A96+1</f>
        <v>59</v>
      </c>
      <c r="B97" s="10" t="s">
        <v>286</v>
      </c>
      <c r="C97" s="13" t="s">
        <v>270</v>
      </c>
      <c r="D97" s="104">
        <v>46</v>
      </c>
      <c r="E97" s="95">
        <v>947.43999999999994</v>
      </c>
      <c r="F97" s="12">
        <f>ROUND(E97*D97,2)</f>
        <v>43582.239999999998</v>
      </c>
      <c r="G97" s="12">
        <f>ROUND(F97*1.2,2)</f>
        <v>52298.69</v>
      </c>
      <c r="H97" s="11"/>
      <c r="I97" s="16"/>
      <c r="J97" s="16"/>
      <c r="K97" s="19">
        <f t="shared" si="31"/>
        <v>43582.239999999998</v>
      </c>
      <c r="L97" s="12">
        <f t="shared" si="32"/>
        <v>52298.69</v>
      </c>
    </row>
    <row r="98" spans="1:12" ht="18" customHeight="1" x14ac:dyDescent="0.25">
      <c r="A98" s="55">
        <f>A97+1</f>
        <v>60</v>
      </c>
      <c r="B98" s="10" t="s">
        <v>287</v>
      </c>
      <c r="C98" s="13" t="s">
        <v>149</v>
      </c>
      <c r="D98" s="104">
        <v>2</v>
      </c>
      <c r="E98" s="95">
        <v>45161.4</v>
      </c>
      <c r="F98" s="12">
        <f>ROUND(E98*D98,2)</f>
        <v>90322.8</v>
      </c>
      <c r="G98" s="12">
        <f>ROUND(F98*1.2,2)</f>
        <v>108387.36</v>
      </c>
      <c r="H98" s="11"/>
      <c r="I98" s="16"/>
      <c r="J98" s="16"/>
      <c r="K98" s="19">
        <f t="shared" si="31"/>
        <v>90322.8</v>
      </c>
      <c r="L98" s="12">
        <f t="shared" si="32"/>
        <v>108387.36</v>
      </c>
    </row>
    <row r="99" spans="1:12" ht="31.5" customHeight="1" x14ac:dyDescent="0.25">
      <c r="A99" s="55">
        <f>A98+1</f>
        <v>61</v>
      </c>
      <c r="B99" s="10" t="s">
        <v>288</v>
      </c>
      <c r="C99" s="13" t="s">
        <v>149</v>
      </c>
      <c r="D99" s="104">
        <v>1</v>
      </c>
      <c r="E99" s="95">
        <v>75145.5</v>
      </c>
      <c r="F99" s="12">
        <f>ROUND(E99*D99,2)</f>
        <v>75145.5</v>
      </c>
      <c r="G99" s="12">
        <f>ROUND(F99*1.2,2)</f>
        <v>90174.6</v>
      </c>
      <c r="H99" s="11"/>
      <c r="I99" s="16"/>
      <c r="J99" s="16"/>
      <c r="K99" s="19">
        <f t="shared" si="31"/>
        <v>75145.5</v>
      </c>
      <c r="L99" s="12">
        <f t="shared" si="32"/>
        <v>90174.6</v>
      </c>
    </row>
    <row r="100" spans="1:12" ht="31.5" customHeight="1" x14ac:dyDescent="0.25">
      <c r="A100" s="55">
        <f>A99+1</f>
        <v>62</v>
      </c>
      <c r="B100" s="10" t="s">
        <v>289</v>
      </c>
      <c r="C100" s="13" t="s">
        <v>149</v>
      </c>
      <c r="D100" s="104">
        <v>1</v>
      </c>
      <c r="E100" s="95">
        <v>248000</v>
      </c>
      <c r="F100" s="12">
        <f>ROUND(E100*D100,2)</f>
        <v>248000</v>
      </c>
      <c r="G100" s="12">
        <f>ROUND(F100*1.2,2)</f>
        <v>297600</v>
      </c>
      <c r="H100" s="11"/>
      <c r="I100" s="16"/>
      <c r="J100" s="16"/>
      <c r="K100" s="19">
        <f t="shared" si="31"/>
        <v>248000</v>
      </c>
      <c r="L100" s="12">
        <f t="shared" si="32"/>
        <v>297600</v>
      </c>
    </row>
    <row r="101" spans="1:12" ht="22.5" customHeight="1" x14ac:dyDescent="0.25">
      <c r="A101" s="123"/>
      <c r="B101" s="306" t="s">
        <v>315</v>
      </c>
      <c r="C101" s="307"/>
      <c r="D101" s="308"/>
      <c r="E101" s="127"/>
      <c r="F101" s="128"/>
      <c r="G101" s="128"/>
      <c r="H101" s="129"/>
      <c r="I101" s="128"/>
      <c r="J101" s="128"/>
      <c r="K101" s="130"/>
      <c r="L101" s="128"/>
    </row>
    <row r="102" spans="1:12" ht="24" customHeight="1" x14ac:dyDescent="0.25">
      <c r="A102" s="55">
        <f>A100+1</f>
        <v>63</v>
      </c>
      <c r="B102" s="100" t="s">
        <v>297</v>
      </c>
      <c r="C102" s="101" t="s">
        <v>10</v>
      </c>
      <c r="D102" s="108">
        <v>36</v>
      </c>
      <c r="E102" s="95">
        <v>10620</v>
      </c>
      <c r="F102" s="12">
        <f t="shared" ref="F102:F107" si="33">ROUND(E102*D102,2)</f>
        <v>382320</v>
      </c>
      <c r="G102" s="12">
        <f t="shared" ref="G102:G107" si="34">ROUND(F102*1.2,2)</f>
        <v>458784</v>
      </c>
      <c r="H102" s="11"/>
      <c r="I102" s="16"/>
      <c r="J102" s="16"/>
      <c r="K102" s="19">
        <f t="shared" ref="K102:K107" si="35">F102+I102</f>
        <v>382320</v>
      </c>
      <c r="L102" s="12">
        <f t="shared" ref="L102:L107" si="36">G102+J102</f>
        <v>458784</v>
      </c>
    </row>
    <row r="103" spans="1:12" ht="24" customHeight="1" x14ac:dyDescent="0.25">
      <c r="A103" s="55">
        <f>A102+1</f>
        <v>64</v>
      </c>
      <c r="B103" s="100" t="s">
        <v>298</v>
      </c>
      <c r="C103" s="101" t="s">
        <v>10</v>
      </c>
      <c r="D103" s="108">
        <v>72</v>
      </c>
      <c r="E103" s="95">
        <v>8420</v>
      </c>
      <c r="F103" s="12">
        <f t="shared" si="33"/>
        <v>606240</v>
      </c>
      <c r="G103" s="12">
        <f t="shared" si="34"/>
        <v>727488</v>
      </c>
      <c r="H103" s="11"/>
      <c r="I103" s="16"/>
      <c r="J103" s="16"/>
      <c r="K103" s="19">
        <f t="shared" si="35"/>
        <v>606240</v>
      </c>
      <c r="L103" s="12">
        <f t="shared" si="36"/>
        <v>727488</v>
      </c>
    </row>
    <row r="104" spans="1:12" ht="24" customHeight="1" x14ac:dyDescent="0.25">
      <c r="A104" s="55">
        <f>A103+1</f>
        <v>65</v>
      </c>
      <c r="B104" s="100" t="s">
        <v>299</v>
      </c>
      <c r="C104" s="101" t="s">
        <v>10</v>
      </c>
      <c r="D104" s="108">
        <v>72</v>
      </c>
      <c r="E104" s="95">
        <v>510</v>
      </c>
      <c r="F104" s="12">
        <f t="shared" si="33"/>
        <v>36720</v>
      </c>
      <c r="G104" s="12">
        <f t="shared" si="34"/>
        <v>44064</v>
      </c>
      <c r="H104" s="11"/>
      <c r="I104" s="16"/>
      <c r="J104" s="16"/>
      <c r="K104" s="19">
        <f t="shared" si="35"/>
        <v>36720</v>
      </c>
      <c r="L104" s="12">
        <f t="shared" si="36"/>
        <v>44064</v>
      </c>
    </row>
    <row r="105" spans="1:12" ht="24" customHeight="1" x14ac:dyDescent="0.25">
      <c r="A105" s="55">
        <f>A104+1</f>
        <v>66</v>
      </c>
      <c r="B105" s="100" t="s">
        <v>300</v>
      </c>
      <c r="C105" s="101" t="s">
        <v>10</v>
      </c>
      <c r="D105" s="108">
        <v>36</v>
      </c>
      <c r="E105" s="95">
        <v>510</v>
      </c>
      <c r="F105" s="12">
        <f t="shared" si="33"/>
        <v>18360</v>
      </c>
      <c r="G105" s="12">
        <f t="shared" si="34"/>
        <v>22032</v>
      </c>
      <c r="H105" s="11"/>
      <c r="I105" s="16"/>
      <c r="J105" s="16"/>
      <c r="K105" s="19">
        <f t="shared" si="35"/>
        <v>18360</v>
      </c>
      <c r="L105" s="12">
        <f t="shared" si="36"/>
        <v>22032</v>
      </c>
    </row>
    <row r="106" spans="1:12" ht="24" customHeight="1" x14ac:dyDescent="0.25">
      <c r="A106" s="88" t="s">
        <v>340</v>
      </c>
      <c r="B106" s="102" t="s">
        <v>313</v>
      </c>
      <c r="C106" s="103" t="s">
        <v>232</v>
      </c>
      <c r="D106" s="106">
        <v>3</v>
      </c>
      <c r="E106" s="86"/>
      <c r="F106" s="86"/>
      <c r="G106" s="86"/>
      <c r="H106" s="131">
        <v>851646.56</v>
      </c>
      <c r="I106" s="86">
        <f>ROUND(H106*D106,2)</f>
        <v>2554939.6800000002</v>
      </c>
      <c r="J106" s="86">
        <f>ROUND(I106*1.2,2)</f>
        <v>3065927.62</v>
      </c>
      <c r="K106" s="87">
        <f t="shared" si="35"/>
        <v>2554939.6800000002</v>
      </c>
      <c r="L106" s="86">
        <f t="shared" si="36"/>
        <v>3065927.62</v>
      </c>
    </row>
    <row r="107" spans="1:12" ht="24" customHeight="1" x14ac:dyDescent="0.25">
      <c r="A107" s="55">
        <f>A105+1</f>
        <v>67</v>
      </c>
      <c r="B107" s="10" t="s">
        <v>301</v>
      </c>
      <c r="C107" s="13" t="s">
        <v>7</v>
      </c>
      <c r="D107" s="111">
        <f>ROUND(0.43*6.5*3,2)</f>
        <v>8.39</v>
      </c>
      <c r="E107" s="95">
        <v>1933.2</v>
      </c>
      <c r="F107" s="12">
        <f t="shared" si="33"/>
        <v>16219.55</v>
      </c>
      <c r="G107" s="12">
        <f t="shared" si="34"/>
        <v>19463.46</v>
      </c>
      <c r="H107" s="11"/>
      <c r="I107" s="16"/>
      <c r="J107" s="16"/>
      <c r="K107" s="19">
        <f t="shared" si="35"/>
        <v>16219.55</v>
      </c>
      <c r="L107" s="12">
        <f t="shared" si="36"/>
        <v>19463.46</v>
      </c>
    </row>
    <row r="108" spans="1:12" ht="24" customHeight="1" x14ac:dyDescent="0.25">
      <c r="A108" s="88" t="s">
        <v>341</v>
      </c>
      <c r="B108" s="102" t="s">
        <v>12</v>
      </c>
      <c r="C108" s="103" t="s">
        <v>7</v>
      </c>
      <c r="D108" s="112">
        <f>ROUND(D107*1.17,2)</f>
        <v>9.82</v>
      </c>
      <c r="E108" s="86"/>
      <c r="F108" s="86"/>
      <c r="G108" s="86"/>
      <c r="H108" s="86">
        <v>3925</v>
      </c>
      <c r="I108" s="86">
        <f>ROUND(H108*D108,2)</f>
        <v>38543.5</v>
      </c>
      <c r="J108" s="86">
        <f>ROUND(I108*1.2,2)</f>
        <v>46252.2</v>
      </c>
      <c r="K108" s="87">
        <f>F108+I108</f>
        <v>38543.5</v>
      </c>
      <c r="L108" s="86">
        <f>G108+J108</f>
        <v>46252.2</v>
      </c>
    </row>
    <row r="109" spans="1:12" ht="22.5" customHeight="1" x14ac:dyDescent="0.25">
      <c r="A109" s="123"/>
      <c r="B109" s="306" t="s">
        <v>302</v>
      </c>
      <c r="C109" s="307"/>
      <c r="D109" s="308"/>
      <c r="E109" s="127"/>
      <c r="F109" s="128"/>
      <c r="G109" s="128"/>
      <c r="H109" s="129"/>
      <c r="I109" s="128"/>
      <c r="J109" s="128"/>
      <c r="K109" s="130"/>
      <c r="L109" s="128"/>
    </row>
    <row r="110" spans="1:12" ht="24.75" customHeight="1" x14ac:dyDescent="0.25">
      <c r="A110" s="55">
        <f>A107+1</f>
        <v>68</v>
      </c>
      <c r="B110" s="100" t="s">
        <v>297</v>
      </c>
      <c r="C110" s="101" t="s">
        <v>10</v>
      </c>
      <c r="D110" s="108">
        <v>24</v>
      </c>
      <c r="E110" s="95">
        <v>10620</v>
      </c>
      <c r="F110" s="12">
        <f t="shared" ref="F110:F115" si="37">ROUND(E110*D110,2)</f>
        <v>254880</v>
      </c>
      <c r="G110" s="12">
        <f t="shared" ref="G110:G115" si="38">ROUND(F110*1.2,2)</f>
        <v>305856</v>
      </c>
      <c r="H110" s="11"/>
      <c r="I110" s="16"/>
      <c r="J110" s="16"/>
      <c r="K110" s="19">
        <f t="shared" ref="K110:K115" si="39">F110+I110</f>
        <v>254880</v>
      </c>
      <c r="L110" s="12">
        <f t="shared" ref="L110:L115" si="40">G110+J110</f>
        <v>305856</v>
      </c>
    </row>
    <row r="111" spans="1:12" ht="24.75" customHeight="1" x14ac:dyDescent="0.25">
      <c r="A111" s="55">
        <f>A110+1</f>
        <v>69</v>
      </c>
      <c r="B111" s="100" t="s">
        <v>298</v>
      </c>
      <c r="C111" s="101" t="s">
        <v>10</v>
      </c>
      <c r="D111" s="108">
        <v>48</v>
      </c>
      <c r="E111" s="95">
        <v>8420</v>
      </c>
      <c r="F111" s="12">
        <f t="shared" si="37"/>
        <v>404160</v>
      </c>
      <c r="G111" s="12">
        <f t="shared" si="38"/>
        <v>484992</v>
      </c>
      <c r="H111" s="11"/>
      <c r="I111" s="16"/>
      <c r="J111" s="16"/>
      <c r="K111" s="19">
        <f t="shared" si="39"/>
        <v>404160</v>
      </c>
      <c r="L111" s="12">
        <f t="shared" si="40"/>
        <v>484992</v>
      </c>
    </row>
    <row r="112" spans="1:12" ht="24.75" customHeight="1" x14ac:dyDescent="0.25">
      <c r="A112" s="55">
        <f>A111+1</f>
        <v>70</v>
      </c>
      <c r="B112" s="100" t="s">
        <v>299</v>
      </c>
      <c r="C112" s="101" t="s">
        <v>10</v>
      </c>
      <c r="D112" s="108">
        <v>48</v>
      </c>
      <c r="E112" s="95">
        <v>510</v>
      </c>
      <c r="F112" s="12">
        <f t="shared" si="37"/>
        <v>24480</v>
      </c>
      <c r="G112" s="12">
        <f t="shared" si="38"/>
        <v>29376</v>
      </c>
      <c r="H112" s="11"/>
      <c r="I112" s="16"/>
      <c r="J112" s="16"/>
      <c r="K112" s="19">
        <f t="shared" si="39"/>
        <v>24480</v>
      </c>
      <c r="L112" s="12">
        <f t="shared" si="40"/>
        <v>29376</v>
      </c>
    </row>
    <row r="113" spans="1:12" ht="24.75" customHeight="1" x14ac:dyDescent="0.25">
      <c r="A113" s="55">
        <f>A112+1</f>
        <v>71</v>
      </c>
      <c r="B113" s="100" t="s">
        <v>300</v>
      </c>
      <c r="C113" s="101" t="s">
        <v>10</v>
      </c>
      <c r="D113" s="108">
        <v>24</v>
      </c>
      <c r="E113" s="95">
        <v>510</v>
      </c>
      <c r="F113" s="12">
        <f t="shared" si="37"/>
        <v>12240</v>
      </c>
      <c r="G113" s="12">
        <f t="shared" si="38"/>
        <v>14688</v>
      </c>
      <c r="H113" s="11"/>
      <c r="I113" s="16"/>
      <c r="J113" s="16"/>
      <c r="K113" s="19">
        <f t="shared" si="39"/>
        <v>12240</v>
      </c>
      <c r="L113" s="12">
        <f t="shared" si="40"/>
        <v>14688</v>
      </c>
    </row>
    <row r="114" spans="1:12" ht="24" customHeight="1" x14ac:dyDescent="0.25">
      <c r="A114" s="88" t="s">
        <v>342</v>
      </c>
      <c r="B114" s="102" t="s">
        <v>313</v>
      </c>
      <c r="C114" s="103" t="s">
        <v>232</v>
      </c>
      <c r="D114" s="106">
        <v>2</v>
      </c>
      <c r="E114" s="86"/>
      <c r="F114" s="86"/>
      <c r="G114" s="86"/>
      <c r="H114" s="131">
        <v>851646.56</v>
      </c>
      <c r="I114" s="86">
        <f>ROUND(H114*D114,2)</f>
        <v>1703293.12</v>
      </c>
      <c r="J114" s="86">
        <f>ROUND(I114*1.2,2)</f>
        <v>2043951.74</v>
      </c>
      <c r="K114" s="87">
        <f t="shared" si="39"/>
        <v>1703293.12</v>
      </c>
      <c r="L114" s="86">
        <f t="shared" si="40"/>
        <v>2043951.74</v>
      </c>
    </row>
    <row r="115" spans="1:12" ht="24.75" customHeight="1" x14ac:dyDescent="0.25">
      <c r="A115" s="55">
        <f>A113+1</f>
        <v>72</v>
      </c>
      <c r="B115" s="10" t="s">
        <v>301</v>
      </c>
      <c r="C115" s="13" t="s">
        <v>7</v>
      </c>
      <c r="D115" s="111">
        <v>5.6</v>
      </c>
      <c r="E115" s="95">
        <v>1933.2</v>
      </c>
      <c r="F115" s="12">
        <f t="shared" si="37"/>
        <v>10825.92</v>
      </c>
      <c r="G115" s="12">
        <f t="shared" si="38"/>
        <v>12991.1</v>
      </c>
      <c r="H115" s="11"/>
      <c r="I115" s="16"/>
      <c r="J115" s="16"/>
      <c r="K115" s="19">
        <f t="shared" si="39"/>
        <v>10825.92</v>
      </c>
      <c r="L115" s="12">
        <f t="shared" si="40"/>
        <v>12991.1</v>
      </c>
    </row>
    <row r="116" spans="1:12" ht="24.75" customHeight="1" x14ac:dyDescent="0.25">
      <c r="A116" s="88" t="s">
        <v>343</v>
      </c>
      <c r="B116" s="102" t="s">
        <v>12</v>
      </c>
      <c r="C116" s="103" t="s">
        <v>7</v>
      </c>
      <c r="D116" s="112">
        <f>ROUND(D115*1.17,2)</f>
        <v>6.55</v>
      </c>
      <c r="E116" s="86"/>
      <c r="F116" s="86">
        <f>ROUND(E116*D116,2)</f>
        <v>0</v>
      </c>
      <c r="G116" s="86">
        <f>ROUND(F116*1.2,2)</f>
        <v>0</v>
      </c>
      <c r="H116" s="86">
        <v>3925</v>
      </c>
      <c r="I116" s="86">
        <f>ROUND(H116*D116,2)</f>
        <v>25708.75</v>
      </c>
      <c r="J116" s="86">
        <f>ROUND(I116*1.2,2)</f>
        <v>30850.5</v>
      </c>
      <c r="K116" s="87">
        <f>F116+I116</f>
        <v>25708.75</v>
      </c>
      <c r="L116" s="86">
        <f>G116+J116</f>
        <v>30850.5</v>
      </c>
    </row>
    <row r="117" spans="1:12" ht="20.25" customHeight="1" x14ac:dyDescent="0.25">
      <c r="A117" s="303" t="s">
        <v>290</v>
      </c>
      <c r="B117" s="304"/>
      <c r="C117" s="304"/>
      <c r="D117" s="304"/>
      <c r="E117" s="304"/>
      <c r="F117" s="304"/>
      <c r="G117" s="304"/>
      <c r="H117" s="304"/>
      <c r="I117" s="304"/>
      <c r="J117" s="304"/>
      <c r="K117" s="304"/>
      <c r="L117" s="305"/>
    </row>
    <row r="118" spans="1:12" ht="29.25" customHeight="1" x14ac:dyDescent="0.25">
      <c r="A118" s="82">
        <f>A115+1</f>
        <v>73</v>
      </c>
      <c r="B118" s="10" t="s">
        <v>291</v>
      </c>
      <c r="C118" s="13" t="s">
        <v>7</v>
      </c>
      <c r="D118" s="104">
        <v>2165</v>
      </c>
      <c r="E118" s="95">
        <v>1630</v>
      </c>
      <c r="F118" s="12">
        <f>ROUND(E118*D118,2)</f>
        <v>3528950</v>
      </c>
      <c r="G118" s="12">
        <f>ROUND(F118*1.2,2)</f>
        <v>4234740</v>
      </c>
      <c r="H118" s="11"/>
      <c r="I118" s="16"/>
      <c r="J118" s="16"/>
      <c r="K118" s="19">
        <f t="shared" ref="K118:L124" si="41">F118+I118</f>
        <v>3528950</v>
      </c>
      <c r="L118" s="12">
        <f t="shared" si="41"/>
        <v>4234740</v>
      </c>
    </row>
    <row r="119" spans="1:12" ht="29.25" customHeight="1" x14ac:dyDescent="0.25">
      <c r="A119" s="82">
        <f>A118+1</f>
        <v>74</v>
      </c>
      <c r="B119" s="10" t="s">
        <v>283</v>
      </c>
      <c r="C119" s="13" t="s">
        <v>8</v>
      </c>
      <c r="D119" s="104">
        <v>3936</v>
      </c>
      <c r="E119" s="95">
        <v>101.5</v>
      </c>
      <c r="F119" s="12">
        <f>ROUND(E119*D119,2)</f>
        <v>399504</v>
      </c>
      <c r="G119" s="12">
        <f>ROUND(F119*1.2,2)</f>
        <v>479404.79999999999</v>
      </c>
      <c r="H119" s="11"/>
      <c r="I119" s="16"/>
      <c r="J119" s="16"/>
      <c r="K119" s="19">
        <f t="shared" si="41"/>
        <v>399504</v>
      </c>
      <c r="L119" s="12">
        <f t="shared" si="41"/>
        <v>479404.79999999999</v>
      </c>
    </row>
    <row r="120" spans="1:12" ht="21.75" customHeight="1" x14ac:dyDescent="0.25">
      <c r="A120" s="82">
        <f>A119+1</f>
        <v>75</v>
      </c>
      <c r="B120" s="10" t="s">
        <v>233</v>
      </c>
      <c r="C120" s="13" t="s">
        <v>8</v>
      </c>
      <c r="D120" s="104">
        <v>3936</v>
      </c>
      <c r="E120" s="95">
        <v>52.98</v>
      </c>
      <c r="F120" s="12">
        <f>ROUND(E120*D120,2)</f>
        <v>208529.28</v>
      </c>
      <c r="G120" s="12">
        <f>ROUND(F120*1.2,2)</f>
        <v>250235.14</v>
      </c>
      <c r="H120" s="11"/>
      <c r="I120" s="16"/>
      <c r="J120" s="16"/>
      <c r="K120" s="19">
        <f t="shared" si="41"/>
        <v>208529.28</v>
      </c>
      <c r="L120" s="12">
        <f t="shared" si="41"/>
        <v>250235.14</v>
      </c>
    </row>
    <row r="121" spans="1:12" ht="18" customHeight="1" x14ac:dyDescent="0.25">
      <c r="A121" s="88" t="s">
        <v>344</v>
      </c>
      <c r="B121" s="91" t="s">
        <v>63</v>
      </c>
      <c r="C121" s="92" t="s">
        <v>8</v>
      </c>
      <c r="D121" s="116">
        <f>ROUND(D120*1.1,2)</f>
        <v>4329.6000000000004</v>
      </c>
      <c r="E121" s="86"/>
      <c r="F121" s="86"/>
      <c r="G121" s="86"/>
      <c r="H121" s="96">
        <v>67</v>
      </c>
      <c r="I121" s="86">
        <f>ROUND(H121*D121,2)</f>
        <v>290083.20000000001</v>
      </c>
      <c r="J121" s="86">
        <f>ROUND(I121*1.2,2)</f>
        <v>348099.84000000003</v>
      </c>
      <c r="K121" s="87">
        <f t="shared" si="41"/>
        <v>290083.20000000001</v>
      </c>
      <c r="L121" s="86">
        <f t="shared" si="41"/>
        <v>348099.84000000003</v>
      </c>
    </row>
    <row r="122" spans="1:12" ht="18" customHeight="1" x14ac:dyDescent="0.25">
      <c r="A122" s="82">
        <f>A120+1</f>
        <v>76</v>
      </c>
      <c r="B122" s="10" t="s">
        <v>292</v>
      </c>
      <c r="C122" s="13" t="s">
        <v>7</v>
      </c>
      <c r="D122" s="110">
        <v>787</v>
      </c>
      <c r="E122" s="19">
        <v>1310.05</v>
      </c>
      <c r="F122" s="12">
        <f>ROUND(E122*D122,2)</f>
        <v>1031009.35</v>
      </c>
      <c r="G122" s="12">
        <f>ROUND(F122*1.2,2)</f>
        <v>1237211.22</v>
      </c>
      <c r="H122" s="11"/>
      <c r="I122" s="16"/>
      <c r="J122" s="16"/>
      <c r="K122" s="19">
        <f t="shared" si="41"/>
        <v>1031009.35</v>
      </c>
      <c r="L122" s="12">
        <f t="shared" si="41"/>
        <v>1237211.22</v>
      </c>
    </row>
    <row r="123" spans="1:12" ht="18" customHeight="1" x14ac:dyDescent="0.25">
      <c r="A123" s="88" t="s">
        <v>345</v>
      </c>
      <c r="B123" s="91" t="s">
        <v>267</v>
      </c>
      <c r="C123" s="94" t="s">
        <v>7</v>
      </c>
      <c r="D123" s="116">
        <f>ROUND(D122*1.2,2)</f>
        <v>944.4</v>
      </c>
      <c r="E123" s="86"/>
      <c r="F123" s="86"/>
      <c r="G123" s="86"/>
      <c r="H123" s="96">
        <v>1200</v>
      </c>
      <c r="I123" s="86">
        <f>ROUND(H123*D123,2)</f>
        <v>1133280</v>
      </c>
      <c r="J123" s="86">
        <f>ROUND(I123*1.2,2)</f>
        <v>1359936</v>
      </c>
      <c r="K123" s="87">
        <f t="shared" si="41"/>
        <v>1133280</v>
      </c>
      <c r="L123" s="86">
        <f t="shared" si="41"/>
        <v>1359936</v>
      </c>
    </row>
    <row r="124" spans="1:12" ht="23.25" customHeight="1" x14ac:dyDescent="0.25">
      <c r="A124" s="55">
        <f>A122+1</f>
        <v>77</v>
      </c>
      <c r="B124" s="10" t="s">
        <v>234</v>
      </c>
      <c r="C124" s="13" t="s">
        <v>7</v>
      </c>
      <c r="D124" s="109">
        <v>1378</v>
      </c>
      <c r="E124" s="90">
        <v>2573.7399999999998</v>
      </c>
      <c r="F124" s="12">
        <f>ROUND(E124*D124,2)</f>
        <v>3546613.72</v>
      </c>
      <c r="G124" s="12">
        <f>ROUND(F124*1.2,2)</f>
        <v>4255936.46</v>
      </c>
      <c r="H124" s="11"/>
      <c r="I124" s="16"/>
      <c r="J124" s="16"/>
      <c r="K124" s="19">
        <f t="shared" si="41"/>
        <v>3546613.72</v>
      </c>
      <c r="L124" s="12">
        <f t="shared" si="41"/>
        <v>4255936.46</v>
      </c>
    </row>
    <row r="125" spans="1:12" ht="18" customHeight="1" x14ac:dyDescent="0.25">
      <c r="A125" s="88" t="s">
        <v>346</v>
      </c>
      <c r="B125" s="97" t="s">
        <v>12</v>
      </c>
      <c r="C125" s="94" t="s">
        <v>7</v>
      </c>
      <c r="D125" s="112">
        <f>ROUND(D124*1.17,2)</f>
        <v>1612.26</v>
      </c>
      <c r="E125" s="86"/>
      <c r="F125" s="86"/>
      <c r="G125" s="86"/>
      <c r="H125" s="86">
        <v>3925</v>
      </c>
      <c r="I125" s="86">
        <f>ROUND(H125*D125,2)</f>
        <v>6328120.5</v>
      </c>
      <c r="J125" s="86">
        <f>ROUND(I125*1.2,2)</f>
        <v>7593744.5999999996</v>
      </c>
      <c r="K125" s="87">
        <f t="shared" ref="K125:K132" si="42">F125+I125</f>
        <v>6328120.5</v>
      </c>
      <c r="L125" s="86">
        <f t="shared" ref="L125:L132" si="43">G125+J125</f>
        <v>7593744.5999999996</v>
      </c>
    </row>
    <row r="126" spans="1:12" ht="21" customHeight="1" x14ac:dyDescent="0.25">
      <c r="A126" s="55">
        <f>A124+1</f>
        <v>78</v>
      </c>
      <c r="B126" s="10" t="s">
        <v>250</v>
      </c>
      <c r="C126" s="13" t="s">
        <v>8</v>
      </c>
      <c r="D126" s="111">
        <v>3936</v>
      </c>
      <c r="E126" s="95">
        <v>203</v>
      </c>
      <c r="F126" s="12">
        <f>ROUND(E126*D126,2)</f>
        <v>799008</v>
      </c>
      <c r="G126" s="12">
        <f>ROUND(F126*1.2,2)</f>
        <v>958809.59999999998</v>
      </c>
      <c r="H126" s="11"/>
      <c r="I126" s="16"/>
      <c r="J126" s="16"/>
      <c r="K126" s="19">
        <f t="shared" si="42"/>
        <v>799008</v>
      </c>
      <c r="L126" s="12">
        <f t="shared" si="43"/>
        <v>958809.59999999998</v>
      </c>
    </row>
    <row r="127" spans="1:12" ht="30.75" customHeight="1" x14ac:dyDescent="0.25">
      <c r="A127" s="55">
        <f>A126+1</f>
        <v>79</v>
      </c>
      <c r="B127" s="10" t="s">
        <v>268</v>
      </c>
      <c r="C127" s="13" t="s">
        <v>9</v>
      </c>
      <c r="D127" s="111">
        <v>984</v>
      </c>
      <c r="E127" s="95">
        <v>2817.6</v>
      </c>
      <c r="F127" s="12">
        <f>ROUND(E127*D127,2)</f>
        <v>2772518.4</v>
      </c>
      <c r="G127" s="12">
        <f>ROUND(F127*1.2,2)</f>
        <v>3327022.08</v>
      </c>
      <c r="H127" s="11"/>
      <c r="I127" s="16"/>
      <c r="J127" s="16"/>
      <c r="K127" s="19">
        <f t="shared" si="42"/>
        <v>2772518.4</v>
      </c>
      <c r="L127" s="12">
        <f t="shared" si="43"/>
        <v>3327022.08</v>
      </c>
    </row>
    <row r="128" spans="1:12" ht="18" customHeight="1" x14ac:dyDescent="0.25">
      <c r="A128" s="88" t="s">
        <v>347</v>
      </c>
      <c r="B128" s="93" t="s">
        <v>293</v>
      </c>
      <c r="C128" s="98" t="s">
        <v>10</v>
      </c>
      <c r="D128" s="106">
        <v>1811</v>
      </c>
      <c r="E128" s="86"/>
      <c r="F128" s="86"/>
      <c r="G128" s="86"/>
      <c r="H128" s="96">
        <v>10630</v>
      </c>
      <c r="I128" s="86">
        <f>ROUND(H128*D128,2)</f>
        <v>19250930</v>
      </c>
      <c r="J128" s="86">
        <f>ROUND(I128*1.2,2)</f>
        <v>23101116</v>
      </c>
      <c r="K128" s="87">
        <f t="shared" si="42"/>
        <v>19250930</v>
      </c>
      <c r="L128" s="86">
        <f t="shared" si="43"/>
        <v>23101116</v>
      </c>
    </row>
    <row r="129" spans="1:12" ht="21" customHeight="1" x14ac:dyDescent="0.25">
      <c r="A129" s="88" t="s">
        <v>348</v>
      </c>
      <c r="B129" s="91" t="s">
        <v>370</v>
      </c>
      <c r="C129" s="92" t="s">
        <v>24</v>
      </c>
      <c r="D129" s="106">
        <v>3622</v>
      </c>
      <c r="E129" s="86"/>
      <c r="F129" s="86"/>
      <c r="G129" s="86"/>
      <c r="H129" s="96">
        <v>4126.3</v>
      </c>
      <c r="I129" s="86">
        <f>ROUND(H129*D129,2)</f>
        <v>14945458.6</v>
      </c>
      <c r="J129" s="86">
        <f>ROUND(I129*1.2,2)</f>
        <v>17934550.32</v>
      </c>
      <c r="K129" s="87">
        <f t="shared" si="42"/>
        <v>14945458.6</v>
      </c>
      <c r="L129" s="86">
        <f t="shared" si="43"/>
        <v>17934550.32</v>
      </c>
    </row>
    <row r="130" spans="1:12" ht="18" customHeight="1" x14ac:dyDescent="0.25">
      <c r="A130" s="88" t="s">
        <v>349</v>
      </c>
      <c r="B130" s="93" t="s">
        <v>311</v>
      </c>
      <c r="C130" s="98" t="s">
        <v>10</v>
      </c>
      <c r="D130" s="106">
        <v>158</v>
      </c>
      <c r="E130" s="86"/>
      <c r="F130" s="86"/>
      <c r="G130" s="86"/>
      <c r="H130" s="119">
        <v>275000</v>
      </c>
      <c r="I130" s="86">
        <f>ROUND(H130*D130,2)</f>
        <v>43450000</v>
      </c>
      <c r="J130" s="86">
        <f>ROUND(I130*1.2,2)</f>
        <v>52140000</v>
      </c>
      <c r="K130" s="87">
        <f t="shared" si="42"/>
        <v>43450000</v>
      </c>
      <c r="L130" s="86">
        <f t="shared" si="43"/>
        <v>52140000</v>
      </c>
    </row>
    <row r="131" spans="1:12" ht="22.5" customHeight="1" x14ac:dyDescent="0.25">
      <c r="A131" s="88" t="s">
        <v>350</v>
      </c>
      <c r="B131" s="91" t="s">
        <v>275</v>
      </c>
      <c r="C131" s="92" t="s">
        <v>24</v>
      </c>
      <c r="D131" s="106">
        <v>158</v>
      </c>
      <c r="E131" s="86"/>
      <c r="F131" s="86"/>
      <c r="G131" s="86"/>
      <c r="H131" s="96">
        <v>4100</v>
      </c>
      <c r="I131" s="86">
        <f>ROUND(H131*D131,2)</f>
        <v>647800</v>
      </c>
      <c r="J131" s="86">
        <f>ROUND(I131*1.2,2)</f>
        <v>777360</v>
      </c>
      <c r="K131" s="87">
        <f t="shared" si="42"/>
        <v>647800</v>
      </c>
      <c r="L131" s="86">
        <f t="shared" si="43"/>
        <v>777360</v>
      </c>
    </row>
    <row r="132" spans="1:12" ht="18" customHeight="1" x14ac:dyDescent="0.25">
      <c r="A132" s="88" t="s">
        <v>351</v>
      </c>
      <c r="B132" s="99" t="s">
        <v>274</v>
      </c>
      <c r="C132" s="92" t="s">
        <v>24</v>
      </c>
      <c r="D132" s="133"/>
      <c r="E132" s="86"/>
      <c r="F132" s="86"/>
      <c r="G132" s="86"/>
      <c r="H132" s="96">
        <v>3754</v>
      </c>
      <c r="I132" s="86">
        <f>ROUND(H132*D132,2)</f>
        <v>0</v>
      </c>
      <c r="J132" s="86">
        <f>ROUND(I132*1.2,2)</f>
        <v>0</v>
      </c>
      <c r="K132" s="87">
        <f t="shared" si="42"/>
        <v>0</v>
      </c>
      <c r="L132" s="86">
        <f t="shared" si="43"/>
        <v>0</v>
      </c>
    </row>
    <row r="133" spans="1:12" ht="18" customHeight="1" x14ac:dyDescent="0.25">
      <c r="A133" s="82">
        <f>A127+1</f>
        <v>80</v>
      </c>
      <c r="B133" s="10" t="s">
        <v>295</v>
      </c>
      <c r="C133" s="13" t="s">
        <v>149</v>
      </c>
      <c r="D133" s="104">
        <v>2</v>
      </c>
      <c r="E133" s="95">
        <v>94000</v>
      </c>
      <c r="F133" s="12">
        <f>ROUND(E133*D133,2)</f>
        <v>188000</v>
      </c>
      <c r="G133" s="12">
        <f>ROUND(F133*1.2,2)</f>
        <v>225600</v>
      </c>
      <c r="H133" s="11"/>
      <c r="I133" s="16"/>
      <c r="J133" s="16"/>
      <c r="K133" s="19">
        <f t="shared" ref="K133:L139" si="44">F133+I133</f>
        <v>188000</v>
      </c>
      <c r="L133" s="12">
        <f t="shared" si="44"/>
        <v>225600</v>
      </c>
    </row>
    <row r="134" spans="1:12" ht="18" customHeight="1" x14ac:dyDescent="0.25">
      <c r="A134" s="88" t="s">
        <v>352</v>
      </c>
      <c r="B134" s="99" t="s">
        <v>309</v>
      </c>
      <c r="C134" s="92" t="s">
        <v>149</v>
      </c>
      <c r="D134" s="106">
        <v>2</v>
      </c>
      <c r="E134" s="86"/>
      <c r="F134" s="86"/>
      <c r="G134" s="86"/>
      <c r="H134" s="96">
        <v>221916.66</v>
      </c>
      <c r="I134" s="86">
        <f>ROUND(H134*D134,2)</f>
        <v>443833.32</v>
      </c>
      <c r="J134" s="86">
        <f>ROUND(I134*1.2,2)</f>
        <v>532599.98</v>
      </c>
      <c r="K134" s="87">
        <f t="shared" si="44"/>
        <v>443833.32</v>
      </c>
      <c r="L134" s="86">
        <f t="shared" si="44"/>
        <v>532599.98</v>
      </c>
    </row>
    <row r="135" spans="1:12" ht="18" customHeight="1" x14ac:dyDescent="0.25">
      <c r="A135" s="82">
        <f>A133+1</f>
        <v>81</v>
      </c>
      <c r="B135" s="10" t="s">
        <v>251</v>
      </c>
      <c r="C135" s="13" t="s">
        <v>7</v>
      </c>
      <c r="D135" s="104">
        <v>423</v>
      </c>
      <c r="E135" s="95">
        <v>1933.2</v>
      </c>
      <c r="F135" s="12">
        <f>ROUND(E135*D135,2)</f>
        <v>817743.6</v>
      </c>
      <c r="G135" s="12">
        <f>ROUND(F135*1.2,2)</f>
        <v>981292.32</v>
      </c>
      <c r="H135" s="11"/>
      <c r="I135" s="16">
        <f>ROUND(H135*D135,2)</f>
        <v>0</v>
      </c>
      <c r="J135" s="16">
        <f>ROUND(I135*1.2,2)</f>
        <v>0</v>
      </c>
      <c r="K135" s="19">
        <f t="shared" si="44"/>
        <v>817743.6</v>
      </c>
      <c r="L135" s="12">
        <f t="shared" si="44"/>
        <v>981292.32</v>
      </c>
    </row>
    <row r="136" spans="1:12" ht="18" customHeight="1" x14ac:dyDescent="0.25">
      <c r="A136" s="88" t="s">
        <v>353</v>
      </c>
      <c r="B136" s="97" t="s">
        <v>12</v>
      </c>
      <c r="C136" s="94" t="s">
        <v>7</v>
      </c>
      <c r="D136" s="112">
        <f>ROUND(D135*1.17,2)</f>
        <v>494.91</v>
      </c>
      <c r="E136" s="86"/>
      <c r="F136" s="86"/>
      <c r="G136" s="86"/>
      <c r="H136" s="86">
        <v>3925</v>
      </c>
      <c r="I136" s="86">
        <f>ROUND(H136*D136,2)</f>
        <v>1942521.75</v>
      </c>
      <c r="J136" s="86">
        <f>ROUND(I136*1.2,2)</f>
        <v>2331026.1</v>
      </c>
      <c r="K136" s="87">
        <f t="shared" si="44"/>
        <v>1942521.75</v>
      </c>
      <c r="L136" s="86">
        <f t="shared" si="44"/>
        <v>2331026.1</v>
      </c>
    </row>
    <row r="137" spans="1:12" ht="18" customHeight="1" x14ac:dyDescent="0.25">
      <c r="A137" s="82">
        <f>A135+1</f>
        <v>82</v>
      </c>
      <c r="B137" s="10" t="s">
        <v>236</v>
      </c>
      <c r="C137" s="13" t="s">
        <v>7</v>
      </c>
      <c r="D137" s="111">
        <f>ROUND(D135*0.1,2)</f>
        <v>42.3</v>
      </c>
      <c r="E137" s="90">
        <v>1449.9</v>
      </c>
      <c r="F137" s="12">
        <f>ROUND(E137*D137,2)</f>
        <v>61330.77</v>
      </c>
      <c r="G137" s="12">
        <f>ROUND(F137*1.2,2)</f>
        <v>73596.92</v>
      </c>
      <c r="H137" s="11"/>
      <c r="I137" s="16"/>
      <c r="J137" s="16"/>
      <c r="K137" s="19">
        <f t="shared" si="44"/>
        <v>61330.77</v>
      </c>
      <c r="L137" s="12">
        <f t="shared" si="44"/>
        <v>73596.92</v>
      </c>
    </row>
    <row r="138" spans="1:12" ht="21" customHeight="1" x14ac:dyDescent="0.25">
      <c r="A138" s="88" t="s">
        <v>354</v>
      </c>
      <c r="B138" s="93" t="s">
        <v>12</v>
      </c>
      <c r="C138" s="94" t="s">
        <v>7</v>
      </c>
      <c r="D138" s="112">
        <f>ROUND(D137*1.17,2)</f>
        <v>49.49</v>
      </c>
      <c r="E138" s="86"/>
      <c r="F138" s="86"/>
      <c r="G138" s="86"/>
      <c r="H138" s="86">
        <v>3925</v>
      </c>
      <c r="I138" s="86">
        <f>ROUND(H138*D138,2)</f>
        <v>194248.25</v>
      </c>
      <c r="J138" s="86">
        <f>ROUND(I138*1.2,2)</f>
        <v>233097.9</v>
      </c>
      <c r="K138" s="87">
        <f t="shared" si="44"/>
        <v>194248.25</v>
      </c>
      <c r="L138" s="86">
        <f t="shared" si="44"/>
        <v>233097.9</v>
      </c>
    </row>
    <row r="139" spans="1:12" ht="15.75" x14ac:dyDescent="0.25">
      <c r="A139" s="55">
        <f>A137+1</f>
        <v>83</v>
      </c>
      <c r="B139" s="10" t="s">
        <v>237</v>
      </c>
      <c r="C139" s="13" t="s">
        <v>9</v>
      </c>
      <c r="D139" s="111">
        <v>984</v>
      </c>
      <c r="E139" s="95">
        <v>945.3</v>
      </c>
      <c r="F139" s="12">
        <f>ROUND(E139*D139,2)</f>
        <v>930175.2</v>
      </c>
      <c r="G139" s="12">
        <f>ROUND(F139*1.2,2)</f>
        <v>1116210.24</v>
      </c>
      <c r="H139" s="11"/>
      <c r="I139" s="16"/>
      <c r="J139" s="16"/>
      <c r="K139" s="19">
        <f t="shared" si="44"/>
        <v>930175.2</v>
      </c>
      <c r="L139" s="12">
        <f t="shared" si="44"/>
        <v>1116210.24</v>
      </c>
    </row>
    <row r="140" spans="1:12" ht="22.5" customHeight="1" x14ac:dyDescent="0.25">
      <c r="A140" s="123"/>
      <c r="B140" s="306" t="s">
        <v>303</v>
      </c>
      <c r="C140" s="307"/>
      <c r="D140" s="308"/>
      <c r="E140" s="127"/>
      <c r="F140" s="128"/>
      <c r="G140" s="128"/>
      <c r="H140" s="129"/>
      <c r="I140" s="128"/>
      <c r="J140" s="128"/>
      <c r="K140" s="130"/>
      <c r="L140" s="128"/>
    </row>
    <row r="141" spans="1:12" ht="21.75" customHeight="1" x14ac:dyDescent="0.25">
      <c r="A141" s="55">
        <f>A139+1</f>
        <v>84</v>
      </c>
      <c r="B141" s="100" t="s">
        <v>297</v>
      </c>
      <c r="C141" s="101" t="s">
        <v>10</v>
      </c>
      <c r="D141" s="108">
        <v>24</v>
      </c>
      <c r="E141" s="95">
        <v>10620</v>
      </c>
      <c r="F141" s="12">
        <f t="shared" ref="F141:F146" si="45">ROUND(E141*D141,2)</f>
        <v>254880</v>
      </c>
      <c r="G141" s="12">
        <f t="shared" ref="G141:G146" si="46">ROUND(F141*1.2,2)</f>
        <v>305856</v>
      </c>
      <c r="H141" s="11"/>
      <c r="I141" s="16"/>
      <c r="J141" s="16"/>
      <c r="K141" s="19">
        <f t="shared" ref="K141:K146" si="47">F141+I141</f>
        <v>254880</v>
      </c>
      <c r="L141" s="12">
        <f t="shared" ref="L141:L146" si="48">G141+J141</f>
        <v>305856</v>
      </c>
    </row>
    <row r="142" spans="1:12" ht="21.75" customHeight="1" x14ac:dyDescent="0.25">
      <c r="A142" s="55">
        <f>A141+1</f>
        <v>85</v>
      </c>
      <c r="B142" s="100" t="s">
        <v>298</v>
      </c>
      <c r="C142" s="101" t="s">
        <v>10</v>
      </c>
      <c r="D142" s="108">
        <v>48</v>
      </c>
      <c r="E142" s="95">
        <v>8420</v>
      </c>
      <c r="F142" s="12">
        <f t="shared" si="45"/>
        <v>404160</v>
      </c>
      <c r="G142" s="12">
        <f t="shared" si="46"/>
        <v>484992</v>
      </c>
      <c r="H142" s="11"/>
      <c r="I142" s="16"/>
      <c r="J142" s="16"/>
      <c r="K142" s="19">
        <f t="shared" si="47"/>
        <v>404160</v>
      </c>
      <c r="L142" s="12">
        <f t="shared" si="48"/>
        <v>484992</v>
      </c>
    </row>
    <row r="143" spans="1:12" ht="21.75" customHeight="1" x14ac:dyDescent="0.25">
      <c r="A143" s="55">
        <f>A142+1</f>
        <v>86</v>
      </c>
      <c r="B143" s="100" t="s">
        <v>299</v>
      </c>
      <c r="C143" s="101" t="s">
        <v>10</v>
      </c>
      <c r="D143" s="108">
        <v>48</v>
      </c>
      <c r="E143" s="95">
        <v>510</v>
      </c>
      <c r="F143" s="12">
        <f t="shared" si="45"/>
        <v>24480</v>
      </c>
      <c r="G143" s="12">
        <f t="shared" si="46"/>
        <v>29376</v>
      </c>
      <c r="H143" s="11"/>
      <c r="I143" s="16"/>
      <c r="J143" s="16"/>
      <c r="K143" s="19">
        <f t="shared" si="47"/>
        <v>24480</v>
      </c>
      <c r="L143" s="12">
        <f t="shared" si="48"/>
        <v>29376</v>
      </c>
    </row>
    <row r="144" spans="1:12" ht="21.75" customHeight="1" x14ac:dyDescent="0.25">
      <c r="A144" s="55">
        <f>A143+1</f>
        <v>87</v>
      </c>
      <c r="B144" s="100" t="s">
        <v>300</v>
      </c>
      <c r="C144" s="101" t="s">
        <v>10</v>
      </c>
      <c r="D144" s="108">
        <v>24</v>
      </c>
      <c r="E144" s="95">
        <v>510</v>
      </c>
      <c r="F144" s="12">
        <f t="shared" si="45"/>
        <v>12240</v>
      </c>
      <c r="G144" s="12">
        <f t="shared" si="46"/>
        <v>14688</v>
      </c>
      <c r="H144" s="11"/>
      <c r="I144" s="16"/>
      <c r="J144" s="16"/>
      <c r="K144" s="19">
        <f t="shared" si="47"/>
        <v>12240</v>
      </c>
      <c r="L144" s="12">
        <f t="shared" si="48"/>
        <v>14688</v>
      </c>
    </row>
    <row r="145" spans="1:12" ht="24" customHeight="1" x14ac:dyDescent="0.25">
      <c r="A145" s="88" t="s">
        <v>355</v>
      </c>
      <c r="B145" s="102" t="s">
        <v>313</v>
      </c>
      <c r="C145" s="103" t="s">
        <v>232</v>
      </c>
      <c r="D145" s="106">
        <v>2</v>
      </c>
      <c r="E145" s="86"/>
      <c r="F145" s="86"/>
      <c r="G145" s="86"/>
      <c r="H145" s="131">
        <v>851646.56</v>
      </c>
      <c r="I145" s="86">
        <f>ROUND(H145*D145,2)</f>
        <v>1703293.12</v>
      </c>
      <c r="J145" s="86">
        <f>ROUND(I145*1.2,2)</f>
        <v>2043951.74</v>
      </c>
      <c r="K145" s="87">
        <f t="shared" si="47"/>
        <v>1703293.12</v>
      </c>
      <c r="L145" s="86">
        <f t="shared" si="48"/>
        <v>2043951.74</v>
      </c>
    </row>
    <row r="146" spans="1:12" ht="21.75" customHeight="1" x14ac:dyDescent="0.25">
      <c r="A146" s="55">
        <f>A144+1</f>
        <v>88</v>
      </c>
      <c r="B146" s="10" t="s">
        <v>301</v>
      </c>
      <c r="C146" s="13" t="s">
        <v>7</v>
      </c>
      <c r="D146" s="111">
        <v>5.6</v>
      </c>
      <c r="E146" s="95">
        <v>1933.2</v>
      </c>
      <c r="F146" s="12">
        <f t="shared" si="45"/>
        <v>10825.92</v>
      </c>
      <c r="G146" s="12">
        <f t="shared" si="46"/>
        <v>12991.1</v>
      </c>
      <c r="H146" s="11"/>
      <c r="I146" s="16"/>
      <c r="J146" s="16"/>
      <c r="K146" s="19">
        <f t="shared" si="47"/>
        <v>10825.92</v>
      </c>
      <c r="L146" s="12">
        <f t="shared" si="48"/>
        <v>12991.1</v>
      </c>
    </row>
    <row r="147" spans="1:12" ht="21.75" customHeight="1" x14ac:dyDescent="0.25">
      <c r="A147" s="88" t="s">
        <v>356</v>
      </c>
      <c r="B147" s="102" t="s">
        <v>12</v>
      </c>
      <c r="C147" s="103" t="s">
        <v>7</v>
      </c>
      <c r="D147" s="112">
        <f>ROUND(D146*1.17,2)</f>
        <v>6.55</v>
      </c>
      <c r="E147" s="86"/>
      <c r="F147" s="86"/>
      <c r="G147" s="86"/>
      <c r="H147" s="86">
        <v>3925</v>
      </c>
      <c r="I147" s="86">
        <f>ROUND(H147*D147,2)</f>
        <v>25708.75</v>
      </c>
      <c r="J147" s="86">
        <f>ROUND(I147*1.2,2)</f>
        <v>30850.5</v>
      </c>
      <c r="K147" s="87">
        <f>F147+I147</f>
        <v>25708.75</v>
      </c>
      <c r="L147" s="86">
        <f>G147+J147</f>
        <v>30850.5</v>
      </c>
    </row>
    <row r="148" spans="1:12" ht="22.5" customHeight="1" x14ac:dyDescent="0.25">
      <c r="A148" s="123"/>
      <c r="B148" s="306" t="s">
        <v>294</v>
      </c>
      <c r="C148" s="307"/>
      <c r="D148" s="308"/>
      <c r="E148" s="127"/>
      <c r="F148" s="128"/>
      <c r="G148" s="128"/>
      <c r="H148" s="129"/>
      <c r="I148" s="128"/>
      <c r="J148" s="128"/>
      <c r="K148" s="130"/>
      <c r="L148" s="128"/>
    </row>
    <row r="149" spans="1:12" ht="15.75" x14ac:dyDescent="0.25">
      <c r="A149" s="55">
        <f>A146+1</f>
        <v>89</v>
      </c>
      <c r="B149" s="10" t="s">
        <v>277</v>
      </c>
      <c r="C149" s="13" t="s">
        <v>7</v>
      </c>
      <c r="D149" s="111">
        <v>276.60000000000002</v>
      </c>
      <c r="E149" s="95">
        <v>1630</v>
      </c>
      <c r="F149" s="12">
        <f>ROUND(E149*D149,2)</f>
        <v>450858</v>
      </c>
      <c r="G149" s="12">
        <f>ROUND(F149*1.2,2)</f>
        <v>541029.6</v>
      </c>
      <c r="H149" s="11"/>
      <c r="I149" s="16"/>
      <c r="J149" s="16"/>
      <c r="K149" s="19">
        <f t="shared" ref="K149:K160" si="49">F149+I149</f>
        <v>450858</v>
      </c>
      <c r="L149" s="12">
        <f t="shared" ref="L149:L160" si="50">G149+J149</f>
        <v>541029.6</v>
      </c>
    </row>
    <row r="150" spans="1:12" ht="19.5" customHeight="1" x14ac:dyDescent="0.25">
      <c r="A150" s="55">
        <f>A149+1</f>
        <v>90</v>
      </c>
      <c r="B150" s="10" t="s">
        <v>245</v>
      </c>
      <c r="C150" s="13" t="s">
        <v>8</v>
      </c>
      <c r="D150" s="110">
        <v>321</v>
      </c>
      <c r="E150" s="95">
        <v>101.5</v>
      </c>
      <c r="F150" s="12">
        <f>ROUND(E150*D150,2)</f>
        <v>32581.5</v>
      </c>
      <c r="G150" s="12">
        <f>ROUND(F150*1.2,2)</f>
        <v>39097.800000000003</v>
      </c>
      <c r="H150" s="11"/>
      <c r="I150" s="16"/>
      <c r="J150" s="16"/>
      <c r="K150" s="19">
        <f t="shared" si="49"/>
        <v>32581.5</v>
      </c>
      <c r="L150" s="12">
        <f t="shared" si="50"/>
        <v>39097.800000000003</v>
      </c>
    </row>
    <row r="151" spans="1:12" ht="19.5" customHeight="1" x14ac:dyDescent="0.25">
      <c r="A151" s="55">
        <f>A150+1</f>
        <v>91</v>
      </c>
      <c r="B151" s="10" t="s">
        <v>233</v>
      </c>
      <c r="C151" s="13" t="s">
        <v>8</v>
      </c>
      <c r="D151" s="110">
        <v>321</v>
      </c>
      <c r="E151" s="95">
        <v>52.98</v>
      </c>
      <c r="F151" s="12">
        <f>ROUND(E151*D151,2)</f>
        <v>17006.580000000002</v>
      </c>
      <c r="G151" s="12">
        <f>ROUND(F151*1.2,2)</f>
        <v>20407.900000000001</v>
      </c>
      <c r="H151" s="11"/>
      <c r="I151" s="16"/>
      <c r="J151" s="16"/>
      <c r="K151" s="19">
        <f t="shared" si="49"/>
        <v>17006.580000000002</v>
      </c>
      <c r="L151" s="12">
        <f t="shared" si="50"/>
        <v>20407.900000000001</v>
      </c>
    </row>
    <row r="152" spans="1:12" ht="19.5" customHeight="1" x14ac:dyDescent="0.25">
      <c r="A152" s="88" t="s">
        <v>357</v>
      </c>
      <c r="B152" s="91" t="s">
        <v>63</v>
      </c>
      <c r="C152" s="92" t="s">
        <v>8</v>
      </c>
      <c r="D152" s="112">
        <f>ROUND(D151*1.1,2)</f>
        <v>353.1</v>
      </c>
      <c r="E152" s="86"/>
      <c r="F152" s="86"/>
      <c r="G152" s="86"/>
      <c r="H152" s="96">
        <v>67</v>
      </c>
      <c r="I152" s="86">
        <f>ROUND(H152*D152,2)</f>
        <v>23657.7</v>
      </c>
      <c r="J152" s="86">
        <f>ROUND(I152*1.2,2)</f>
        <v>28389.24</v>
      </c>
      <c r="K152" s="87">
        <f t="shared" si="49"/>
        <v>23657.7</v>
      </c>
      <c r="L152" s="86">
        <f t="shared" si="50"/>
        <v>28389.24</v>
      </c>
    </row>
    <row r="153" spans="1:12" ht="19.5" customHeight="1" x14ac:dyDescent="0.25">
      <c r="A153" s="55">
        <f>A151+1</f>
        <v>92</v>
      </c>
      <c r="B153" s="10" t="s">
        <v>234</v>
      </c>
      <c r="C153" s="13" t="s">
        <v>7</v>
      </c>
      <c r="D153" s="111">
        <v>138.30000000000001</v>
      </c>
      <c r="E153" s="90">
        <v>2573.7399999999998</v>
      </c>
      <c r="F153" s="12">
        <f>ROUND(E153*D153,2)</f>
        <v>355948.24</v>
      </c>
      <c r="G153" s="12">
        <f>ROUND(F153*1.2,2)</f>
        <v>427137.89</v>
      </c>
      <c r="H153" s="11"/>
      <c r="I153" s="16"/>
      <c r="J153" s="16"/>
      <c r="K153" s="19">
        <f t="shared" si="49"/>
        <v>355948.24</v>
      </c>
      <c r="L153" s="12">
        <f t="shared" si="50"/>
        <v>427137.89</v>
      </c>
    </row>
    <row r="154" spans="1:12" ht="19.5" customHeight="1" x14ac:dyDescent="0.25">
      <c r="A154" s="88" t="s">
        <v>358</v>
      </c>
      <c r="B154" s="97" t="s">
        <v>12</v>
      </c>
      <c r="C154" s="94" t="s">
        <v>7</v>
      </c>
      <c r="D154" s="112">
        <f>ROUND(D153*1.17,2)</f>
        <v>161.81</v>
      </c>
      <c r="E154" s="86"/>
      <c r="F154" s="86"/>
      <c r="G154" s="86"/>
      <c r="H154" s="86">
        <v>3925</v>
      </c>
      <c r="I154" s="86">
        <f>ROUND(H154*D154,2)</f>
        <v>635104.25</v>
      </c>
      <c r="J154" s="86">
        <f>ROUND(I154*1.2,2)</f>
        <v>762125.1</v>
      </c>
      <c r="K154" s="87">
        <f t="shared" si="49"/>
        <v>635104.25</v>
      </c>
      <c r="L154" s="86">
        <f t="shared" si="50"/>
        <v>762125.1</v>
      </c>
    </row>
    <row r="155" spans="1:12" ht="19.5" customHeight="1" x14ac:dyDescent="0.25">
      <c r="A155" s="55">
        <f>A153+1</f>
        <v>93</v>
      </c>
      <c r="B155" s="10" t="s">
        <v>235</v>
      </c>
      <c r="C155" s="13" t="s">
        <v>8</v>
      </c>
      <c r="D155" s="111">
        <v>789.59999999999991</v>
      </c>
      <c r="E155" s="95">
        <v>203</v>
      </c>
      <c r="F155" s="12">
        <f>ROUND(E155*D155,2)</f>
        <v>160288.79999999999</v>
      </c>
      <c r="G155" s="12">
        <f>ROUND(F155*1.2,2)</f>
        <v>192346.56</v>
      </c>
      <c r="H155" s="11"/>
      <c r="I155" s="16"/>
      <c r="J155" s="16"/>
      <c r="K155" s="19">
        <f t="shared" si="49"/>
        <v>160288.79999999999</v>
      </c>
      <c r="L155" s="12">
        <f t="shared" si="50"/>
        <v>192346.56</v>
      </c>
    </row>
    <row r="156" spans="1:12" ht="19.5" customHeight="1" x14ac:dyDescent="0.25">
      <c r="A156" s="55">
        <f>A155+1</f>
        <v>94</v>
      </c>
      <c r="B156" s="10" t="s">
        <v>278</v>
      </c>
      <c r="C156" s="13" t="s">
        <v>232</v>
      </c>
      <c r="D156" s="104">
        <v>3</v>
      </c>
      <c r="E156" s="95">
        <v>449548</v>
      </c>
      <c r="F156" s="12">
        <f>ROUND(E156*D156,2)</f>
        <v>1348644</v>
      </c>
      <c r="G156" s="12">
        <f>ROUND(F156*1.2,2)</f>
        <v>1618372.8</v>
      </c>
      <c r="H156" s="11"/>
      <c r="I156" s="16"/>
      <c r="J156" s="16"/>
      <c r="K156" s="19">
        <f t="shared" si="49"/>
        <v>1348644</v>
      </c>
      <c r="L156" s="12">
        <f t="shared" si="50"/>
        <v>1618372.8</v>
      </c>
    </row>
    <row r="157" spans="1:12" ht="19.5" customHeight="1" x14ac:dyDescent="0.25">
      <c r="A157" s="88" t="s">
        <v>359</v>
      </c>
      <c r="B157" s="91" t="s">
        <v>280</v>
      </c>
      <c r="C157" s="94" t="s">
        <v>232</v>
      </c>
      <c r="D157" s="106">
        <v>3</v>
      </c>
      <c r="E157" s="86"/>
      <c r="F157" s="86"/>
      <c r="G157" s="86"/>
      <c r="H157" s="96">
        <v>4360000</v>
      </c>
      <c r="I157" s="86">
        <f>ROUND(H157*D157,2)</f>
        <v>13080000</v>
      </c>
      <c r="J157" s="86">
        <f>ROUND(I157*1.2,2)</f>
        <v>15696000</v>
      </c>
      <c r="K157" s="87">
        <f t="shared" si="49"/>
        <v>13080000</v>
      </c>
      <c r="L157" s="86">
        <f t="shared" si="50"/>
        <v>15696000</v>
      </c>
    </row>
    <row r="158" spans="1:12" ht="19.5" customHeight="1" x14ac:dyDescent="0.25">
      <c r="A158" s="88" t="s">
        <v>360</v>
      </c>
      <c r="B158" s="91" t="s">
        <v>279</v>
      </c>
      <c r="C158" s="94" t="s">
        <v>232</v>
      </c>
      <c r="D158" s="106">
        <v>3</v>
      </c>
      <c r="E158" s="86"/>
      <c r="F158" s="86"/>
      <c r="G158" s="86"/>
      <c r="H158" s="131">
        <v>410000</v>
      </c>
      <c r="I158" s="86">
        <f>ROUND(H158*D158,2)</f>
        <v>1230000</v>
      </c>
      <c r="J158" s="86">
        <f>ROUND(I158*1.2,2)</f>
        <v>1476000</v>
      </c>
      <c r="K158" s="87">
        <f t="shared" si="49"/>
        <v>1230000</v>
      </c>
      <c r="L158" s="86">
        <f t="shared" si="50"/>
        <v>1476000</v>
      </c>
    </row>
    <row r="159" spans="1:12" ht="19.5" customHeight="1" x14ac:dyDescent="0.25">
      <c r="A159" s="55">
        <f>A156+1</f>
        <v>95</v>
      </c>
      <c r="B159" s="10" t="s">
        <v>163</v>
      </c>
      <c r="C159" s="13" t="s">
        <v>10</v>
      </c>
      <c r="D159" s="104">
        <v>6</v>
      </c>
      <c r="E159" s="90">
        <v>2952.96</v>
      </c>
      <c r="F159" s="12">
        <f>ROUND(E159*D159,2)</f>
        <v>17717.759999999998</v>
      </c>
      <c r="G159" s="12">
        <f>ROUND(F159*1.2,2)</f>
        <v>21261.31</v>
      </c>
      <c r="H159" s="11"/>
      <c r="I159" s="16"/>
      <c r="J159" s="16"/>
      <c r="K159" s="19">
        <f t="shared" si="49"/>
        <v>17717.759999999998</v>
      </c>
      <c r="L159" s="12">
        <f t="shared" si="50"/>
        <v>21261.31</v>
      </c>
    </row>
    <row r="160" spans="1:12" ht="19.5" customHeight="1" x14ac:dyDescent="0.25">
      <c r="A160" s="55">
        <f>A159+1</f>
        <v>96</v>
      </c>
      <c r="B160" s="10" t="s">
        <v>125</v>
      </c>
      <c r="C160" s="13" t="s">
        <v>10</v>
      </c>
      <c r="D160" s="104">
        <v>3</v>
      </c>
      <c r="E160" s="132">
        <v>12480</v>
      </c>
      <c r="F160" s="12">
        <f>ROUND(E160*D160,2)</f>
        <v>37440</v>
      </c>
      <c r="G160" s="12">
        <f>ROUND(F160*1.2,2)</f>
        <v>44928</v>
      </c>
      <c r="H160" s="11"/>
      <c r="I160" s="16"/>
      <c r="J160" s="16"/>
      <c r="K160" s="19">
        <f t="shared" si="49"/>
        <v>37440</v>
      </c>
      <c r="L160" s="12">
        <f t="shared" si="50"/>
        <v>44928</v>
      </c>
    </row>
    <row r="161" spans="1:12" ht="19.5" customHeight="1" x14ac:dyDescent="0.25">
      <c r="A161" s="88" t="s">
        <v>361</v>
      </c>
      <c r="B161" s="97" t="s">
        <v>126</v>
      </c>
      <c r="C161" s="94" t="s">
        <v>10</v>
      </c>
      <c r="D161" s="107">
        <v>3</v>
      </c>
      <c r="E161" s="86"/>
      <c r="F161" s="86"/>
      <c r="G161" s="86"/>
      <c r="H161" s="131">
        <v>51667</v>
      </c>
      <c r="I161" s="86">
        <f t="shared" ref="I161:I166" si="51">ROUND(H161*D161,2)</f>
        <v>155001</v>
      </c>
      <c r="J161" s="86">
        <f t="shared" ref="J161:J166" si="52">ROUND(I161*1.2,2)</f>
        <v>186001.2</v>
      </c>
      <c r="K161" s="87">
        <f t="shared" ref="K161:K167" si="53">F161+I161</f>
        <v>155001</v>
      </c>
      <c r="L161" s="86">
        <f t="shared" ref="L161:L167" si="54">G161+J161</f>
        <v>186001.2</v>
      </c>
    </row>
    <row r="162" spans="1:12" ht="19.5" customHeight="1" x14ac:dyDescent="0.25">
      <c r="A162" s="88" t="s">
        <v>362</v>
      </c>
      <c r="B162" s="93" t="s">
        <v>240</v>
      </c>
      <c r="C162" s="94" t="s">
        <v>149</v>
      </c>
      <c r="D162" s="107">
        <v>3</v>
      </c>
      <c r="E162" s="86"/>
      <c r="F162" s="86"/>
      <c r="G162" s="86"/>
      <c r="H162" s="86">
        <f>ROUND(2500*1.01,2)</f>
        <v>2525</v>
      </c>
      <c r="I162" s="86">
        <f t="shared" si="51"/>
        <v>7575</v>
      </c>
      <c r="J162" s="86">
        <f t="shared" si="52"/>
        <v>9090</v>
      </c>
      <c r="K162" s="87">
        <f t="shared" si="53"/>
        <v>7575</v>
      </c>
      <c r="L162" s="86">
        <f t="shared" si="54"/>
        <v>9090</v>
      </c>
    </row>
    <row r="163" spans="1:12" ht="19.5" customHeight="1" x14ac:dyDescent="0.25">
      <c r="A163" s="88" t="s">
        <v>363</v>
      </c>
      <c r="B163" s="91" t="s">
        <v>244</v>
      </c>
      <c r="C163" s="94" t="s">
        <v>10</v>
      </c>
      <c r="D163" s="105">
        <v>3</v>
      </c>
      <c r="E163" s="86"/>
      <c r="F163" s="86"/>
      <c r="G163" s="86"/>
      <c r="H163" s="86">
        <f>ROUND(2500*1.01,2)</f>
        <v>2525</v>
      </c>
      <c r="I163" s="86">
        <f t="shared" si="51"/>
        <v>7575</v>
      </c>
      <c r="J163" s="86">
        <f t="shared" si="52"/>
        <v>9090</v>
      </c>
      <c r="K163" s="87">
        <f t="shared" si="53"/>
        <v>7575</v>
      </c>
      <c r="L163" s="86">
        <f t="shared" si="54"/>
        <v>9090</v>
      </c>
    </row>
    <row r="164" spans="1:12" ht="19.5" customHeight="1" x14ac:dyDescent="0.25">
      <c r="A164" s="88" t="s">
        <v>364</v>
      </c>
      <c r="B164" s="91" t="s">
        <v>249</v>
      </c>
      <c r="C164" s="94" t="s">
        <v>246</v>
      </c>
      <c r="D164" s="107">
        <v>12</v>
      </c>
      <c r="E164" s="86"/>
      <c r="F164" s="86"/>
      <c r="G164" s="86"/>
      <c r="H164" s="86">
        <f>ROUND(1571/10*1.2,2)</f>
        <v>188.52</v>
      </c>
      <c r="I164" s="86">
        <f t="shared" si="51"/>
        <v>2262.2399999999998</v>
      </c>
      <c r="J164" s="86">
        <f t="shared" si="52"/>
        <v>2714.69</v>
      </c>
      <c r="K164" s="87">
        <f t="shared" si="53"/>
        <v>2262.2399999999998</v>
      </c>
      <c r="L164" s="86">
        <f t="shared" si="54"/>
        <v>2714.69</v>
      </c>
    </row>
    <row r="165" spans="1:12" ht="19.5" customHeight="1" x14ac:dyDescent="0.25">
      <c r="A165" s="88" t="s">
        <v>365</v>
      </c>
      <c r="B165" s="91" t="s">
        <v>247</v>
      </c>
      <c r="C165" s="94" t="s">
        <v>243</v>
      </c>
      <c r="D165" s="113">
        <v>2.2800000000000002</v>
      </c>
      <c r="E165" s="86"/>
      <c r="F165" s="86"/>
      <c r="G165" s="86"/>
      <c r="H165" s="118">
        <f>ROUND(244.95*1.2,2)</f>
        <v>293.94</v>
      </c>
      <c r="I165" s="86">
        <f t="shared" si="51"/>
        <v>670.18</v>
      </c>
      <c r="J165" s="86">
        <f t="shared" si="52"/>
        <v>804.22</v>
      </c>
      <c r="K165" s="87">
        <f t="shared" si="53"/>
        <v>670.18</v>
      </c>
      <c r="L165" s="86">
        <f t="shared" si="54"/>
        <v>804.22</v>
      </c>
    </row>
    <row r="166" spans="1:12" ht="19.5" customHeight="1" x14ac:dyDescent="0.25">
      <c r="A166" s="88" t="s">
        <v>366</v>
      </c>
      <c r="B166" s="91" t="s">
        <v>248</v>
      </c>
      <c r="C166" s="94" t="s">
        <v>243</v>
      </c>
      <c r="D166" s="113">
        <v>2.2800000000000002</v>
      </c>
      <c r="E166" s="86"/>
      <c r="F166" s="86"/>
      <c r="G166" s="86"/>
      <c r="H166" s="118">
        <f>ROUND(223.92*1.2,2)</f>
        <v>268.7</v>
      </c>
      <c r="I166" s="86">
        <f t="shared" si="51"/>
        <v>612.64</v>
      </c>
      <c r="J166" s="86">
        <f t="shared" si="52"/>
        <v>735.17</v>
      </c>
      <c r="K166" s="87">
        <f t="shared" si="53"/>
        <v>612.64</v>
      </c>
      <c r="L166" s="86">
        <f t="shared" si="54"/>
        <v>735.17</v>
      </c>
    </row>
    <row r="167" spans="1:12" ht="19.5" customHeight="1" x14ac:dyDescent="0.25">
      <c r="A167" s="55">
        <f>A160+1</f>
        <v>97</v>
      </c>
      <c r="B167" s="10" t="s">
        <v>241</v>
      </c>
      <c r="C167" s="13" t="s">
        <v>7</v>
      </c>
      <c r="D167" s="111">
        <v>49.29</v>
      </c>
      <c r="E167" s="95">
        <v>1933.2</v>
      </c>
      <c r="F167" s="12">
        <f>ROUND(E167*D167,2)</f>
        <v>95287.43</v>
      </c>
      <c r="G167" s="12">
        <f>ROUND(F167*1.2,2)</f>
        <v>114344.92</v>
      </c>
      <c r="H167" s="11"/>
      <c r="I167" s="16"/>
      <c r="J167" s="16"/>
      <c r="K167" s="19">
        <f t="shared" si="53"/>
        <v>95287.43</v>
      </c>
      <c r="L167" s="12">
        <f t="shared" si="54"/>
        <v>114344.92</v>
      </c>
    </row>
    <row r="168" spans="1:12" ht="19.5" customHeight="1" x14ac:dyDescent="0.25">
      <c r="A168" s="88" t="s">
        <v>367</v>
      </c>
      <c r="B168" s="97" t="s">
        <v>12</v>
      </c>
      <c r="C168" s="94" t="s">
        <v>7</v>
      </c>
      <c r="D168" s="112">
        <f>ROUND(D167*1.17,2)</f>
        <v>57.67</v>
      </c>
      <c r="E168" s="86"/>
      <c r="F168" s="86"/>
      <c r="G168" s="86"/>
      <c r="H168" s="86">
        <v>3925</v>
      </c>
      <c r="I168" s="86">
        <f>ROUND(H168*D168,2)</f>
        <v>226354.75</v>
      </c>
      <c r="J168" s="86">
        <f>ROUND(I168*1.2,2)</f>
        <v>271625.7</v>
      </c>
      <c r="K168" s="87">
        <f t="shared" ref="K168:L170" si="55">F168+I168</f>
        <v>226354.75</v>
      </c>
      <c r="L168" s="86">
        <f t="shared" si="55"/>
        <v>271625.7</v>
      </c>
    </row>
    <row r="169" spans="1:12" ht="19.5" customHeight="1" x14ac:dyDescent="0.25">
      <c r="A169" s="55">
        <f>A167+1</f>
        <v>98</v>
      </c>
      <c r="B169" s="10" t="s">
        <v>242</v>
      </c>
      <c r="C169" s="13" t="s">
        <v>7</v>
      </c>
      <c r="D169" s="111">
        <v>9.8999999999999986</v>
      </c>
      <c r="E169" s="95">
        <v>2395.1999999999998</v>
      </c>
      <c r="F169" s="12">
        <f>ROUND(E169*D169,2)</f>
        <v>23712.48</v>
      </c>
      <c r="G169" s="12">
        <f>ROUND(F169*1.2,2)</f>
        <v>28454.98</v>
      </c>
      <c r="H169" s="11"/>
      <c r="I169" s="16"/>
      <c r="J169" s="16"/>
      <c r="K169" s="19">
        <f t="shared" si="55"/>
        <v>23712.48</v>
      </c>
      <c r="L169" s="12">
        <f t="shared" si="55"/>
        <v>28454.98</v>
      </c>
    </row>
    <row r="170" spans="1:12" ht="19.5" customHeight="1" x14ac:dyDescent="0.25">
      <c r="A170" s="88" t="s">
        <v>368</v>
      </c>
      <c r="B170" s="97" t="s">
        <v>12</v>
      </c>
      <c r="C170" s="94" t="s">
        <v>7</v>
      </c>
      <c r="D170" s="112">
        <f>ROUND(D169*1.17,2)</f>
        <v>11.58</v>
      </c>
      <c r="E170" s="86"/>
      <c r="F170" s="86"/>
      <c r="G170" s="86"/>
      <c r="H170" s="86">
        <v>3925</v>
      </c>
      <c r="I170" s="86">
        <f>ROUND(H170*D170,2)</f>
        <v>45451.5</v>
      </c>
      <c r="J170" s="86">
        <f>ROUND(I170*1.2,2)</f>
        <v>54541.8</v>
      </c>
      <c r="K170" s="87">
        <f t="shared" si="55"/>
        <v>45451.5</v>
      </c>
      <c r="L170" s="86">
        <f t="shared" si="55"/>
        <v>54541.8</v>
      </c>
    </row>
    <row r="171" spans="1:12" ht="22.5" customHeight="1" x14ac:dyDescent="0.25">
      <c r="A171" s="123"/>
      <c r="B171" s="306" t="s">
        <v>304</v>
      </c>
      <c r="C171" s="307"/>
      <c r="D171" s="308"/>
      <c r="E171" s="127"/>
      <c r="F171" s="128"/>
      <c r="G171" s="128"/>
      <c r="H171" s="129"/>
      <c r="I171" s="128"/>
      <c r="J171" s="128"/>
      <c r="K171" s="130"/>
      <c r="L171" s="128"/>
    </row>
    <row r="172" spans="1:12" ht="19.5" customHeight="1" x14ac:dyDescent="0.25">
      <c r="A172" s="82">
        <f>A169+1</f>
        <v>99</v>
      </c>
      <c r="B172" s="10" t="s">
        <v>296</v>
      </c>
      <c r="C172" s="13" t="s">
        <v>15</v>
      </c>
      <c r="D172" s="114">
        <f>ROUND((D149+D118+D70)*1.9,2)</f>
        <v>4814.22</v>
      </c>
      <c r="E172" s="95">
        <v>1890</v>
      </c>
      <c r="F172" s="12">
        <f>ROUND(E172*D172,2)</f>
        <v>9098875.8000000007</v>
      </c>
      <c r="G172" s="12">
        <f>ROUND(F172*1.2,2)</f>
        <v>10918650.960000001</v>
      </c>
      <c r="H172" s="11"/>
      <c r="I172" s="16"/>
      <c r="J172" s="16"/>
      <c r="K172" s="19">
        <f>F172+I172</f>
        <v>9098875.8000000007</v>
      </c>
      <c r="L172" s="12">
        <f>G172+J172</f>
        <v>10918650.960000001</v>
      </c>
    </row>
    <row r="173" spans="1:12" ht="19.5" customHeight="1" x14ac:dyDescent="0.25">
      <c r="A173" s="82">
        <f>A172+1</f>
        <v>100</v>
      </c>
      <c r="B173" s="10" t="s">
        <v>239</v>
      </c>
      <c r="C173" s="13" t="s">
        <v>9</v>
      </c>
      <c r="D173" s="114">
        <f>D139</f>
        <v>984</v>
      </c>
      <c r="E173" s="95">
        <v>1933.2</v>
      </c>
      <c r="F173" s="12">
        <f>ROUND(E173*D173,2)</f>
        <v>1902268.8</v>
      </c>
      <c r="G173" s="12">
        <f>ROUND(F173*1.2,2)</f>
        <v>2282722.56</v>
      </c>
      <c r="H173" s="11"/>
      <c r="I173" s="16"/>
      <c r="J173" s="16"/>
      <c r="K173" s="19">
        <f>F173+I173</f>
        <v>1902268.8</v>
      </c>
      <c r="L173" s="12">
        <f>G173+J173</f>
        <v>2282722.56</v>
      </c>
    </row>
    <row r="174" spans="1:12" x14ac:dyDescent="0.25">
      <c r="A174" s="288" t="s">
        <v>11</v>
      </c>
      <c r="B174" s="289"/>
      <c r="C174" s="289"/>
      <c r="D174" s="289"/>
      <c r="E174" s="290"/>
      <c r="F174" s="17">
        <f>SUM(F8:F173)</f>
        <v>48968690.780000001</v>
      </c>
      <c r="G174" s="17">
        <f>ROUND(F174*1.2,2)</f>
        <v>58762428.939999998</v>
      </c>
      <c r="I174" s="17">
        <f>SUM(I8:I173)</f>
        <v>145854549.68000001</v>
      </c>
      <c r="J174" s="17">
        <f>ROUND(I174*1.2,2)</f>
        <v>175025459.62</v>
      </c>
      <c r="K174" s="17">
        <f>SUM(K8:K173)</f>
        <v>194823240.46000001</v>
      </c>
      <c r="L174" s="17">
        <f>ROUND(K174*1.2,2)</f>
        <v>233787888.55000001</v>
      </c>
    </row>
  </sheetData>
  <mergeCells count="23">
    <mergeCell ref="A174:E174"/>
    <mergeCell ref="B7:D7"/>
    <mergeCell ref="B17:D17"/>
    <mergeCell ref="B22:D22"/>
    <mergeCell ref="B36:D36"/>
    <mergeCell ref="B42:D42"/>
    <mergeCell ref="B95:D95"/>
    <mergeCell ref="B101:D101"/>
    <mergeCell ref="B109:D109"/>
    <mergeCell ref="B140:D140"/>
    <mergeCell ref="B148:D148"/>
    <mergeCell ref="B171:D171"/>
    <mergeCell ref="A6:L6"/>
    <mergeCell ref="A48:L48"/>
    <mergeCell ref="A117:L11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  <rowBreaks count="2" manualBreakCount="2">
    <brk id="72" max="11" man="1"/>
    <brk id="155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124"/>
  <sheetViews>
    <sheetView tabSelected="1" zoomScale="85" zoomScaleNormal="85" workbookViewId="0">
      <pane ySplit="5" topLeftCell="A90" activePane="bottomLeft" state="frozen"/>
      <selection activeCell="B1" sqref="B1"/>
      <selection pane="bottomLeft" activeCell="E34" sqref="E34"/>
    </sheetView>
  </sheetViews>
  <sheetFormatPr defaultColWidth="8.85546875" defaultRowHeight="15" x14ac:dyDescent="0.25"/>
  <cols>
    <col min="1" max="1" width="9.42578125" customWidth="1"/>
    <col min="2" max="2" width="65.140625" customWidth="1"/>
    <col min="3" max="3" width="9.28515625" style="63" customWidth="1"/>
    <col min="4" max="4" width="10.140625" style="115" bestFit="1" customWidth="1"/>
    <col min="5" max="5" width="15.140625" customWidth="1"/>
    <col min="6" max="6" width="16" customWidth="1"/>
    <col min="7" max="7" width="17.140625" style="1" customWidth="1"/>
    <col min="8" max="8" width="16.140625" style="1" hidden="1" customWidth="1"/>
    <col min="9" max="13" width="16.140625" hidden="1" customWidth="1"/>
    <col min="14" max="14" width="13.85546875" hidden="1" customWidth="1"/>
    <col min="15" max="15" width="17.85546875" hidden="1" customWidth="1"/>
    <col min="16" max="16" width="18.28515625" hidden="1" customWidth="1"/>
    <col min="17" max="17" width="18.7109375" hidden="1" customWidth="1"/>
    <col min="18" max="18" width="18" hidden="1" customWidth="1"/>
    <col min="19" max="19" width="17.85546875" hidden="1" customWidth="1"/>
    <col min="20" max="20" width="19.28515625" hidden="1" customWidth="1"/>
    <col min="21" max="21" width="16.7109375" bestFit="1" customWidth="1"/>
    <col min="22" max="22" width="15.140625" style="137" bestFit="1" customWidth="1"/>
    <col min="23" max="23" width="17.140625" bestFit="1" customWidth="1"/>
    <col min="24" max="24" width="21.28515625" bestFit="1" customWidth="1"/>
    <col min="25" max="25" width="17.85546875" bestFit="1" customWidth="1"/>
    <col min="26" max="26" width="18.28515625" bestFit="1" customWidth="1"/>
    <col min="27" max="27" width="22" bestFit="1" customWidth="1"/>
    <col min="28" max="28" width="15.140625" bestFit="1" customWidth="1"/>
    <col min="29" max="29" width="16.85546875" bestFit="1" customWidth="1"/>
    <col min="30" max="30" width="22" bestFit="1" customWidth="1"/>
    <col min="31" max="31" width="17.5703125" bestFit="1" customWidth="1"/>
    <col min="32" max="32" width="22" bestFit="1" customWidth="1"/>
  </cols>
  <sheetData>
    <row r="1" spans="1:32" x14ac:dyDescent="0.25">
      <c r="Y1" s="63" t="s">
        <v>501</v>
      </c>
      <c r="Z1" s="63">
        <v>1.4</v>
      </c>
      <c r="AA1" s="63" t="s">
        <v>502</v>
      </c>
      <c r="AB1" s="63">
        <v>1.25</v>
      </c>
      <c r="AC1" s="63"/>
    </row>
    <row r="2" spans="1:32" ht="14.45" customHeight="1" x14ac:dyDescent="0.25">
      <c r="A2" s="291" t="s">
        <v>0</v>
      </c>
      <c r="B2" s="294" t="s">
        <v>1</v>
      </c>
      <c r="C2" s="283" t="s">
        <v>2</v>
      </c>
      <c r="D2" s="283" t="s">
        <v>3</v>
      </c>
      <c r="E2" s="284" t="s">
        <v>14</v>
      </c>
      <c r="F2" s="285"/>
      <c r="G2" s="285"/>
      <c r="H2" s="285"/>
      <c r="I2" s="285"/>
      <c r="J2" s="285"/>
      <c r="K2" s="285"/>
      <c r="L2" s="285"/>
      <c r="M2" s="232" t="s">
        <v>372</v>
      </c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84" t="s">
        <v>500</v>
      </c>
      <c r="Z2" s="317"/>
      <c r="AA2" s="317"/>
      <c r="AB2" s="317"/>
      <c r="AC2" s="317"/>
      <c r="AD2" s="317"/>
      <c r="AE2" s="317"/>
      <c r="AF2" s="317"/>
    </row>
    <row r="3" spans="1:32" ht="14.45" customHeight="1" x14ac:dyDescent="0.25">
      <c r="A3" s="292"/>
      <c r="B3" s="295"/>
      <c r="C3" s="283"/>
      <c r="D3" s="283"/>
      <c r="E3" s="286"/>
      <c r="F3" s="287"/>
      <c r="G3" s="287"/>
      <c r="H3" s="287"/>
      <c r="I3" s="287"/>
      <c r="J3" s="287"/>
      <c r="K3" s="287"/>
      <c r="L3" s="287"/>
      <c r="M3" s="234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86"/>
      <c r="Z3" s="287"/>
      <c r="AA3" s="287"/>
      <c r="AB3" s="287"/>
      <c r="AC3" s="287"/>
      <c r="AD3" s="287"/>
      <c r="AE3" s="287"/>
      <c r="AF3" s="287"/>
    </row>
    <row r="4" spans="1:32" ht="27.75" customHeight="1" x14ac:dyDescent="0.25">
      <c r="A4" s="292"/>
      <c r="B4" s="295"/>
      <c r="C4" s="283"/>
      <c r="D4" s="283"/>
      <c r="E4" s="283" t="s">
        <v>25</v>
      </c>
      <c r="F4" s="283"/>
      <c r="G4" s="283"/>
      <c r="H4" s="283" t="s">
        <v>26</v>
      </c>
      <c r="I4" s="283"/>
      <c r="J4" s="283"/>
      <c r="K4" s="280" t="s">
        <v>36</v>
      </c>
      <c r="L4" s="315"/>
      <c r="M4" s="231" t="s">
        <v>26</v>
      </c>
      <c r="N4" s="231"/>
      <c r="O4" s="231"/>
      <c r="P4" s="134"/>
      <c r="Q4" s="231" t="s">
        <v>26</v>
      </c>
      <c r="R4" s="231"/>
      <c r="S4" s="231"/>
      <c r="T4" s="134"/>
      <c r="U4" s="320" t="s">
        <v>499</v>
      </c>
      <c r="V4" s="321"/>
      <c r="W4" s="321"/>
      <c r="X4" s="322"/>
      <c r="Y4" s="320" t="s">
        <v>25</v>
      </c>
      <c r="Z4" s="321"/>
      <c r="AA4" s="322"/>
      <c r="AB4" s="283" t="s">
        <v>26</v>
      </c>
      <c r="AC4" s="283"/>
      <c r="AD4" s="320"/>
      <c r="AE4" s="134" t="s">
        <v>5</v>
      </c>
      <c r="AF4" s="134" t="s">
        <v>6</v>
      </c>
    </row>
    <row r="5" spans="1:32" ht="56.1" customHeight="1" x14ac:dyDescent="0.25">
      <c r="A5" s="293"/>
      <c r="B5" s="296"/>
      <c r="C5" s="283"/>
      <c r="D5" s="283"/>
      <c r="E5" s="2" t="s">
        <v>4</v>
      </c>
      <c r="F5" s="2" t="s">
        <v>5</v>
      </c>
      <c r="G5" s="3" t="s">
        <v>6</v>
      </c>
      <c r="H5" s="2" t="s">
        <v>4</v>
      </c>
      <c r="I5" s="2" t="s">
        <v>5</v>
      </c>
      <c r="J5" s="3" t="s">
        <v>6</v>
      </c>
      <c r="K5" s="2" t="s">
        <v>27</v>
      </c>
      <c r="L5" s="142" t="s">
        <v>18</v>
      </c>
      <c r="M5" s="2" t="s">
        <v>426</v>
      </c>
      <c r="N5" s="2" t="s">
        <v>425</v>
      </c>
      <c r="O5" s="2" t="s">
        <v>371</v>
      </c>
      <c r="P5" s="142" t="s">
        <v>373</v>
      </c>
      <c r="Q5" s="2" t="s">
        <v>426</v>
      </c>
      <c r="R5" s="2" t="s">
        <v>425</v>
      </c>
      <c r="S5" s="2" t="s">
        <v>371</v>
      </c>
      <c r="T5" s="2" t="s">
        <v>373</v>
      </c>
      <c r="U5" s="2" t="s">
        <v>426</v>
      </c>
      <c r="V5" s="217" t="s">
        <v>425</v>
      </c>
      <c r="W5" s="2" t="s">
        <v>371</v>
      </c>
      <c r="X5" s="2" t="s">
        <v>373</v>
      </c>
      <c r="Y5" s="2" t="s">
        <v>4</v>
      </c>
      <c r="Z5" s="2" t="s">
        <v>5</v>
      </c>
      <c r="AA5" s="3" t="s">
        <v>6</v>
      </c>
      <c r="AB5" s="2" t="s">
        <v>4</v>
      </c>
      <c r="AC5" s="2" t="s">
        <v>5</v>
      </c>
      <c r="AD5" s="239" t="s">
        <v>6</v>
      </c>
      <c r="AE5" s="3"/>
      <c r="AF5" s="3"/>
    </row>
    <row r="6" spans="1:32" x14ac:dyDescent="0.25">
      <c r="A6" s="120">
        <v>1</v>
      </c>
      <c r="B6" s="121">
        <v>2</v>
      </c>
      <c r="C6" s="121">
        <v>3</v>
      </c>
      <c r="D6" s="121">
        <v>4</v>
      </c>
      <c r="E6" s="121">
        <v>5</v>
      </c>
      <c r="F6" s="121">
        <v>6</v>
      </c>
      <c r="G6" s="121">
        <v>7</v>
      </c>
      <c r="H6" s="121">
        <v>7</v>
      </c>
      <c r="I6" s="121">
        <v>7</v>
      </c>
      <c r="J6" s="121">
        <v>7</v>
      </c>
      <c r="K6" s="121">
        <v>7</v>
      </c>
      <c r="L6" s="121">
        <v>7</v>
      </c>
      <c r="M6" s="121">
        <v>7</v>
      </c>
      <c r="N6" s="121">
        <v>7</v>
      </c>
      <c r="O6" s="121">
        <v>7</v>
      </c>
      <c r="P6" s="121">
        <v>7</v>
      </c>
      <c r="Q6" s="121">
        <v>7</v>
      </c>
      <c r="R6" s="121">
        <v>7</v>
      </c>
      <c r="S6" s="121">
        <v>7</v>
      </c>
      <c r="T6" s="121">
        <v>7</v>
      </c>
      <c r="U6" s="121">
        <v>8</v>
      </c>
      <c r="V6" s="121">
        <v>9</v>
      </c>
      <c r="W6" s="121">
        <v>10</v>
      </c>
      <c r="X6" s="121">
        <v>11</v>
      </c>
      <c r="Y6" s="121">
        <v>12</v>
      </c>
      <c r="Z6" s="121">
        <v>13</v>
      </c>
      <c r="AA6" s="121">
        <v>14</v>
      </c>
      <c r="AB6" s="121">
        <v>15</v>
      </c>
      <c r="AC6" s="121">
        <v>16</v>
      </c>
      <c r="AD6" s="121">
        <v>17</v>
      </c>
      <c r="AE6" s="121">
        <v>18</v>
      </c>
      <c r="AF6" s="121">
        <v>19</v>
      </c>
    </row>
    <row r="7" spans="1:32" ht="21.75" customHeight="1" x14ac:dyDescent="0.25">
      <c r="A7" s="300" t="s">
        <v>265</v>
      </c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135"/>
      <c r="N7" s="150"/>
      <c r="O7" s="150"/>
      <c r="P7" s="195"/>
      <c r="Q7" s="134"/>
      <c r="R7" s="134"/>
      <c r="S7" s="134"/>
      <c r="T7" s="134"/>
      <c r="U7" s="300"/>
      <c r="V7" s="301"/>
      <c r="W7" s="301"/>
      <c r="X7" s="301"/>
      <c r="Y7" s="301"/>
      <c r="Z7" s="301"/>
      <c r="AA7" s="301"/>
      <c r="AB7" s="301"/>
      <c r="AC7" s="301"/>
      <c r="AD7" s="301"/>
      <c r="AE7" s="301"/>
      <c r="AF7" s="301"/>
    </row>
    <row r="8" spans="1:32" s="271" customFormat="1" ht="19.5" customHeight="1" x14ac:dyDescent="0.25">
      <c r="A8" s="264"/>
      <c r="B8" s="313" t="s">
        <v>252</v>
      </c>
      <c r="C8" s="314"/>
      <c r="D8" s="314"/>
      <c r="E8" s="265"/>
      <c r="F8" s="266"/>
      <c r="G8" s="267"/>
      <c r="H8" s="267"/>
      <c r="I8" s="267"/>
      <c r="J8" s="267"/>
      <c r="K8" s="267"/>
      <c r="L8" s="268"/>
      <c r="M8" s="267"/>
      <c r="N8" s="269"/>
      <c r="O8" s="269"/>
      <c r="P8" s="270"/>
      <c r="Q8" s="269"/>
      <c r="R8" s="269"/>
      <c r="S8" s="269"/>
      <c r="T8" s="269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7"/>
      <c r="AF8" s="267"/>
    </row>
    <row r="9" spans="1:32" s="271" customFormat="1" ht="33" customHeight="1" x14ac:dyDescent="0.25">
      <c r="A9" s="272" t="s">
        <v>316</v>
      </c>
      <c r="B9" s="273" t="s">
        <v>231</v>
      </c>
      <c r="C9" s="274" t="s">
        <v>7</v>
      </c>
      <c r="D9" s="275">
        <f>ROUND(D10*4*0.2,2)</f>
        <v>213.84</v>
      </c>
      <c r="E9" s="95">
        <v>1800</v>
      </c>
      <c r="F9" s="80">
        <f>ROUND(E9*D9,2)</f>
        <v>384912</v>
      </c>
      <c r="G9" s="80">
        <f>ROUND(F9*1.2,2)</f>
        <v>461894.40000000002</v>
      </c>
      <c r="H9" s="11"/>
      <c r="I9" s="80"/>
      <c r="J9" s="80"/>
      <c r="K9" s="81">
        <f t="shared" ref="K9:L17" si="0">F9+I9</f>
        <v>384912</v>
      </c>
      <c r="L9" s="276">
        <f t="shared" si="0"/>
        <v>461894.40000000002</v>
      </c>
      <c r="M9" s="80"/>
      <c r="N9" s="269"/>
      <c r="O9" s="269"/>
      <c r="P9" s="270"/>
      <c r="Q9" s="269"/>
      <c r="R9" s="269"/>
      <c r="S9" s="269"/>
      <c r="T9" s="269"/>
      <c r="U9" s="276"/>
      <c r="V9" s="276"/>
      <c r="W9" s="276"/>
      <c r="X9" s="276"/>
      <c r="Y9" s="276">
        <f>E9*$Z$1</f>
        <v>2520</v>
      </c>
      <c r="Z9" s="276">
        <f>Y9*D9</f>
        <v>538876.80000000005</v>
      </c>
      <c r="AA9" s="276">
        <f>Z9*1.2</f>
        <v>646652.16000000003</v>
      </c>
      <c r="AB9" s="276"/>
      <c r="AC9" s="276"/>
      <c r="AD9" s="276"/>
      <c r="AE9" s="80">
        <f t="shared" ref="AE9:AE37" si="1">Z9+AC9</f>
        <v>538876.80000000005</v>
      </c>
      <c r="AF9" s="80">
        <f t="shared" ref="AF9:AF37" si="2">AA9+AD9</f>
        <v>646652.16000000003</v>
      </c>
    </row>
    <row r="10" spans="1:32" s="271" customFormat="1" ht="20.25" customHeight="1" x14ac:dyDescent="0.25">
      <c r="A10" s="272">
        <f>A9+1</f>
        <v>2</v>
      </c>
      <c r="B10" s="273" t="s">
        <v>254</v>
      </c>
      <c r="C10" s="274" t="s">
        <v>9</v>
      </c>
      <c r="D10" s="277">
        <v>267.3</v>
      </c>
      <c r="E10" s="95">
        <v>1979.8</v>
      </c>
      <c r="F10" s="80">
        <f t="shared" ref="F10:F17" si="3">ROUND(E10*D10,2)</f>
        <v>529200.54</v>
      </c>
      <c r="G10" s="80">
        <f t="shared" ref="G10:G17" si="4">ROUND(F10*1.2,2)</f>
        <v>635040.65</v>
      </c>
      <c r="H10" s="11"/>
      <c r="I10" s="80"/>
      <c r="J10" s="80"/>
      <c r="K10" s="81">
        <f t="shared" si="0"/>
        <v>529200.54</v>
      </c>
      <c r="L10" s="276">
        <f t="shared" si="0"/>
        <v>635040.65</v>
      </c>
      <c r="M10" s="80"/>
      <c r="N10" s="269"/>
      <c r="O10" s="269"/>
      <c r="P10" s="270"/>
      <c r="Q10" s="269"/>
      <c r="R10" s="269"/>
      <c r="S10" s="269"/>
      <c r="T10" s="269"/>
      <c r="U10" s="276"/>
      <c r="V10" s="276"/>
      <c r="W10" s="276"/>
      <c r="X10" s="276"/>
      <c r="Y10" s="276">
        <f t="shared" ref="Y10:Y38" si="5">E10*$Z$1</f>
        <v>2771.72</v>
      </c>
      <c r="Z10" s="276">
        <f t="shared" ref="Z10:Z38" si="6">Y10*D10</f>
        <v>740880.75599999994</v>
      </c>
      <c r="AA10" s="276">
        <f t="shared" ref="AA10:AA38" si="7">Z10*1.2</f>
        <v>889056.9071999999</v>
      </c>
      <c r="AB10" s="276"/>
      <c r="AC10" s="276"/>
      <c r="AD10" s="276"/>
      <c r="AE10" s="80">
        <f t="shared" si="1"/>
        <v>740880.75599999994</v>
      </c>
      <c r="AF10" s="80">
        <f t="shared" si="2"/>
        <v>889056.9071999999</v>
      </c>
    </row>
    <row r="11" spans="1:32" s="271" customFormat="1" ht="20.25" customHeight="1" x14ac:dyDescent="0.25">
      <c r="A11" s="272">
        <f t="shared" ref="A11:A17" si="8">A10+1</f>
        <v>3</v>
      </c>
      <c r="B11" s="273" t="s">
        <v>253</v>
      </c>
      <c r="C11" s="274" t="s">
        <v>149</v>
      </c>
      <c r="D11" s="278">
        <v>3</v>
      </c>
      <c r="E11" s="95">
        <v>6000</v>
      </c>
      <c r="F11" s="80">
        <f t="shared" si="3"/>
        <v>18000</v>
      </c>
      <c r="G11" s="80">
        <f t="shared" si="4"/>
        <v>21600</v>
      </c>
      <c r="H11" s="11"/>
      <c r="I11" s="80"/>
      <c r="J11" s="80"/>
      <c r="K11" s="81">
        <f t="shared" si="0"/>
        <v>18000</v>
      </c>
      <c r="L11" s="276">
        <f t="shared" si="0"/>
        <v>21600</v>
      </c>
      <c r="M11" s="80"/>
      <c r="N11" s="269"/>
      <c r="O11" s="269"/>
      <c r="P11" s="270"/>
      <c r="Q11" s="269"/>
      <c r="R11" s="269"/>
      <c r="S11" s="269"/>
      <c r="T11" s="269"/>
      <c r="U11" s="276"/>
      <c r="V11" s="276"/>
      <c r="W11" s="276"/>
      <c r="X11" s="276"/>
      <c r="Y11" s="276">
        <f t="shared" si="5"/>
        <v>8400</v>
      </c>
      <c r="Z11" s="276">
        <f t="shared" si="6"/>
        <v>25200</v>
      </c>
      <c r="AA11" s="276">
        <f t="shared" si="7"/>
        <v>30240</v>
      </c>
      <c r="AB11" s="276"/>
      <c r="AC11" s="276"/>
      <c r="AD11" s="276"/>
      <c r="AE11" s="80">
        <f t="shared" si="1"/>
        <v>25200</v>
      </c>
      <c r="AF11" s="80">
        <f t="shared" si="2"/>
        <v>30240</v>
      </c>
    </row>
    <row r="12" spans="1:32" s="271" customFormat="1" ht="20.25" customHeight="1" x14ac:dyDescent="0.25">
      <c r="A12" s="272">
        <f t="shared" si="8"/>
        <v>4</v>
      </c>
      <c r="B12" s="273" t="s">
        <v>312</v>
      </c>
      <c r="C12" s="274" t="s">
        <v>149</v>
      </c>
      <c r="D12" s="278">
        <v>1</v>
      </c>
      <c r="E12" s="95">
        <v>16200</v>
      </c>
      <c r="F12" s="80">
        <f t="shared" si="3"/>
        <v>16200</v>
      </c>
      <c r="G12" s="80">
        <f t="shared" si="4"/>
        <v>19440</v>
      </c>
      <c r="H12" s="11"/>
      <c r="I12" s="80"/>
      <c r="J12" s="80"/>
      <c r="K12" s="81">
        <f t="shared" si="0"/>
        <v>16200</v>
      </c>
      <c r="L12" s="276">
        <f t="shared" si="0"/>
        <v>19440</v>
      </c>
      <c r="M12" s="80"/>
      <c r="N12" s="269"/>
      <c r="O12" s="269"/>
      <c r="P12" s="270"/>
      <c r="Q12" s="269"/>
      <c r="R12" s="269"/>
      <c r="S12" s="269"/>
      <c r="T12" s="269"/>
      <c r="U12" s="276"/>
      <c r="V12" s="276"/>
      <c r="W12" s="276"/>
      <c r="X12" s="276"/>
      <c r="Y12" s="276">
        <f t="shared" si="5"/>
        <v>22680</v>
      </c>
      <c r="Z12" s="276">
        <f t="shared" si="6"/>
        <v>22680</v>
      </c>
      <c r="AA12" s="276">
        <f t="shared" si="7"/>
        <v>27216</v>
      </c>
      <c r="AB12" s="276"/>
      <c r="AC12" s="276"/>
      <c r="AD12" s="276"/>
      <c r="AE12" s="80">
        <f t="shared" si="1"/>
        <v>22680</v>
      </c>
      <c r="AF12" s="80">
        <f t="shared" si="2"/>
        <v>27216</v>
      </c>
    </row>
    <row r="13" spans="1:32" s="271" customFormat="1" ht="32.25" customHeight="1" x14ac:dyDescent="0.25">
      <c r="A13" s="272">
        <f t="shared" si="8"/>
        <v>5</v>
      </c>
      <c r="B13" s="273" t="s">
        <v>255</v>
      </c>
      <c r="C13" s="274" t="s">
        <v>149</v>
      </c>
      <c r="D13" s="278">
        <v>1</v>
      </c>
      <c r="E13" s="95">
        <v>116300</v>
      </c>
      <c r="F13" s="80">
        <f t="shared" si="3"/>
        <v>116300</v>
      </c>
      <c r="G13" s="80">
        <f t="shared" si="4"/>
        <v>139560</v>
      </c>
      <c r="H13" s="11"/>
      <c r="I13" s="80"/>
      <c r="J13" s="80"/>
      <c r="K13" s="81">
        <f t="shared" si="0"/>
        <v>116300</v>
      </c>
      <c r="L13" s="276">
        <f t="shared" si="0"/>
        <v>139560</v>
      </c>
      <c r="M13" s="80"/>
      <c r="N13" s="269"/>
      <c r="O13" s="269"/>
      <c r="P13" s="270"/>
      <c r="Q13" s="269"/>
      <c r="R13" s="269"/>
      <c r="S13" s="269"/>
      <c r="T13" s="269"/>
      <c r="U13" s="276"/>
      <c r="V13" s="276"/>
      <c r="W13" s="276"/>
      <c r="X13" s="276"/>
      <c r="Y13" s="276">
        <f t="shared" si="5"/>
        <v>162820</v>
      </c>
      <c r="Z13" s="276">
        <f t="shared" si="6"/>
        <v>162820</v>
      </c>
      <c r="AA13" s="276">
        <f t="shared" si="7"/>
        <v>195384</v>
      </c>
      <c r="AB13" s="276"/>
      <c r="AC13" s="276"/>
      <c r="AD13" s="276"/>
      <c r="AE13" s="80">
        <f t="shared" si="1"/>
        <v>162820</v>
      </c>
      <c r="AF13" s="80">
        <f t="shared" si="2"/>
        <v>195384</v>
      </c>
    </row>
    <row r="14" spans="1:32" s="271" customFormat="1" ht="18" customHeight="1" x14ac:dyDescent="0.25">
      <c r="A14" s="272">
        <f t="shared" si="8"/>
        <v>6</v>
      </c>
      <c r="B14" s="273" t="s">
        <v>256</v>
      </c>
      <c r="C14" s="274" t="s">
        <v>149</v>
      </c>
      <c r="D14" s="278">
        <v>1</v>
      </c>
      <c r="E14" s="95">
        <v>83022.399999999994</v>
      </c>
      <c r="F14" s="80">
        <f t="shared" si="3"/>
        <v>83022.399999999994</v>
      </c>
      <c r="G14" s="80">
        <f t="shared" si="4"/>
        <v>99626.880000000005</v>
      </c>
      <c r="H14" s="11"/>
      <c r="I14" s="80"/>
      <c r="J14" s="80"/>
      <c r="K14" s="81">
        <f t="shared" si="0"/>
        <v>83022.399999999994</v>
      </c>
      <c r="L14" s="276">
        <f t="shared" si="0"/>
        <v>99626.880000000005</v>
      </c>
      <c r="M14" s="80"/>
      <c r="N14" s="269"/>
      <c r="O14" s="269"/>
      <c r="P14" s="270"/>
      <c r="Q14" s="269"/>
      <c r="R14" s="269"/>
      <c r="S14" s="269"/>
      <c r="T14" s="269"/>
      <c r="U14" s="276"/>
      <c r="V14" s="276"/>
      <c r="W14" s="276"/>
      <c r="X14" s="276"/>
      <c r="Y14" s="276">
        <f t="shared" si="5"/>
        <v>116231.35999999999</v>
      </c>
      <c r="Z14" s="276">
        <f t="shared" si="6"/>
        <v>116231.35999999999</v>
      </c>
      <c r="AA14" s="276">
        <f t="shared" si="7"/>
        <v>139477.63199999998</v>
      </c>
      <c r="AB14" s="276"/>
      <c r="AC14" s="276"/>
      <c r="AD14" s="276"/>
      <c r="AE14" s="80">
        <f t="shared" si="1"/>
        <v>116231.35999999999</v>
      </c>
      <c r="AF14" s="80">
        <f t="shared" si="2"/>
        <v>139477.63199999998</v>
      </c>
    </row>
    <row r="15" spans="1:32" s="271" customFormat="1" ht="33" customHeight="1" x14ac:dyDescent="0.25">
      <c r="A15" s="272">
        <f t="shared" si="8"/>
        <v>7</v>
      </c>
      <c r="B15" s="273" t="s">
        <v>307</v>
      </c>
      <c r="C15" s="274" t="s">
        <v>7</v>
      </c>
      <c r="D15" s="275">
        <f>ROUND(D10*4*0.55,2)</f>
        <v>588.05999999999995</v>
      </c>
      <c r="E15" s="95">
        <v>1630</v>
      </c>
      <c r="F15" s="80">
        <f t="shared" si="3"/>
        <v>958537.8</v>
      </c>
      <c r="G15" s="80">
        <f t="shared" si="4"/>
        <v>1150245.3600000001</v>
      </c>
      <c r="H15" s="11"/>
      <c r="I15" s="80"/>
      <c r="J15" s="80"/>
      <c r="K15" s="81">
        <f t="shared" si="0"/>
        <v>958537.8</v>
      </c>
      <c r="L15" s="276">
        <f t="shared" si="0"/>
        <v>1150245.3600000001</v>
      </c>
      <c r="M15" s="80"/>
      <c r="N15" s="269"/>
      <c r="O15" s="269"/>
      <c r="P15" s="270"/>
      <c r="Q15" s="269"/>
      <c r="R15" s="269"/>
      <c r="S15" s="269"/>
      <c r="T15" s="269"/>
      <c r="U15" s="276"/>
      <c r="V15" s="276"/>
      <c r="W15" s="276"/>
      <c r="X15" s="276"/>
      <c r="Y15" s="276">
        <f t="shared" si="5"/>
        <v>2282</v>
      </c>
      <c r="Z15" s="276">
        <f t="shared" si="6"/>
        <v>1341952.92</v>
      </c>
      <c r="AA15" s="276">
        <f t="shared" si="7"/>
        <v>1610343.504</v>
      </c>
      <c r="AB15" s="276"/>
      <c r="AC15" s="276"/>
      <c r="AD15" s="276"/>
      <c r="AE15" s="80">
        <f t="shared" si="1"/>
        <v>1341952.92</v>
      </c>
      <c r="AF15" s="80">
        <f t="shared" si="2"/>
        <v>1610343.504</v>
      </c>
    </row>
    <row r="16" spans="1:32" s="271" customFormat="1" ht="18" customHeight="1" x14ac:dyDescent="0.25">
      <c r="A16" s="272">
        <f t="shared" si="8"/>
        <v>8</v>
      </c>
      <c r="B16" s="273" t="s">
        <v>260</v>
      </c>
      <c r="C16" s="274" t="s">
        <v>15</v>
      </c>
      <c r="D16" s="275">
        <f>ROUND((D9+D15)*1.4,2)</f>
        <v>1122.6600000000001</v>
      </c>
      <c r="E16" s="95">
        <v>1890</v>
      </c>
      <c r="F16" s="80">
        <f t="shared" si="3"/>
        <v>2121827.4</v>
      </c>
      <c r="G16" s="80">
        <f t="shared" si="4"/>
        <v>2546192.88</v>
      </c>
      <c r="H16" s="11"/>
      <c r="I16" s="80"/>
      <c r="J16" s="80"/>
      <c r="K16" s="81">
        <f t="shared" si="0"/>
        <v>2121827.4</v>
      </c>
      <c r="L16" s="276">
        <f t="shared" si="0"/>
        <v>2546192.88</v>
      </c>
      <c r="M16" s="80"/>
      <c r="N16" s="269"/>
      <c r="O16" s="269"/>
      <c r="P16" s="270"/>
      <c r="Q16" s="269"/>
      <c r="R16" s="269"/>
      <c r="S16" s="269"/>
      <c r="T16" s="269"/>
      <c r="U16" s="276"/>
      <c r="V16" s="276"/>
      <c r="W16" s="276"/>
      <c r="X16" s="276"/>
      <c r="Y16" s="276">
        <f t="shared" si="5"/>
        <v>2646</v>
      </c>
      <c r="Z16" s="276">
        <f t="shared" si="6"/>
        <v>2970558.3600000003</v>
      </c>
      <c r="AA16" s="276">
        <f t="shared" si="7"/>
        <v>3564670.0320000001</v>
      </c>
      <c r="AB16" s="276"/>
      <c r="AC16" s="276"/>
      <c r="AD16" s="276"/>
      <c r="AE16" s="80">
        <f t="shared" si="1"/>
        <v>2970558.3600000003</v>
      </c>
      <c r="AF16" s="80">
        <f t="shared" si="2"/>
        <v>3564670.0320000001</v>
      </c>
    </row>
    <row r="17" spans="1:32" s="271" customFormat="1" ht="28.5" customHeight="1" x14ac:dyDescent="0.25">
      <c r="A17" s="272">
        <f t="shared" si="8"/>
        <v>9</v>
      </c>
      <c r="B17" s="273" t="s">
        <v>238</v>
      </c>
      <c r="C17" s="274" t="s">
        <v>15</v>
      </c>
      <c r="D17" s="277">
        <f>ROUND(21.8+336.23*D10/1000,2)</f>
        <v>111.67</v>
      </c>
      <c r="E17" s="95">
        <v>1140</v>
      </c>
      <c r="F17" s="80">
        <f t="shared" si="3"/>
        <v>127303.8</v>
      </c>
      <c r="G17" s="80">
        <f t="shared" si="4"/>
        <v>152764.56</v>
      </c>
      <c r="H17" s="11"/>
      <c r="I17" s="80"/>
      <c r="J17" s="80"/>
      <c r="K17" s="81">
        <f t="shared" si="0"/>
        <v>127303.8</v>
      </c>
      <c r="L17" s="276">
        <f t="shared" si="0"/>
        <v>152764.56</v>
      </c>
      <c r="M17" s="80"/>
      <c r="N17" s="269"/>
      <c r="O17" s="269"/>
      <c r="P17" s="270"/>
      <c r="Q17" s="269"/>
      <c r="R17" s="269"/>
      <c r="S17" s="269"/>
      <c r="T17" s="269"/>
      <c r="U17" s="276"/>
      <c r="V17" s="276"/>
      <c r="W17" s="276"/>
      <c r="X17" s="276"/>
      <c r="Y17" s="276">
        <f t="shared" si="5"/>
        <v>1596</v>
      </c>
      <c r="Z17" s="276">
        <f t="shared" si="6"/>
        <v>178225.32</v>
      </c>
      <c r="AA17" s="276">
        <f t="shared" si="7"/>
        <v>213870.38399999999</v>
      </c>
      <c r="AB17" s="276"/>
      <c r="AC17" s="276"/>
      <c r="AD17" s="276"/>
      <c r="AE17" s="80">
        <f t="shared" si="1"/>
        <v>178225.32</v>
      </c>
      <c r="AF17" s="80">
        <f t="shared" si="2"/>
        <v>213870.38399999999</v>
      </c>
    </row>
    <row r="18" spans="1:32" ht="20.25" customHeight="1" x14ac:dyDescent="0.25">
      <c r="A18" s="6"/>
      <c r="B18" s="298" t="s">
        <v>308</v>
      </c>
      <c r="C18" s="299"/>
      <c r="D18" s="299"/>
      <c r="E18" s="7"/>
      <c r="F18" s="8"/>
      <c r="G18" s="9"/>
      <c r="H18" s="9"/>
      <c r="I18" s="9"/>
      <c r="J18" s="9"/>
      <c r="K18" s="9"/>
      <c r="L18" s="143"/>
      <c r="M18" s="9"/>
      <c r="N18" s="150"/>
      <c r="O18" s="150"/>
      <c r="P18" s="195"/>
      <c r="Q18" s="134"/>
      <c r="R18" s="134"/>
      <c r="S18" s="134"/>
      <c r="T18" s="134"/>
      <c r="U18" s="143"/>
      <c r="V18" s="143"/>
      <c r="W18" s="143"/>
      <c r="X18" s="143"/>
      <c r="Y18" s="143">
        <f t="shared" si="5"/>
        <v>0</v>
      </c>
      <c r="Z18" s="143">
        <f t="shared" si="6"/>
        <v>0</v>
      </c>
      <c r="AA18" s="143">
        <f t="shared" si="7"/>
        <v>0</v>
      </c>
      <c r="AB18" s="143"/>
      <c r="AC18" s="143"/>
      <c r="AD18" s="143"/>
      <c r="AE18" s="9">
        <f t="shared" si="1"/>
        <v>0</v>
      </c>
      <c r="AF18" s="9">
        <f t="shared" si="2"/>
        <v>0</v>
      </c>
    </row>
    <row r="19" spans="1:32" ht="28.5" customHeight="1" x14ac:dyDescent="0.25">
      <c r="A19" s="55">
        <f>A17+1</f>
        <v>10</v>
      </c>
      <c r="B19" s="10" t="s">
        <v>231</v>
      </c>
      <c r="C19" s="13" t="s">
        <v>7</v>
      </c>
      <c r="D19" s="110">
        <f>ROUND(D20*4*0.2,2)</f>
        <v>226.8</v>
      </c>
      <c r="E19" s="95">
        <v>1800</v>
      </c>
      <c r="F19" s="12">
        <f>ROUND(E19*D19,2)</f>
        <v>408240</v>
      </c>
      <c r="G19" s="12">
        <f>ROUND(F19*1.2,2)</f>
        <v>489888</v>
      </c>
      <c r="H19" s="11"/>
      <c r="I19" s="16"/>
      <c r="J19" s="16"/>
      <c r="K19" s="19">
        <f t="shared" ref="K19:L22" si="9">F19+I19</f>
        <v>408240</v>
      </c>
      <c r="L19" s="144">
        <f t="shared" si="9"/>
        <v>489888</v>
      </c>
      <c r="M19" s="12"/>
      <c r="N19" s="150"/>
      <c r="O19" s="150"/>
      <c r="P19" s="195"/>
      <c r="Q19" s="134"/>
      <c r="R19" s="134"/>
      <c r="S19" s="134"/>
      <c r="T19" s="134"/>
      <c r="U19" s="144"/>
      <c r="V19" s="144"/>
      <c r="W19" s="144"/>
      <c r="X19" s="144"/>
      <c r="Y19" s="144">
        <f t="shared" si="5"/>
        <v>2520</v>
      </c>
      <c r="Z19" s="144">
        <f t="shared" si="6"/>
        <v>571536</v>
      </c>
      <c r="AA19" s="144">
        <f t="shared" si="7"/>
        <v>685843.2</v>
      </c>
      <c r="AB19" s="144"/>
      <c r="AC19" s="144"/>
      <c r="AD19" s="144"/>
      <c r="AE19" s="12">
        <f t="shared" si="1"/>
        <v>571536</v>
      </c>
      <c r="AF19" s="12">
        <f t="shared" si="2"/>
        <v>685843.2</v>
      </c>
    </row>
    <row r="20" spans="1:32" ht="18" customHeight="1" x14ac:dyDescent="0.25">
      <c r="A20" s="55">
        <f>A19+1</f>
        <v>11</v>
      </c>
      <c r="B20" s="10" t="s">
        <v>254</v>
      </c>
      <c r="C20" s="13" t="s">
        <v>9</v>
      </c>
      <c r="D20" s="110">
        <v>283.5</v>
      </c>
      <c r="E20" s="95">
        <v>1979.8</v>
      </c>
      <c r="F20" s="12">
        <f>ROUND(E20*D20,2)</f>
        <v>561273.30000000005</v>
      </c>
      <c r="G20" s="12">
        <f>ROUND(F20*1.2,2)</f>
        <v>673527.96</v>
      </c>
      <c r="H20" s="11"/>
      <c r="I20" s="16"/>
      <c r="J20" s="16"/>
      <c r="K20" s="19">
        <f t="shared" si="9"/>
        <v>561273.30000000005</v>
      </c>
      <c r="L20" s="144">
        <f t="shared" si="9"/>
        <v>673527.96</v>
      </c>
      <c r="M20" s="12"/>
      <c r="N20" s="150"/>
      <c r="O20" s="150"/>
      <c r="P20" s="195"/>
      <c r="Q20" s="134"/>
      <c r="R20" s="134"/>
      <c r="S20" s="134"/>
      <c r="T20" s="134"/>
      <c r="U20" s="144"/>
      <c r="V20" s="144"/>
      <c r="W20" s="144"/>
      <c r="X20" s="144"/>
      <c r="Y20" s="144">
        <f t="shared" si="5"/>
        <v>2771.72</v>
      </c>
      <c r="Z20" s="144">
        <f t="shared" si="6"/>
        <v>785782.62</v>
      </c>
      <c r="AA20" s="144">
        <f t="shared" si="7"/>
        <v>942939.14399999997</v>
      </c>
      <c r="AB20" s="144"/>
      <c r="AC20" s="144"/>
      <c r="AD20" s="144"/>
      <c r="AE20" s="12">
        <f t="shared" si="1"/>
        <v>785782.62</v>
      </c>
      <c r="AF20" s="12">
        <f t="shared" si="2"/>
        <v>942939.14399999997</v>
      </c>
    </row>
    <row r="21" spans="1:32" ht="19.5" customHeight="1" x14ac:dyDescent="0.25">
      <c r="A21" s="55">
        <f>A20+1</f>
        <v>12</v>
      </c>
      <c r="B21" s="10" t="s">
        <v>257</v>
      </c>
      <c r="C21" s="13" t="s">
        <v>149</v>
      </c>
      <c r="D21" s="104">
        <v>1</v>
      </c>
      <c r="E21" s="95">
        <v>83022.399999999994</v>
      </c>
      <c r="F21" s="12">
        <f>ROUND(E21*D21,2)</f>
        <v>83022.399999999994</v>
      </c>
      <c r="G21" s="12">
        <f>ROUND(F21*1.2,2)</f>
        <v>99626.880000000005</v>
      </c>
      <c r="H21" s="11"/>
      <c r="I21" s="16"/>
      <c r="J21" s="16"/>
      <c r="K21" s="19">
        <f t="shared" si="9"/>
        <v>83022.399999999994</v>
      </c>
      <c r="L21" s="144">
        <f t="shared" si="9"/>
        <v>99626.880000000005</v>
      </c>
      <c r="M21" s="12"/>
      <c r="N21" s="150"/>
      <c r="O21" s="150"/>
      <c r="P21" s="195"/>
      <c r="Q21" s="134"/>
      <c r="R21" s="134"/>
      <c r="S21" s="134"/>
      <c r="T21" s="134"/>
      <c r="U21" s="144"/>
      <c r="V21" s="144"/>
      <c r="W21" s="144"/>
      <c r="X21" s="144"/>
      <c r="Y21" s="144">
        <f t="shared" si="5"/>
        <v>116231.35999999999</v>
      </c>
      <c r="Z21" s="144">
        <f t="shared" si="6"/>
        <v>116231.35999999999</v>
      </c>
      <c r="AA21" s="144">
        <f t="shared" si="7"/>
        <v>139477.63199999998</v>
      </c>
      <c r="AB21" s="144"/>
      <c r="AC21" s="144"/>
      <c r="AD21" s="144"/>
      <c r="AE21" s="12">
        <f t="shared" si="1"/>
        <v>116231.35999999999</v>
      </c>
      <c r="AF21" s="12">
        <f t="shared" si="2"/>
        <v>139477.63199999998</v>
      </c>
    </row>
    <row r="22" spans="1:32" ht="28.5" customHeight="1" x14ac:dyDescent="0.25">
      <c r="A22" s="55">
        <f>A21+1</f>
        <v>13</v>
      </c>
      <c r="B22" s="10" t="s">
        <v>238</v>
      </c>
      <c r="C22" s="13" t="s">
        <v>15</v>
      </c>
      <c r="D22" s="110">
        <f>ROUND(21.8+336.23*D20/1000,2)</f>
        <v>117.12</v>
      </c>
      <c r="E22" s="95">
        <v>1140</v>
      </c>
      <c r="F22" s="12">
        <f>ROUND(E22*D22,2)</f>
        <v>133516.79999999999</v>
      </c>
      <c r="G22" s="12">
        <f>ROUND(F22*1.2,2)</f>
        <v>160220.16</v>
      </c>
      <c r="H22" s="11"/>
      <c r="I22" s="16"/>
      <c r="J22" s="16"/>
      <c r="K22" s="19">
        <f t="shared" si="9"/>
        <v>133516.79999999999</v>
      </c>
      <c r="L22" s="144">
        <f t="shared" si="9"/>
        <v>160220.16</v>
      </c>
      <c r="M22" s="12"/>
      <c r="N22" s="150"/>
      <c r="O22" s="150"/>
      <c r="P22" s="195"/>
      <c r="Q22" s="134"/>
      <c r="R22" s="134"/>
      <c r="S22" s="134"/>
      <c r="T22" s="134"/>
      <c r="U22" s="144"/>
      <c r="V22" s="144"/>
      <c r="W22" s="144"/>
      <c r="X22" s="144"/>
      <c r="Y22" s="144">
        <f t="shared" si="5"/>
        <v>1596</v>
      </c>
      <c r="Z22" s="144">
        <f t="shared" si="6"/>
        <v>186923.52000000002</v>
      </c>
      <c r="AA22" s="144">
        <f t="shared" si="7"/>
        <v>224308.22400000002</v>
      </c>
      <c r="AB22" s="144"/>
      <c r="AC22" s="144"/>
      <c r="AD22" s="144"/>
      <c r="AE22" s="12">
        <f t="shared" si="1"/>
        <v>186923.52000000002</v>
      </c>
      <c r="AF22" s="12">
        <f t="shared" si="2"/>
        <v>224308.22400000002</v>
      </c>
    </row>
    <row r="23" spans="1:32" ht="20.25" customHeight="1" x14ac:dyDescent="0.25">
      <c r="A23" s="6"/>
      <c r="B23" s="298" t="s">
        <v>261</v>
      </c>
      <c r="C23" s="299"/>
      <c r="D23" s="299"/>
      <c r="E23" s="7"/>
      <c r="F23" s="8"/>
      <c r="G23" s="9"/>
      <c r="H23" s="9"/>
      <c r="I23" s="9"/>
      <c r="J23" s="9"/>
      <c r="K23" s="9"/>
      <c r="L23" s="143"/>
      <c r="M23" s="9"/>
      <c r="N23" s="150"/>
      <c r="O23" s="150"/>
      <c r="P23" s="195"/>
      <c r="Q23" s="134"/>
      <c r="R23" s="134"/>
      <c r="S23" s="134"/>
      <c r="T23" s="134"/>
      <c r="U23" s="143"/>
      <c r="V23" s="143"/>
      <c r="W23" s="143"/>
      <c r="X23" s="143"/>
      <c r="Y23" s="143">
        <f t="shared" si="5"/>
        <v>0</v>
      </c>
      <c r="Z23" s="143">
        <f t="shared" si="6"/>
        <v>0</v>
      </c>
      <c r="AA23" s="143">
        <f t="shared" si="7"/>
        <v>0</v>
      </c>
      <c r="AB23" s="143"/>
      <c r="AC23" s="143"/>
      <c r="AD23" s="143"/>
      <c r="AE23" s="9">
        <f t="shared" si="1"/>
        <v>0</v>
      </c>
      <c r="AF23" s="9">
        <f t="shared" si="2"/>
        <v>0</v>
      </c>
    </row>
    <row r="24" spans="1:32" ht="28.5" customHeight="1" x14ac:dyDescent="0.25">
      <c r="A24" s="55" t="s">
        <v>440</v>
      </c>
      <c r="B24" s="10" t="s">
        <v>231</v>
      </c>
      <c r="C24" s="13" t="s">
        <v>7</v>
      </c>
      <c r="D24" s="111">
        <f>ROUND(D25*4*0.2,2)</f>
        <v>79.2</v>
      </c>
      <c r="E24" s="95">
        <v>1800</v>
      </c>
      <c r="F24" s="12">
        <f>ROUND(E24*D24,2)</f>
        <v>142560</v>
      </c>
      <c r="G24" s="12">
        <f>ROUND(F24*1.2,2)</f>
        <v>171072</v>
      </c>
      <c r="H24" s="11"/>
      <c r="I24" s="16"/>
      <c r="J24" s="16"/>
      <c r="K24" s="19">
        <f t="shared" ref="K24:L28" si="10">F24+I24</f>
        <v>142560</v>
      </c>
      <c r="L24" s="144">
        <f t="shared" si="10"/>
        <v>171072</v>
      </c>
      <c r="M24" s="12"/>
      <c r="N24" s="150"/>
      <c r="O24" s="150"/>
      <c r="P24" s="195"/>
      <c r="Q24" s="134"/>
      <c r="R24" s="134"/>
      <c r="S24" s="134"/>
      <c r="T24" s="134"/>
      <c r="U24" s="144"/>
      <c r="V24" s="144"/>
      <c r="W24" s="144"/>
      <c r="X24" s="144"/>
      <c r="Y24" s="144">
        <f t="shared" si="5"/>
        <v>2520</v>
      </c>
      <c r="Z24" s="144">
        <f t="shared" si="6"/>
        <v>199584</v>
      </c>
      <c r="AA24" s="144">
        <f t="shared" si="7"/>
        <v>239500.79999999999</v>
      </c>
      <c r="AB24" s="144"/>
      <c r="AC24" s="144"/>
      <c r="AD24" s="144"/>
      <c r="AE24" s="12">
        <f t="shared" si="1"/>
        <v>199584</v>
      </c>
      <c r="AF24" s="12">
        <f t="shared" si="2"/>
        <v>239500.79999999999</v>
      </c>
    </row>
    <row r="25" spans="1:32" ht="24" customHeight="1" x14ac:dyDescent="0.25">
      <c r="A25" s="55">
        <f>A24+1</f>
        <v>15</v>
      </c>
      <c r="B25" s="10" t="s">
        <v>254</v>
      </c>
      <c r="C25" s="13" t="s">
        <v>9</v>
      </c>
      <c r="D25" s="104">
        <v>99</v>
      </c>
      <c r="E25" s="95">
        <v>1979.8</v>
      </c>
      <c r="F25" s="12">
        <f>ROUND(E25*D25,2)</f>
        <v>196000.2</v>
      </c>
      <c r="G25" s="12">
        <f>ROUND(F25*1.2,2)</f>
        <v>235200.24</v>
      </c>
      <c r="H25" s="11"/>
      <c r="I25" s="16"/>
      <c r="J25" s="16"/>
      <c r="K25" s="19">
        <f t="shared" si="10"/>
        <v>196000.2</v>
      </c>
      <c r="L25" s="144">
        <f t="shared" si="10"/>
        <v>235200.24</v>
      </c>
      <c r="M25" s="12"/>
      <c r="N25" s="150"/>
      <c r="O25" s="150"/>
      <c r="P25" s="195"/>
      <c r="Q25" s="134"/>
      <c r="R25" s="134"/>
      <c r="S25" s="134"/>
      <c r="T25" s="134"/>
      <c r="U25" s="144"/>
      <c r="V25" s="144"/>
      <c r="W25" s="144"/>
      <c r="X25" s="144"/>
      <c r="Y25" s="144">
        <f t="shared" si="5"/>
        <v>2771.72</v>
      </c>
      <c r="Z25" s="144">
        <f t="shared" si="6"/>
        <v>274400.27999999997</v>
      </c>
      <c r="AA25" s="144">
        <f t="shared" si="7"/>
        <v>329280.33599999995</v>
      </c>
      <c r="AB25" s="144"/>
      <c r="AC25" s="144"/>
      <c r="AD25" s="144"/>
      <c r="AE25" s="12">
        <f t="shared" si="1"/>
        <v>274400.27999999997</v>
      </c>
      <c r="AF25" s="12">
        <f t="shared" si="2"/>
        <v>329280.33599999995</v>
      </c>
    </row>
    <row r="26" spans="1:32" ht="24" customHeight="1" x14ac:dyDescent="0.25">
      <c r="A26" s="55">
        <f>A25+1</f>
        <v>16</v>
      </c>
      <c r="B26" s="10" t="s">
        <v>305</v>
      </c>
      <c r="C26" s="13" t="s">
        <v>7</v>
      </c>
      <c r="D26" s="111">
        <f>ROUND(D25*4*0.55,2)</f>
        <v>217.8</v>
      </c>
      <c r="E26" s="95">
        <v>1630</v>
      </c>
      <c r="F26" s="12">
        <f>ROUND(E26*D26,2)</f>
        <v>355014</v>
      </c>
      <c r="G26" s="12">
        <f>ROUND(F26*1.2,2)</f>
        <v>426016.8</v>
      </c>
      <c r="H26" s="11"/>
      <c r="I26" s="16"/>
      <c r="J26" s="16"/>
      <c r="K26" s="19">
        <f t="shared" si="10"/>
        <v>355014</v>
      </c>
      <c r="L26" s="144">
        <f t="shared" si="10"/>
        <v>426016.8</v>
      </c>
      <c r="M26" s="12"/>
      <c r="N26" s="150"/>
      <c r="O26" s="150"/>
      <c r="P26" s="195"/>
      <c r="Q26" s="134"/>
      <c r="R26" s="134"/>
      <c r="S26" s="134"/>
      <c r="T26" s="134"/>
      <c r="U26" s="144"/>
      <c r="V26" s="144"/>
      <c r="W26" s="144"/>
      <c r="X26" s="144"/>
      <c r="Y26" s="144">
        <f t="shared" si="5"/>
        <v>2282</v>
      </c>
      <c r="Z26" s="144">
        <f t="shared" si="6"/>
        <v>497019.60000000003</v>
      </c>
      <c r="AA26" s="144">
        <f t="shared" si="7"/>
        <v>596423.52</v>
      </c>
      <c r="AB26" s="144"/>
      <c r="AC26" s="144"/>
      <c r="AD26" s="144"/>
      <c r="AE26" s="12">
        <f t="shared" si="1"/>
        <v>497019.60000000003</v>
      </c>
      <c r="AF26" s="12">
        <f t="shared" si="2"/>
        <v>596423.52</v>
      </c>
    </row>
    <row r="27" spans="1:32" ht="24" customHeight="1" x14ac:dyDescent="0.25">
      <c r="A27" s="55">
        <f>A26+1</f>
        <v>17</v>
      </c>
      <c r="B27" s="10" t="s">
        <v>260</v>
      </c>
      <c r="C27" s="13" t="s">
        <v>15</v>
      </c>
      <c r="D27" s="111">
        <f>ROUND((D24+D26)*1.4,2)</f>
        <v>415.8</v>
      </c>
      <c r="E27" s="95">
        <v>1890</v>
      </c>
      <c r="F27" s="12">
        <f>ROUND(E27*D27,2)</f>
        <v>785862</v>
      </c>
      <c r="G27" s="12">
        <f>ROUND(F27*1.2,2)</f>
        <v>943034.4</v>
      </c>
      <c r="H27" s="11"/>
      <c r="I27" s="16"/>
      <c r="J27" s="16"/>
      <c r="K27" s="19">
        <f t="shared" si="10"/>
        <v>785862</v>
      </c>
      <c r="L27" s="144">
        <f t="shared" si="10"/>
        <v>943034.4</v>
      </c>
      <c r="M27" s="12"/>
      <c r="N27" s="150"/>
      <c r="O27" s="150"/>
      <c r="P27" s="195"/>
      <c r="Q27" s="134"/>
      <c r="R27" s="134"/>
      <c r="S27" s="134"/>
      <c r="T27" s="134"/>
      <c r="U27" s="144"/>
      <c r="V27" s="144"/>
      <c r="W27" s="144"/>
      <c r="X27" s="144"/>
      <c r="Y27" s="144">
        <f t="shared" si="5"/>
        <v>2646</v>
      </c>
      <c r="Z27" s="144">
        <f t="shared" si="6"/>
        <v>1100206.8</v>
      </c>
      <c r="AA27" s="144">
        <f t="shared" si="7"/>
        <v>1320248.1599999999</v>
      </c>
      <c r="AB27" s="144"/>
      <c r="AC27" s="144"/>
      <c r="AD27" s="144"/>
      <c r="AE27" s="12">
        <f t="shared" si="1"/>
        <v>1100206.8</v>
      </c>
      <c r="AF27" s="12">
        <f t="shared" si="2"/>
        <v>1320248.1599999999</v>
      </c>
    </row>
    <row r="28" spans="1:32" ht="28.5" customHeight="1" x14ac:dyDescent="0.25">
      <c r="A28" s="55">
        <f>A27+1</f>
        <v>18</v>
      </c>
      <c r="B28" s="10" t="s">
        <v>238</v>
      </c>
      <c r="C28" s="13" t="s">
        <v>15</v>
      </c>
      <c r="D28" s="110">
        <f>ROUND(336.23*D25/1000,2)</f>
        <v>33.29</v>
      </c>
      <c r="E28" s="95">
        <v>1140</v>
      </c>
      <c r="F28" s="12">
        <f>ROUND(E28*D28,2)</f>
        <v>37950.6</v>
      </c>
      <c r="G28" s="12">
        <f>ROUND(F28*1.2,2)</f>
        <v>45540.72</v>
      </c>
      <c r="H28" s="11"/>
      <c r="I28" s="16"/>
      <c r="J28" s="16"/>
      <c r="K28" s="19">
        <f t="shared" si="10"/>
        <v>37950.6</v>
      </c>
      <c r="L28" s="144">
        <f t="shared" si="10"/>
        <v>45540.72</v>
      </c>
      <c r="M28" s="12"/>
      <c r="N28" s="150"/>
      <c r="O28" s="150"/>
      <c r="P28" s="195"/>
      <c r="Q28" s="134"/>
      <c r="R28" s="134"/>
      <c r="S28" s="134"/>
      <c r="T28" s="134"/>
      <c r="U28" s="144"/>
      <c r="V28" s="144"/>
      <c r="W28" s="144"/>
      <c r="X28" s="144"/>
      <c r="Y28" s="144">
        <f t="shared" si="5"/>
        <v>1596</v>
      </c>
      <c r="Z28" s="144">
        <f t="shared" si="6"/>
        <v>53130.84</v>
      </c>
      <c r="AA28" s="144">
        <f t="shared" si="7"/>
        <v>63757.007999999994</v>
      </c>
      <c r="AB28" s="144"/>
      <c r="AC28" s="144"/>
      <c r="AD28" s="144"/>
      <c r="AE28" s="12">
        <f t="shared" si="1"/>
        <v>53130.84</v>
      </c>
      <c r="AF28" s="12">
        <f t="shared" si="2"/>
        <v>63757.007999999994</v>
      </c>
    </row>
    <row r="29" spans="1:32" ht="18.75" customHeight="1" x14ac:dyDescent="0.25">
      <c r="A29" s="6"/>
      <c r="B29" s="298" t="s">
        <v>263</v>
      </c>
      <c r="C29" s="299"/>
      <c r="D29" s="299"/>
      <c r="E29" s="7"/>
      <c r="F29" s="8"/>
      <c r="G29" s="9"/>
      <c r="H29" s="9"/>
      <c r="I29" s="9"/>
      <c r="J29" s="9"/>
      <c r="K29" s="9"/>
      <c r="L29" s="143"/>
      <c r="M29" s="9"/>
      <c r="N29" s="150"/>
      <c r="O29" s="150"/>
      <c r="P29" s="195"/>
      <c r="Q29" s="134"/>
      <c r="R29" s="134"/>
      <c r="S29" s="134"/>
      <c r="T29" s="134"/>
      <c r="U29" s="143"/>
      <c r="V29" s="143"/>
      <c r="W29" s="143"/>
      <c r="X29" s="143"/>
      <c r="Y29" s="143">
        <f t="shared" si="5"/>
        <v>0</v>
      </c>
      <c r="Z29" s="143">
        <f t="shared" si="6"/>
        <v>0</v>
      </c>
      <c r="AA29" s="143">
        <f t="shared" si="7"/>
        <v>0</v>
      </c>
      <c r="AB29" s="143"/>
      <c r="AC29" s="143"/>
      <c r="AD29" s="143"/>
      <c r="AE29" s="9">
        <f t="shared" si="1"/>
        <v>0</v>
      </c>
      <c r="AF29" s="9">
        <f t="shared" si="2"/>
        <v>0</v>
      </c>
    </row>
    <row r="30" spans="1:32" ht="28.5" customHeight="1" x14ac:dyDescent="0.25">
      <c r="A30" s="55">
        <f>A28+1</f>
        <v>19</v>
      </c>
      <c r="B30" s="10" t="s">
        <v>231</v>
      </c>
      <c r="C30" s="13" t="s">
        <v>7</v>
      </c>
      <c r="D30" s="111">
        <f>ROUND(D31*4*0.2,2)</f>
        <v>69.599999999999994</v>
      </c>
      <c r="E30" s="95">
        <v>1800</v>
      </c>
      <c r="F30" s="12">
        <f>ROUND(E30*D30,2)</f>
        <v>125280</v>
      </c>
      <c r="G30" s="12">
        <f>ROUND(F30*1.2,2)</f>
        <v>150336</v>
      </c>
      <c r="H30" s="11"/>
      <c r="I30" s="16"/>
      <c r="J30" s="16"/>
      <c r="K30" s="19">
        <f t="shared" ref="K30:L34" si="11">F30+I30</f>
        <v>125280</v>
      </c>
      <c r="L30" s="144">
        <f t="shared" si="11"/>
        <v>150336</v>
      </c>
      <c r="M30" s="12"/>
      <c r="N30" s="150"/>
      <c r="O30" s="150"/>
      <c r="P30" s="195"/>
      <c r="Q30" s="134"/>
      <c r="R30" s="134"/>
      <c r="S30" s="134"/>
      <c r="T30" s="134"/>
      <c r="U30" s="144"/>
      <c r="V30" s="144"/>
      <c r="W30" s="144"/>
      <c r="X30" s="144"/>
      <c r="Y30" s="144">
        <f t="shared" si="5"/>
        <v>2520</v>
      </c>
      <c r="Z30" s="144">
        <f t="shared" si="6"/>
        <v>175392</v>
      </c>
      <c r="AA30" s="144">
        <f t="shared" si="7"/>
        <v>210470.39999999999</v>
      </c>
      <c r="AB30" s="144"/>
      <c r="AC30" s="144"/>
      <c r="AD30" s="144"/>
      <c r="AE30" s="12">
        <f t="shared" si="1"/>
        <v>175392</v>
      </c>
      <c r="AF30" s="12">
        <f t="shared" si="2"/>
        <v>210470.39999999999</v>
      </c>
    </row>
    <row r="31" spans="1:32" ht="21.75" customHeight="1" x14ac:dyDescent="0.25">
      <c r="A31" s="55">
        <f>A30+1</f>
        <v>20</v>
      </c>
      <c r="B31" s="10" t="s">
        <v>254</v>
      </c>
      <c r="C31" s="13" t="s">
        <v>9</v>
      </c>
      <c r="D31" s="111">
        <v>87</v>
      </c>
      <c r="E31" s="95">
        <v>1979.8</v>
      </c>
      <c r="F31" s="12">
        <f>ROUND(E31*D31,2)</f>
        <v>172242.6</v>
      </c>
      <c r="G31" s="12">
        <f t="shared" ref="G31:G34" si="12">ROUND(F31*1.2,2)</f>
        <v>206691.12</v>
      </c>
      <c r="H31" s="11"/>
      <c r="I31" s="16"/>
      <c r="J31" s="16"/>
      <c r="K31" s="19">
        <f t="shared" si="11"/>
        <v>172242.6</v>
      </c>
      <c r="L31" s="144">
        <f t="shared" si="11"/>
        <v>206691.12</v>
      </c>
      <c r="M31" s="12"/>
      <c r="N31" s="150"/>
      <c r="O31" s="150"/>
      <c r="P31" s="195"/>
      <c r="Q31" s="134"/>
      <c r="R31" s="134"/>
      <c r="S31" s="134"/>
      <c r="T31" s="134"/>
      <c r="U31" s="144"/>
      <c r="V31" s="144"/>
      <c r="W31" s="144"/>
      <c r="X31" s="144"/>
      <c r="Y31" s="144">
        <f t="shared" si="5"/>
        <v>2771.72</v>
      </c>
      <c r="Z31" s="144">
        <f t="shared" si="6"/>
        <v>241139.63999999998</v>
      </c>
      <c r="AA31" s="144">
        <f t="shared" si="7"/>
        <v>289367.56799999997</v>
      </c>
      <c r="AB31" s="144"/>
      <c r="AC31" s="144"/>
      <c r="AD31" s="144"/>
      <c r="AE31" s="12">
        <f t="shared" si="1"/>
        <v>241139.63999999998</v>
      </c>
      <c r="AF31" s="12">
        <f t="shared" si="2"/>
        <v>289367.56799999997</v>
      </c>
    </row>
    <row r="32" spans="1:32" ht="21.75" customHeight="1" x14ac:dyDescent="0.25">
      <c r="A32" s="55">
        <f>A31+1</f>
        <v>21</v>
      </c>
      <c r="B32" s="10" t="s">
        <v>264</v>
      </c>
      <c r="C32" s="13" t="s">
        <v>149</v>
      </c>
      <c r="D32" s="104">
        <v>1</v>
      </c>
      <c r="E32" s="95">
        <v>74093</v>
      </c>
      <c r="F32" s="12">
        <f>ROUND(E32*D32,2)</f>
        <v>74093</v>
      </c>
      <c r="G32" s="12">
        <f t="shared" si="12"/>
        <v>88911.6</v>
      </c>
      <c r="H32" s="11"/>
      <c r="I32" s="16"/>
      <c r="J32" s="16"/>
      <c r="K32" s="19">
        <f t="shared" si="11"/>
        <v>74093</v>
      </c>
      <c r="L32" s="144">
        <f t="shared" si="11"/>
        <v>88911.6</v>
      </c>
      <c r="M32" s="12"/>
      <c r="N32" s="150"/>
      <c r="O32" s="150"/>
      <c r="P32" s="195"/>
      <c r="Q32" s="134"/>
      <c r="R32" s="134"/>
      <c r="S32" s="134"/>
      <c r="T32" s="134"/>
      <c r="U32" s="144"/>
      <c r="V32" s="144"/>
      <c r="W32" s="144"/>
      <c r="X32" s="144"/>
      <c r="Y32" s="144">
        <f t="shared" si="5"/>
        <v>103730.2</v>
      </c>
      <c r="Z32" s="144">
        <f t="shared" si="6"/>
        <v>103730.2</v>
      </c>
      <c r="AA32" s="144">
        <f t="shared" si="7"/>
        <v>124476.23999999999</v>
      </c>
      <c r="AB32" s="144"/>
      <c r="AC32" s="144"/>
      <c r="AD32" s="144"/>
      <c r="AE32" s="12">
        <f t="shared" si="1"/>
        <v>103730.2</v>
      </c>
      <c r="AF32" s="12">
        <f t="shared" si="2"/>
        <v>124476.23999999999</v>
      </c>
    </row>
    <row r="33" spans="1:32" ht="21.75" customHeight="1" x14ac:dyDescent="0.25">
      <c r="A33" s="55">
        <f>A32+1</f>
        <v>22</v>
      </c>
      <c r="B33" s="10" t="s">
        <v>260</v>
      </c>
      <c r="C33" s="13" t="s">
        <v>15</v>
      </c>
      <c r="D33" s="111">
        <f>ROUND((D30)*1.4,2)</f>
        <v>97.44</v>
      </c>
      <c r="E33" s="95">
        <v>1890</v>
      </c>
      <c r="F33" s="12">
        <f>ROUND(E33*D33,2)</f>
        <v>184161.6</v>
      </c>
      <c r="G33" s="12">
        <f t="shared" si="12"/>
        <v>220993.92000000001</v>
      </c>
      <c r="H33" s="11"/>
      <c r="I33" s="16"/>
      <c r="J33" s="16"/>
      <c r="K33" s="19">
        <f t="shared" si="11"/>
        <v>184161.6</v>
      </c>
      <c r="L33" s="144">
        <f t="shared" si="11"/>
        <v>220993.92000000001</v>
      </c>
      <c r="M33" s="12"/>
      <c r="N33" s="150"/>
      <c r="O33" s="150"/>
      <c r="P33" s="195"/>
      <c r="Q33" s="134"/>
      <c r="R33" s="134"/>
      <c r="S33" s="134"/>
      <c r="T33" s="134"/>
      <c r="U33" s="144"/>
      <c r="V33" s="144"/>
      <c r="W33" s="144"/>
      <c r="X33" s="144"/>
      <c r="Y33" s="144">
        <f t="shared" si="5"/>
        <v>2646</v>
      </c>
      <c r="Z33" s="144">
        <f t="shared" si="6"/>
        <v>257826.24</v>
      </c>
      <c r="AA33" s="144">
        <f t="shared" si="7"/>
        <v>309391.48799999995</v>
      </c>
      <c r="AB33" s="144"/>
      <c r="AC33" s="144"/>
      <c r="AD33" s="144"/>
      <c r="AE33" s="12">
        <f t="shared" si="1"/>
        <v>257826.24</v>
      </c>
      <c r="AF33" s="12">
        <f t="shared" si="2"/>
        <v>309391.48799999995</v>
      </c>
    </row>
    <row r="34" spans="1:32" ht="28.5" customHeight="1" x14ac:dyDescent="0.25">
      <c r="A34" s="55">
        <f>A33+1</f>
        <v>23</v>
      </c>
      <c r="B34" s="10" t="s">
        <v>238</v>
      </c>
      <c r="C34" s="13" t="s">
        <v>15</v>
      </c>
      <c r="D34" s="110">
        <f>ROUND(21.8+336.23*D31/1000,2)</f>
        <v>51.05</v>
      </c>
      <c r="E34" s="95">
        <v>1140</v>
      </c>
      <c r="F34" s="12">
        <f>ROUND(E34*D34,2)</f>
        <v>58197</v>
      </c>
      <c r="G34" s="12">
        <f t="shared" si="12"/>
        <v>69836.399999999994</v>
      </c>
      <c r="H34" s="11"/>
      <c r="I34" s="16"/>
      <c r="J34" s="16"/>
      <c r="K34" s="19">
        <f t="shared" si="11"/>
        <v>58197</v>
      </c>
      <c r="L34" s="144">
        <f t="shared" si="11"/>
        <v>69836.399999999994</v>
      </c>
      <c r="M34" s="12"/>
      <c r="N34" s="150"/>
      <c r="O34" s="150"/>
      <c r="P34" s="195"/>
      <c r="Q34" s="134"/>
      <c r="R34" s="134"/>
      <c r="S34" s="134"/>
      <c r="T34" s="134"/>
      <c r="U34" s="144"/>
      <c r="V34" s="144"/>
      <c r="W34" s="144"/>
      <c r="X34" s="144"/>
      <c r="Y34" s="144">
        <f t="shared" si="5"/>
        <v>1596</v>
      </c>
      <c r="Z34" s="144">
        <f t="shared" si="6"/>
        <v>81475.799999999988</v>
      </c>
      <c r="AA34" s="144">
        <f t="shared" si="7"/>
        <v>97770.959999999977</v>
      </c>
      <c r="AB34" s="144"/>
      <c r="AC34" s="144"/>
      <c r="AD34" s="144"/>
      <c r="AE34" s="12">
        <f t="shared" si="1"/>
        <v>81475.799999999988</v>
      </c>
      <c r="AF34" s="12">
        <f t="shared" si="2"/>
        <v>97770.959999999977</v>
      </c>
    </row>
    <row r="35" spans="1:32" ht="22.5" customHeight="1" x14ac:dyDescent="0.25">
      <c r="A35" s="123"/>
      <c r="B35" s="124" t="s">
        <v>281</v>
      </c>
      <c r="C35" s="125"/>
      <c r="D35" s="126"/>
      <c r="E35" s="127"/>
      <c r="F35" s="128"/>
      <c r="G35" s="128"/>
      <c r="H35" s="129"/>
      <c r="I35" s="128"/>
      <c r="J35" s="128"/>
      <c r="K35" s="130"/>
      <c r="L35" s="146"/>
      <c r="M35" s="128"/>
      <c r="N35" s="149"/>
      <c r="O35" s="149"/>
      <c r="P35" s="197"/>
      <c r="Q35" s="149"/>
      <c r="R35" s="149"/>
      <c r="S35" s="149"/>
      <c r="T35" s="149"/>
      <c r="U35" s="146"/>
      <c r="V35" s="146"/>
      <c r="W35" s="146"/>
      <c r="X35" s="146"/>
      <c r="Y35" s="146">
        <f t="shared" si="5"/>
        <v>0</v>
      </c>
      <c r="Z35" s="146">
        <f t="shared" si="6"/>
        <v>0</v>
      </c>
      <c r="AA35" s="146">
        <f t="shared" si="7"/>
        <v>0</v>
      </c>
      <c r="AB35" s="146"/>
      <c r="AC35" s="146"/>
      <c r="AD35" s="146"/>
      <c r="AE35" s="128">
        <f t="shared" si="1"/>
        <v>0</v>
      </c>
      <c r="AF35" s="128">
        <f t="shared" si="2"/>
        <v>0</v>
      </c>
    </row>
    <row r="36" spans="1:32" ht="28.5" customHeight="1" x14ac:dyDescent="0.25">
      <c r="A36" s="55" t="s">
        <v>449</v>
      </c>
      <c r="B36" s="10" t="s">
        <v>277</v>
      </c>
      <c r="C36" s="13" t="s">
        <v>7</v>
      </c>
      <c r="D36" s="111">
        <v>92.2</v>
      </c>
      <c r="E36" s="95">
        <v>1630</v>
      </c>
      <c r="F36" s="12">
        <f t="shared" ref="F36:F43" si="13">ROUND(E36*D36,2)</f>
        <v>150286</v>
      </c>
      <c r="G36" s="12">
        <f t="shared" ref="G36:G43" si="14">ROUND(F36*1.2,2)</f>
        <v>180343.2</v>
      </c>
      <c r="H36" s="11"/>
      <c r="I36" s="16"/>
      <c r="J36" s="16"/>
      <c r="K36" s="19">
        <f t="shared" ref="K36:L51" si="15">F36+I36</f>
        <v>150286</v>
      </c>
      <c r="L36" s="144">
        <f t="shared" si="15"/>
        <v>180343.2</v>
      </c>
      <c r="M36" s="12"/>
      <c r="N36" s="134"/>
      <c r="O36" s="134"/>
      <c r="P36" s="196"/>
      <c r="Q36" s="134"/>
      <c r="R36" s="134"/>
      <c r="S36" s="134"/>
      <c r="T36" s="134"/>
      <c r="U36" s="144"/>
      <c r="V36" s="144"/>
      <c r="W36" s="144"/>
      <c r="X36" s="144"/>
      <c r="Y36" s="144">
        <f t="shared" si="5"/>
        <v>2282</v>
      </c>
      <c r="Z36" s="144">
        <f t="shared" si="6"/>
        <v>210400.4</v>
      </c>
      <c r="AA36" s="144">
        <f t="shared" si="7"/>
        <v>252480.47999999998</v>
      </c>
      <c r="AB36" s="144"/>
      <c r="AC36" s="144"/>
      <c r="AD36" s="144"/>
      <c r="AE36" s="12">
        <f t="shared" si="1"/>
        <v>210400.4</v>
      </c>
      <c r="AF36" s="12">
        <f t="shared" si="2"/>
        <v>252480.47999999998</v>
      </c>
    </row>
    <row r="37" spans="1:32" ht="21" customHeight="1" x14ac:dyDescent="0.25">
      <c r="A37" s="55" t="s">
        <v>450</v>
      </c>
      <c r="B37" s="10" t="s">
        <v>245</v>
      </c>
      <c r="C37" s="13" t="s">
        <v>8</v>
      </c>
      <c r="D37" s="111">
        <v>107</v>
      </c>
      <c r="E37" s="95">
        <v>101.5</v>
      </c>
      <c r="F37" s="12">
        <f t="shared" si="13"/>
        <v>10860.5</v>
      </c>
      <c r="G37" s="12">
        <f t="shared" si="14"/>
        <v>13032.6</v>
      </c>
      <c r="H37" s="11"/>
      <c r="I37" s="16"/>
      <c r="J37" s="16"/>
      <c r="K37" s="19">
        <f t="shared" si="15"/>
        <v>10860.5</v>
      </c>
      <c r="L37" s="144">
        <f t="shared" si="15"/>
        <v>13032.6</v>
      </c>
      <c r="M37" s="12"/>
      <c r="N37" s="134"/>
      <c r="O37" s="134"/>
      <c r="P37" s="196"/>
      <c r="Q37" s="134"/>
      <c r="R37" s="134"/>
      <c r="S37" s="134"/>
      <c r="T37" s="134"/>
      <c r="U37" s="144"/>
      <c r="V37" s="144"/>
      <c r="W37" s="144"/>
      <c r="X37" s="144"/>
      <c r="Y37" s="144">
        <f t="shared" si="5"/>
        <v>142.1</v>
      </c>
      <c r="Z37" s="144">
        <f t="shared" si="6"/>
        <v>15204.699999999999</v>
      </c>
      <c r="AA37" s="144">
        <f t="shared" si="7"/>
        <v>18245.64</v>
      </c>
      <c r="AB37" s="144"/>
      <c r="AC37" s="144"/>
      <c r="AD37" s="144"/>
      <c r="AE37" s="12">
        <f t="shared" si="1"/>
        <v>15204.699999999999</v>
      </c>
      <c r="AF37" s="12">
        <f t="shared" si="2"/>
        <v>18245.64</v>
      </c>
    </row>
    <row r="38" spans="1:32" ht="21" customHeight="1" x14ac:dyDescent="0.25">
      <c r="A38" s="55" t="s">
        <v>451</v>
      </c>
      <c r="B38" s="10" t="s">
        <v>233</v>
      </c>
      <c r="C38" s="13" t="s">
        <v>8</v>
      </c>
      <c r="D38" s="111">
        <v>107</v>
      </c>
      <c r="E38" s="95">
        <v>52.98</v>
      </c>
      <c r="F38" s="12">
        <f t="shared" si="13"/>
        <v>5668.86</v>
      </c>
      <c r="G38" s="12">
        <f t="shared" si="14"/>
        <v>6802.63</v>
      </c>
      <c r="H38" s="11"/>
      <c r="I38" s="16"/>
      <c r="J38" s="16"/>
      <c r="K38" s="19">
        <f t="shared" si="15"/>
        <v>5668.86</v>
      </c>
      <c r="L38" s="144">
        <f t="shared" si="15"/>
        <v>6802.63</v>
      </c>
      <c r="M38" s="12"/>
      <c r="N38" s="134"/>
      <c r="O38" s="134"/>
      <c r="P38" s="196"/>
      <c r="Q38" s="134"/>
      <c r="R38" s="134"/>
      <c r="S38" s="134"/>
      <c r="T38" s="134"/>
      <c r="U38" s="144"/>
      <c r="V38" s="144"/>
      <c r="W38" s="144"/>
      <c r="X38" s="144"/>
      <c r="Y38" s="144">
        <f t="shared" si="5"/>
        <v>74.171999999999997</v>
      </c>
      <c r="Z38" s="144">
        <f t="shared" si="6"/>
        <v>7936.4039999999995</v>
      </c>
      <c r="AA38" s="144">
        <f t="shared" si="7"/>
        <v>9523.6847999999991</v>
      </c>
      <c r="AB38" s="144"/>
      <c r="AC38" s="144"/>
      <c r="AD38" s="144"/>
      <c r="AE38" s="12">
        <f t="shared" ref="AE38:AE85" si="16">Z38+AC38</f>
        <v>7936.4039999999995</v>
      </c>
      <c r="AF38" s="12">
        <f t="shared" ref="AF38:AF85" si="17">AA38+AD38</f>
        <v>9523.6847999999991</v>
      </c>
    </row>
    <row r="39" spans="1:32" ht="21" customHeight="1" x14ac:dyDescent="0.25">
      <c r="A39" s="55" t="s">
        <v>509</v>
      </c>
      <c r="B39" s="91" t="s">
        <v>63</v>
      </c>
      <c r="C39" s="92" t="s">
        <v>8</v>
      </c>
      <c r="D39" s="112">
        <v>107</v>
      </c>
      <c r="E39" s="86"/>
      <c r="F39" s="86">
        <f t="shared" si="13"/>
        <v>0</v>
      </c>
      <c r="G39" s="86">
        <f t="shared" si="14"/>
        <v>0</v>
      </c>
      <c r="H39" s="96">
        <v>67</v>
      </c>
      <c r="I39" s="86">
        <f>ROUND(H39*D39,2)</f>
        <v>7169</v>
      </c>
      <c r="J39" s="86">
        <f>ROUND(I39*1.2,2)</f>
        <v>8602.7999999999993</v>
      </c>
      <c r="K39" s="87">
        <f t="shared" si="15"/>
        <v>7169</v>
      </c>
      <c r="L39" s="145">
        <f t="shared" si="15"/>
        <v>8602.7999999999993</v>
      </c>
      <c r="M39" s="86">
        <v>67</v>
      </c>
      <c r="N39" s="156">
        <f>M39*1.2</f>
        <v>80.399999999999991</v>
      </c>
      <c r="O39" s="148">
        <f t="shared" ref="O39:O57" si="18">N39*D39</f>
        <v>8602.7999999999993</v>
      </c>
      <c r="P39" s="196"/>
      <c r="Q39" s="138">
        <v>67</v>
      </c>
      <c r="R39" s="148">
        <f>Q39*1.2</f>
        <v>80.399999999999991</v>
      </c>
      <c r="S39" s="148">
        <f t="shared" ref="S39:S57" si="19">R39*D39</f>
        <v>8602.7999999999993</v>
      </c>
      <c r="T39" s="134"/>
      <c r="U39" s="246">
        <v>85</v>
      </c>
      <c r="V39" s="145">
        <f t="shared" ref="V39:V41" si="20">U39*1.2</f>
        <v>102</v>
      </c>
      <c r="W39" s="145">
        <f t="shared" ref="W39:W57" si="21">V39*D39</f>
        <v>10914</v>
      </c>
      <c r="X39" s="145"/>
      <c r="Y39" s="145">
        <f t="shared" ref="Y39:Y86" si="22">E39*$Z$1</f>
        <v>0</v>
      </c>
      <c r="Z39" s="145">
        <f t="shared" ref="Z39:Z86" si="23">Y39*D39</f>
        <v>0</v>
      </c>
      <c r="AA39" s="145">
        <f t="shared" ref="AA39:AA86" si="24">Z39*1.2</f>
        <v>0</v>
      </c>
      <c r="AB39" s="145">
        <f>H39*$AB$1</f>
        <v>83.75</v>
      </c>
      <c r="AC39" s="145">
        <f>AB39*D39</f>
        <v>8961.25</v>
      </c>
      <c r="AD39" s="145">
        <f>AC39*1.2</f>
        <v>10753.5</v>
      </c>
      <c r="AE39" s="86">
        <f t="shared" si="16"/>
        <v>8961.25</v>
      </c>
      <c r="AF39" s="86">
        <f t="shared" si="17"/>
        <v>10753.5</v>
      </c>
    </row>
    <row r="40" spans="1:32" ht="21" customHeight="1" x14ac:dyDescent="0.25">
      <c r="A40" s="55" t="s">
        <v>510</v>
      </c>
      <c r="B40" s="10" t="s">
        <v>234</v>
      </c>
      <c r="C40" s="13" t="s">
        <v>7</v>
      </c>
      <c r="D40" s="111">
        <v>46.1</v>
      </c>
      <c r="E40" s="90">
        <v>2573.7399999999998</v>
      </c>
      <c r="F40" s="12">
        <f t="shared" si="13"/>
        <v>118649.41</v>
      </c>
      <c r="G40" s="12">
        <f t="shared" si="14"/>
        <v>142379.29</v>
      </c>
      <c r="H40" s="11"/>
      <c r="I40" s="16"/>
      <c r="J40" s="16"/>
      <c r="K40" s="19">
        <f t="shared" si="15"/>
        <v>118649.41</v>
      </c>
      <c r="L40" s="144">
        <f t="shared" si="15"/>
        <v>142379.29</v>
      </c>
      <c r="M40" s="86"/>
      <c r="N40" s="155"/>
      <c r="O40" s="148">
        <f t="shared" si="18"/>
        <v>0</v>
      </c>
      <c r="P40" s="196"/>
      <c r="Q40" s="138"/>
      <c r="R40" s="148">
        <f>Q40*1.2</f>
        <v>0</v>
      </c>
      <c r="S40" s="148">
        <f t="shared" si="19"/>
        <v>0</v>
      </c>
      <c r="T40" s="134"/>
      <c r="U40" s="144"/>
      <c r="V40" s="144">
        <f t="shared" si="20"/>
        <v>0</v>
      </c>
      <c r="W40" s="144">
        <f t="shared" si="21"/>
        <v>0</v>
      </c>
      <c r="X40" s="144"/>
      <c r="Y40" s="144">
        <f t="shared" si="22"/>
        <v>3603.2359999999994</v>
      </c>
      <c r="Z40" s="144">
        <f t="shared" si="23"/>
        <v>166109.17959999997</v>
      </c>
      <c r="AA40" s="144">
        <f t="shared" si="24"/>
        <v>199331.01551999996</v>
      </c>
      <c r="AB40" s="144"/>
      <c r="AC40" s="144"/>
      <c r="AD40" s="144"/>
      <c r="AE40" s="12">
        <f t="shared" si="16"/>
        <v>166109.17959999997</v>
      </c>
      <c r="AF40" s="12">
        <f t="shared" si="17"/>
        <v>199331.01551999996</v>
      </c>
    </row>
    <row r="41" spans="1:32" ht="21" customHeight="1" x14ac:dyDescent="0.25">
      <c r="A41" s="55" t="s">
        <v>511</v>
      </c>
      <c r="B41" s="97" t="s">
        <v>12</v>
      </c>
      <c r="C41" s="94" t="s">
        <v>7</v>
      </c>
      <c r="D41" s="112">
        <f>ROUND(D40*1.17,2)</f>
        <v>53.94</v>
      </c>
      <c r="E41" s="86"/>
      <c r="F41" s="86">
        <f t="shared" si="13"/>
        <v>0</v>
      </c>
      <c r="G41" s="86">
        <f t="shared" si="14"/>
        <v>0</v>
      </c>
      <c r="H41" s="154">
        <v>3925</v>
      </c>
      <c r="I41" s="86">
        <f>ROUND(H41*D41,2)</f>
        <v>211714.5</v>
      </c>
      <c r="J41" s="86">
        <f>ROUND(I41*1.2,2)</f>
        <v>254057.4</v>
      </c>
      <c r="K41" s="87">
        <f t="shared" si="15"/>
        <v>211714.5</v>
      </c>
      <c r="L41" s="145">
        <f t="shared" si="15"/>
        <v>254057.4</v>
      </c>
      <c r="M41" s="86">
        <f>N41/1.2</f>
        <v>3375</v>
      </c>
      <c r="N41" s="131">
        <v>4050</v>
      </c>
      <c r="O41" s="148">
        <f>N41*D41</f>
        <v>218457</v>
      </c>
      <c r="P41" s="196" t="s">
        <v>498</v>
      </c>
      <c r="Q41" s="138">
        <v>3375</v>
      </c>
      <c r="R41" s="148">
        <f>Q41*1.2</f>
        <v>4050</v>
      </c>
      <c r="S41" s="148">
        <f t="shared" si="19"/>
        <v>218457</v>
      </c>
      <c r="T41" s="196" t="s">
        <v>498</v>
      </c>
      <c r="U41" s="154">
        <v>4800</v>
      </c>
      <c r="V41" s="145">
        <f t="shared" si="20"/>
        <v>5760</v>
      </c>
      <c r="W41" s="145">
        <f t="shared" si="21"/>
        <v>310694.39999999997</v>
      </c>
      <c r="X41" s="145" t="s">
        <v>498</v>
      </c>
      <c r="Y41" s="145">
        <f t="shared" si="22"/>
        <v>0</v>
      </c>
      <c r="Z41" s="145">
        <f t="shared" si="23"/>
        <v>0</v>
      </c>
      <c r="AA41" s="145">
        <f t="shared" si="24"/>
        <v>0</v>
      </c>
      <c r="AB41" s="145">
        <f>H41*$AB$1</f>
        <v>4906.25</v>
      </c>
      <c r="AC41" s="145">
        <f>AB41*D41</f>
        <v>264643.125</v>
      </c>
      <c r="AD41" s="145">
        <f>AC41*1.2</f>
        <v>317571.75</v>
      </c>
      <c r="AE41" s="86">
        <f t="shared" si="16"/>
        <v>264643.125</v>
      </c>
      <c r="AF41" s="86">
        <f t="shared" si="17"/>
        <v>317571.75</v>
      </c>
    </row>
    <row r="42" spans="1:32" ht="21" customHeight="1" x14ac:dyDescent="0.25">
      <c r="A42" s="55" t="s">
        <v>512</v>
      </c>
      <c r="B42" s="10" t="s">
        <v>235</v>
      </c>
      <c r="C42" s="13" t="s">
        <v>8</v>
      </c>
      <c r="D42" s="111">
        <v>263.2</v>
      </c>
      <c r="E42" s="95">
        <v>203</v>
      </c>
      <c r="F42" s="12">
        <f t="shared" si="13"/>
        <v>53429.599999999999</v>
      </c>
      <c r="G42" s="12">
        <f t="shared" si="14"/>
        <v>64115.519999999997</v>
      </c>
      <c r="H42" s="11"/>
      <c r="I42" s="16"/>
      <c r="J42" s="16"/>
      <c r="K42" s="19">
        <f t="shared" si="15"/>
        <v>53429.599999999999</v>
      </c>
      <c r="L42" s="144">
        <f t="shared" si="15"/>
        <v>64115.519999999997</v>
      </c>
      <c r="M42" s="86">
        <f t="shared" ref="M42:M50" si="25">N42/1.2</f>
        <v>0</v>
      </c>
      <c r="N42" s="155"/>
      <c r="O42" s="148">
        <f t="shared" si="18"/>
        <v>0</v>
      </c>
      <c r="P42" s="196"/>
      <c r="Q42" s="134"/>
      <c r="R42" s="147"/>
      <c r="S42" s="148">
        <f t="shared" si="19"/>
        <v>0</v>
      </c>
      <c r="T42" s="134"/>
      <c r="U42" s="144"/>
      <c r="V42" s="144"/>
      <c r="W42" s="144">
        <f t="shared" si="21"/>
        <v>0</v>
      </c>
      <c r="X42" s="144"/>
      <c r="Y42" s="144">
        <f t="shared" si="22"/>
        <v>284.2</v>
      </c>
      <c r="Z42" s="144">
        <f t="shared" si="23"/>
        <v>74801.439999999988</v>
      </c>
      <c r="AA42" s="144">
        <f t="shared" si="24"/>
        <v>89761.727999999988</v>
      </c>
      <c r="AB42" s="144"/>
      <c r="AC42" s="144"/>
      <c r="AD42" s="144"/>
      <c r="AE42" s="12">
        <f t="shared" si="16"/>
        <v>74801.439999999988</v>
      </c>
      <c r="AF42" s="12">
        <f t="shared" si="17"/>
        <v>89761.727999999988</v>
      </c>
    </row>
    <row r="43" spans="1:32" ht="21" customHeight="1" x14ac:dyDescent="0.25">
      <c r="A43" s="55" t="s">
        <v>513</v>
      </c>
      <c r="B43" s="10" t="s">
        <v>278</v>
      </c>
      <c r="C43" s="13" t="s">
        <v>232</v>
      </c>
      <c r="D43" s="104">
        <v>1</v>
      </c>
      <c r="E43" s="95">
        <v>449548</v>
      </c>
      <c r="F43" s="12">
        <f t="shared" si="13"/>
        <v>449548</v>
      </c>
      <c r="G43" s="12">
        <f t="shared" si="14"/>
        <v>539457.6</v>
      </c>
      <c r="H43" s="11"/>
      <c r="I43" s="16"/>
      <c r="J43" s="16"/>
      <c r="K43" s="19">
        <f t="shared" si="15"/>
        <v>449548</v>
      </c>
      <c r="L43" s="144">
        <f t="shared" si="15"/>
        <v>539457.6</v>
      </c>
      <c r="M43" s="86">
        <f t="shared" si="25"/>
        <v>0</v>
      </c>
      <c r="N43" s="155"/>
      <c r="O43" s="148">
        <f t="shared" si="18"/>
        <v>0</v>
      </c>
      <c r="P43" s="196"/>
      <c r="Q43" s="134"/>
      <c r="R43" s="147"/>
      <c r="S43" s="148">
        <f t="shared" si="19"/>
        <v>0</v>
      </c>
      <c r="T43" s="134"/>
      <c r="U43" s="144"/>
      <c r="V43" s="144"/>
      <c r="W43" s="144">
        <f t="shared" si="21"/>
        <v>0</v>
      </c>
      <c r="X43" s="144"/>
      <c r="Y43" s="144">
        <f t="shared" si="22"/>
        <v>629367.19999999995</v>
      </c>
      <c r="Z43" s="144">
        <f t="shared" si="23"/>
        <v>629367.19999999995</v>
      </c>
      <c r="AA43" s="144">
        <f t="shared" si="24"/>
        <v>755240.6399999999</v>
      </c>
      <c r="AB43" s="144"/>
      <c r="AC43" s="144"/>
      <c r="AD43" s="144"/>
      <c r="AE43" s="12">
        <f t="shared" si="16"/>
        <v>629367.19999999995</v>
      </c>
      <c r="AF43" s="12">
        <f t="shared" si="17"/>
        <v>755240.6399999999</v>
      </c>
    </row>
    <row r="44" spans="1:32" ht="21" customHeight="1" x14ac:dyDescent="0.25">
      <c r="A44" s="55" t="s">
        <v>514</v>
      </c>
      <c r="B44" s="97" t="s">
        <v>580</v>
      </c>
      <c r="C44" s="94" t="s">
        <v>232</v>
      </c>
      <c r="D44" s="112">
        <v>1</v>
      </c>
      <c r="E44" s="86"/>
      <c r="F44" s="86"/>
      <c r="G44" s="86"/>
      <c r="H44" s="154">
        <v>4360000</v>
      </c>
      <c r="I44" s="86">
        <f>ROUND(H44*D44,2)</f>
        <v>4360000</v>
      </c>
      <c r="J44" s="86">
        <f>ROUND(I44*1.2,2)</f>
        <v>5232000</v>
      </c>
      <c r="K44" s="87">
        <f t="shared" si="15"/>
        <v>4360000</v>
      </c>
      <c r="L44" s="145">
        <f t="shared" si="15"/>
        <v>5232000</v>
      </c>
      <c r="M44" s="86">
        <f t="shared" si="25"/>
        <v>3140000</v>
      </c>
      <c r="N44" s="131">
        <v>3768000</v>
      </c>
      <c r="O44" s="148">
        <f t="shared" si="18"/>
        <v>3768000</v>
      </c>
      <c r="P44" s="196" t="s">
        <v>497</v>
      </c>
      <c r="Q44" s="138">
        <v>3166666.666666667</v>
      </c>
      <c r="R44" s="148">
        <f t="shared" ref="R44:R57" si="26">Q44*1.2</f>
        <v>3800000</v>
      </c>
      <c r="S44" s="148">
        <f t="shared" si="19"/>
        <v>3800000</v>
      </c>
      <c r="T44" s="196" t="s">
        <v>374</v>
      </c>
      <c r="U44" s="154">
        <v>3580000</v>
      </c>
      <c r="V44" s="145">
        <f>U44*1.2</f>
        <v>4296000</v>
      </c>
      <c r="W44" s="145">
        <f t="shared" si="21"/>
        <v>4296000</v>
      </c>
      <c r="X44" s="145" t="s">
        <v>497</v>
      </c>
      <c r="Y44" s="145">
        <f t="shared" si="22"/>
        <v>0</v>
      </c>
      <c r="Z44" s="145">
        <f t="shared" si="23"/>
        <v>0</v>
      </c>
      <c r="AA44" s="145">
        <f t="shared" si="24"/>
        <v>0</v>
      </c>
      <c r="AB44" s="145">
        <f>U44*$AB$1</f>
        <v>4475000</v>
      </c>
      <c r="AC44" s="145">
        <f>AB44*D44</f>
        <v>4475000</v>
      </c>
      <c r="AD44" s="145">
        <f>AC44*1.2</f>
        <v>5370000</v>
      </c>
      <c r="AE44" s="86">
        <f t="shared" si="16"/>
        <v>4475000</v>
      </c>
      <c r="AF44" s="86">
        <f t="shared" si="17"/>
        <v>5370000</v>
      </c>
    </row>
    <row r="45" spans="1:32" ht="21" customHeight="1" x14ac:dyDescent="0.25">
      <c r="A45" s="55" t="s">
        <v>515</v>
      </c>
      <c r="B45" s="97" t="s">
        <v>279</v>
      </c>
      <c r="C45" s="94" t="s">
        <v>232</v>
      </c>
      <c r="D45" s="112">
        <v>1</v>
      </c>
      <c r="E45" s="86"/>
      <c r="F45" s="86"/>
      <c r="G45" s="86"/>
      <c r="H45" s="154">
        <v>410000</v>
      </c>
      <c r="I45" s="86">
        <f>ROUND(H45*D45,2)</f>
        <v>410000</v>
      </c>
      <c r="J45" s="86">
        <f>ROUND(I45*1.2,2)</f>
        <v>492000</v>
      </c>
      <c r="K45" s="87">
        <f t="shared" si="15"/>
        <v>410000</v>
      </c>
      <c r="L45" s="145">
        <f t="shared" si="15"/>
        <v>492000</v>
      </c>
      <c r="M45" s="86">
        <f t="shared" si="25"/>
        <v>741666.66666666674</v>
      </c>
      <c r="N45" s="131">
        <v>890000</v>
      </c>
      <c r="O45" s="148">
        <f t="shared" si="18"/>
        <v>890000</v>
      </c>
      <c r="P45" s="196" t="s">
        <v>376</v>
      </c>
      <c r="Q45" s="138">
        <v>625000</v>
      </c>
      <c r="R45" s="148">
        <f t="shared" si="26"/>
        <v>750000</v>
      </c>
      <c r="S45" s="148">
        <f t="shared" si="19"/>
        <v>750000</v>
      </c>
      <c r="T45" s="196" t="s">
        <v>374</v>
      </c>
      <c r="U45" s="154">
        <v>708340</v>
      </c>
      <c r="V45" s="145">
        <f>U45*1.2</f>
        <v>850008</v>
      </c>
      <c r="W45" s="145">
        <f t="shared" si="21"/>
        <v>850008</v>
      </c>
      <c r="X45" s="145" t="s">
        <v>490</v>
      </c>
      <c r="Y45" s="145">
        <f t="shared" si="22"/>
        <v>0</v>
      </c>
      <c r="Z45" s="145">
        <f t="shared" si="23"/>
        <v>0</v>
      </c>
      <c r="AA45" s="145">
        <f t="shared" si="24"/>
        <v>0</v>
      </c>
      <c r="AB45" s="145">
        <f>U45*$AB$1</f>
        <v>885425</v>
      </c>
      <c r="AC45" s="145">
        <f>AB45*D45</f>
        <v>885425</v>
      </c>
      <c r="AD45" s="145">
        <f>AC45*1.2</f>
        <v>1062510</v>
      </c>
      <c r="AE45" s="86">
        <f t="shared" si="16"/>
        <v>885425</v>
      </c>
      <c r="AF45" s="86">
        <f t="shared" si="17"/>
        <v>1062510</v>
      </c>
    </row>
    <row r="46" spans="1:32" ht="21" customHeight="1" x14ac:dyDescent="0.25">
      <c r="A46" s="55" t="s">
        <v>516</v>
      </c>
      <c r="B46" s="10" t="s">
        <v>163</v>
      </c>
      <c r="C46" s="13" t="s">
        <v>10</v>
      </c>
      <c r="D46" s="104">
        <v>2</v>
      </c>
      <c r="E46" s="90">
        <v>2952.96</v>
      </c>
      <c r="F46" s="12">
        <f>ROUND(E46*D46,2)</f>
        <v>5905.92</v>
      </c>
      <c r="G46" s="12">
        <f>ROUND(F46*1.2,2)</f>
        <v>7087.1</v>
      </c>
      <c r="H46" s="11"/>
      <c r="I46" s="16"/>
      <c r="J46" s="16"/>
      <c r="K46" s="19">
        <f t="shared" si="15"/>
        <v>5905.92</v>
      </c>
      <c r="L46" s="144">
        <f t="shared" si="15"/>
        <v>7087.1</v>
      </c>
      <c r="M46" s="154">
        <f t="shared" si="25"/>
        <v>0</v>
      </c>
      <c r="N46" s="155"/>
      <c r="O46" s="148">
        <f t="shared" si="18"/>
        <v>0</v>
      </c>
      <c r="P46" s="196"/>
      <c r="Q46" s="134"/>
      <c r="R46" s="148">
        <f t="shared" si="26"/>
        <v>0</v>
      </c>
      <c r="S46" s="148">
        <f t="shared" si="19"/>
        <v>0</v>
      </c>
      <c r="T46" s="134" t="s">
        <v>374</v>
      </c>
      <c r="U46" s="144"/>
      <c r="V46" s="144"/>
      <c r="W46" s="144">
        <f t="shared" si="21"/>
        <v>0</v>
      </c>
      <c r="X46" s="144"/>
      <c r="Y46" s="144">
        <f t="shared" si="22"/>
        <v>4134.1440000000002</v>
      </c>
      <c r="Z46" s="144">
        <f t="shared" si="23"/>
        <v>8268.2880000000005</v>
      </c>
      <c r="AA46" s="144">
        <f t="shared" si="24"/>
        <v>9921.9456000000009</v>
      </c>
      <c r="AB46" s="144"/>
      <c r="AC46" s="144"/>
      <c r="AD46" s="144"/>
      <c r="AE46" s="12">
        <f t="shared" si="16"/>
        <v>8268.2880000000005</v>
      </c>
      <c r="AF46" s="12">
        <f t="shared" si="17"/>
        <v>9921.9456000000009</v>
      </c>
    </row>
    <row r="47" spans="1:32" ht="21" customHeight="1" x14ac:dyDescent="0.25">
      <c r="A47" s="55" t="s">
        <v>517</v>
      </c>
      <c r="B47" s="10" t="s">
        <v>125</v>
      </c>
      <c r="C47" s="13" t="s">
        <v>10</v>
      </c>
      <c r="D47" s="104">
        <v>1</v>
      </c>
      <c r="E47" s="132">
        <v>12480</v>
      </c>
      <c r="F47" s="12">
        <f>ROUND(E47*D47,2)</f>
        <v>12480</v>
      </c>
      <c r="G47" s="12">
        <f>ROUND(F47*1.2,2)</f>
        <v>14976</v>
      </c>
      <c r="H47" s="11"/>
      <c r="I47" s="16"/>
      <c r="J47" s="16"/>
      <c r="K47" s="19">
        <f t="shared" si="15"/>
        <v>12480</v>
      </c>
      <c r="L47" s="144">
        <f t="shared" si="15"/>
        <v>14976</v>
      </c>
      <c r="M47" s="154">
        <f t="shared" si="25"/>
        <v>0</v>
      </c>
      <c r="N47" s="155"/>
      <c r="O47" s="148">
        <f t="shared" si="18"/>
        <v>0</v>
      </c>
      <c r="P47" s="196"/>
      <c r="Q47" s="134"/>
      <c r="R47" s="148">
        <f t="shared" si="26"/>
        <v>0</v>
      </c>
      <c r="S47" s="148">
        <f t="shared" si="19"/>
        <v>0</v>
      </c>
      <c r="T47" s="134" t="s">
        <v>374</v>
      </c>
      <c r="U47" s="144"/>
      <c r="V47" s="144"/>
      <c r="W47" s="144">
        <f t="shared" si="21"/>
        <v>0</v>
      </c>
      <c r="X47" s="144"/>
      <c r="Y47" s="144">
        <f t="shared" si="22"/>
        <v>17472</v>
      </c>
      <c r="Z47" s="144">
        <f t="shared" si="23"/>
        <v>17472</v>
      </c>
      <c r="AA47" s="144">
        <f t="shared" si="24"/>
        <v>20966.399999999998</v>
      </c>
      <c r="AB47" s="144"/>
      <c r="AC47" s="144"/>
      <c r="AD47" s="144"/>
      <c r="AE47" s="12">
        <f t="shared" si="16"/>
        <v>17472</v>
      </c>
      <c r="AF47" s="12">
        <f t="shared" si="17"/>
        <v>20966.399999999998</v>
      </c>
    </row>
    <row r="48" spans="1:32" ht="21" customHeight="1" x14ac:dyDescent="0.25">
      <c r="A48" s="55" t="s">
        <v>518</v>
      </c>
      <c r="B48" s="97" t="s">
        <v>126</v>
      </c>
      <c r="C48" s="94" t="s">
        <v>10</v>
      </c>
      <c r="D48" s="107">
        <v>1</v>
      </c>
      <c r="E48" s="86"/>
      <c r="F48" s="86"/>
      <c r="G48" s="86"/>
      <c r="H48" s="131">
        <v>51667</v>
      </c>
      <c r="I48" s="86">
        <f t="shared" ref="I48:I53" si="27">ROUND(H48*D48,2)</f>
        <v>51667</v>
      </c>
      <c r="J48" s="86">
        <f t="shared" ref="J48:J53" si="28">ROUND(I48*1.2,2)</f>
        <v>62000.4</v>
      </c>
      <c r="K48" s="87">
        <f t="shared" si="15"/>
        <v>51667</v>
      </c>
      <c r="L48" s="145">
        <f t="shared" si="15"/>
        <v>62000.4</v>
      </c>
      <c r="M48" s="154">
        <f t="shared" si="25"/>
        <v>92500</v>
      </c>
      <c r="N48" s="131">
        <v>111000</v>
      </c>
      <c r="O48" s="148">
        <f t="shared" si="18"/>
        <v>111000</v>
      </c>
      <c r="P48" s="196" t="s">
        <v>497</v>
      </c>
      <c r="Q48" s="138">
        <v>50000</v>
      </c>
      <c r="R48" s="148">
        <f t="shared" si="26"/>
        <v>60000</v>
      </c>
      <c r="S48" s="148">
        <f t="shared" si="19"/>
        <v>60000</v>
      </c>
      <c r="T48" s="134" t="s">
        <v>374</v>
      </c>
      <c r="U48" s="145">
        <v>112000</v>
      </c>
      <c r="V48" s="145">
        <f>U48*1.2</f>
        <v>134400</v>
      </c>
      <c r="W48" s="145">
        <f>V48*D48</f>
        <v>134400</v>
      </c>
      <c r="X48" s="145" t="s">
        <v>490</v>
      </c>
      <c r="Y48" s="145">
        <f t="shared" si="22"/>
        <v>0</v>
      </c>
      <c r="Z48" s="145">
        <f t="shared" si="23"/>
        <v>0</v>
      </c>
      <c r="AA48" s="145">
        <f t="shared" si="24"/>
        <v>0</v>
      </c>
      <c r="AB48" s="145">
        <f t="shared" ref="AB48:AB53" si="29">U48*$AB$1</f>
        <v>140000</v>
      </c>
      <c r="AC48" s="145">
        <f t="shared" ref="AC48:AC53" si="30">AB48*D48</f>
        <v>140000</v>
      </c>
      <c r="AD48" s="145">
        <f t="shared" ref="AD48:AD53" si="31">AC48*1.2</f>
        <v>168000</v>
      </c>
      <c r="AE48" s="86">
        <f t="shared" si="16"/>
        <v>140000</v>
      </c>
      <c r="AF48" s="86">
        <f t="shared" si="17"/>
        <v>168000</v>
      </c>
    </row>
    <row r="49" spans="1:32" ht="21" customHeight="1" x14ac:dyDescent="0.25">
      <c r="A49" s="55" t="s">
        <v>519</v>
      </c>
      <c r="B49" s="93" t="s">
        <v>240</v>
      </c>
      <c r="C49" s="94" t="s">
        <v>149</v>
      </c>
      <c r="D49" s="107">
        <v>1</v>
      </c>
      <c r="E49" s="86"/>
      <c r="F49" s="86"/>
      <c r="G49" s="86"/>
      <c r="H49" s="86">
        <f>ROUND(2500*1.01,2)</f>
        <v>2525</v>
      </c>
      <c r="I49" s="86">
        <f t="shared" si="27"/>
        <v>2525</v>
      </c>
      <c r="J49" s="86">
        <f t="shared" si="28"/>
        <v>3030</v>
      </c>
      <c r="K49" s="87">
        <f t="shared" si="15"/>
        <v>2525</v>
      </c>
      <c r="L49" s="145">
        <f t="shared" si="15"/>
        <v>3030</v>
      </c>
      <c r="M49" s="86">
        <f t="shared" si="25"/>
        <v>5833.3333333333339</v>
      </c>
      <c r="N49" s="139">
        <v>7000</v>
      </c>
      <c r="O49" s="148">
        <f t="shared" si="18"/>
        <v>7000</v>
      </c>
      <c r="P49" s="196" t="s">
        <v>376</v>
      </c>
      <c r="Q49" s="138">
        <v>2916.666666666667</v>
      </c>
      <c r="R49" s="148">
        <f t="shared" si="26"/>
        <v>3500.0000000000005</v>
      </c>
      <c r="S49" s="148">
        <f t="shared" si="19"/>
        <v>3500.0000000000005</v>
      </c>
      <c r="T49" s="134" t="s">
        <v>374</v>
      </c>
      <c r="U49" s="145">
        <v>3700</v>
      </c>
      <c r="V49" s="145">
        <f t="shared" ref="V49:V53" si="32">U49*1.2</f>
        <v>4440</v>
      </c>
      <c r="W49" s="145">
        <f t="shared" si="21"/>
        <v>4440</v>
      </c>
      <c r="X49" s="145" t="s">
        <v>490</v>
      </c>
      <c r="Y49" s="145">
        <f t="shared" si="22"/>
        <v>0</v>
      </c>
      <c r="Z49" s="145">
        <f t="shared" si="23"/>
        <v>0</v>
      </c>
      <c r="AA49" s="145">
        <f t="shared" si="24"/>
        <v>0</v>
      </c>
      <c r="AB49" s="145">
        <f t="shared" si="29"/>
        <v>4625</v>
      </c>
      <c r="AC49" s="145">
        <f t="shared" si="30"/>
        <v>4625</v>
      </c>
      <c r="AD49" s="145">
        <f t="shared" si="31"/>
        <v>5550</v>
      </c>
      <c r="AE49" s="86">
        <f t="shared" si="16"/>
        <v>4625</v>
      </c>
      <c r="AF49" s="86">
        <f t="shared" si="17"/>
        <v>5550</v>
      </c>
    </row>
    <row r="50" spans="1:32" ht="21" customHeight="1" x14ac:dyDescent="0.25">
      <c r="A50" s="55" t="s">
        <v>520</v>
      </c>
      <c r="B50" s="91" t="s">
        <v>244</v>
      </c>
      <c r="C50" s="94" t="s">
        <v>10</v>
      </c>
      <c r="D50" s="105">
        <v>1</v>
      </c>
      <c r="E50" s="86"/>
      <c r="F50" s="86"/>
      <c r="G50" s="86"/>
      <c r="H50" s="86">
        <f>ROUND(2500*1.01,2)</f>
        <v>2525</v>
      </c>
      <c r="I50" s="86">
        <f t="shared" si="27"/>
        <v>2525</v>
      </c>
      <c r="J50" s="86">
        <f t="shared" si="28"/>
        <v>3030</v>
      </c>
      <c r="K50" s="87">
        <f t="shared" si="15"/>
        <v>2525</v>
      </c>
      <c r="L50" s="145">
        <f t="shared" si="15"/>
        <v>3030</v>
      </c>
      <c r="M50" s="86">
        <f t="shared" si="25"/>
        <v>2525</v>
      </c>
      <c r="N50" s="139">
        <v>3030</v>
      </c>
      <c r="O50" s="148">
        <f t="shared" si="18"/>
        <v>3030</v>
      </c>
      <c r="P50" s="196" t="s">
        <v>376</v>
      </c>
      <c r="Q50" s="138">
        <v>2916.666666666667</v>
      </c>
      <c r="R50" s="148">
        <f t="shared" si="26"/>
        <v>3500.0000000000005</v>
      </c>
      <c r="S50" s="148">
        <f t="shared" si="19"/>
        <v>3500.0000000000005</v>
      </c>
      <c r="T50" s="134" t="s">
        <v>374</v>
      </c>
      <c r="U50" s="145">
        <v>3700</v>
      </c>
      <c r="V50" s="145">
        <f t="shared" si="32"/>
        <v>4440</v>
      </c>
      <c r="W50" s="145">
        <f t="shared" si="21"/>
        <v>4440</v>
      </c>
      <c r="X50" s="145" t="s">
        <v>490</v>
      </c>
      <c r="Y50" s="145">
        <f t="shared" si="22"/>
        <v>0</v>
      </c>
      <c r="Z50" s="145">
        <f t="shared" si="23"/>
        <v>0</v>
      </c>
      <c r="AA50" s="145">
        <f t="shared" si="24"/>
        <v>0</v>
      </c>
      <c r="AB50" s="145">
        <f t="shared" si="29"/>
        <v>4625</v>
      </c>
      <c r="AC50" s="145">
        <f t="shared" si="30"/>
        <v>4625</v>
      </c>
      <c r="AD50" s="145">
        <f t="shared" si="31"/>
        <v>5550</v>
      </c>
      <c r="AE50" s="86">
        <f t="shared" si="16"/>
        <v>4625</v>
      </c>
      <c r="AF50" s="86">
        <f t="shared" si="17"/>
        <v>5550</v>
      </c>
    </row>
    <row r="51" spans="1:32" ht="21" customHeight="1" x14ac:dyDescent="0.25">
      <c r="A51" s="55" t="s">
        <v>521</v>
      </c>
      <c r="B51" s="91" t="s">
        <v>249</v>
      </c>
      <c r="C51" s="94" t="s">
        <v>246</v>
      </c>
      <c r="D51" s="107">
        <v>4</v>
      </c>
      <c r="E51" s="86"/>
      <c r="F51" s="86"/>
      <c r="G51" s="86"/>
      <c r="H51" s="86">
        <f>ROUND(1571/10*1.2,2)</f>
        <v>188.52</v>
      </c>
      <c r="I51" s="86">
        <f t="shared" si="27"/>
        <v>754.08</v>
      </c>
      <c r="J51" s="86">
        <f t="shared" si="28"/>
        <v>904.9</v>
      </c>
      <c r="K51" s="87">
        <f t="shared" si="15"/>
        <v>754.08</v>
      </c>
      <c r="L51" s="145">
        <f t="shared" si="15"/>
        <v>904.9</v>
      </c>
      <c r="M51" s="86">
        <v>188.52</v>
      </c>
      <c r="N51" s="156">
        <f>M51*1.2</f>
        <v>226.22400000000002</v>
      </c>
      <c r="O51" s="148">
        <f t="shared" si="18"/>
        <v>904.89600000000007</v>
      </c>
      <c r="P51" s="196"/>
      <c r="Q51" s="138">
        <v>188.52</v>
      </c>
      <c r="R51" s="148">
        <f t="shared" si="26"/>
        <v>226.22400000000002</v>
      </c>
      <c r="S51" s="148">
        <f t="shared" si="19"/>
        <v>904.89600000000007</v>
      </c>
      <c r="T51" s="134"/>
      <c r="U51" s="145">
        <v>235.65</v>
      </c>
      <c r="V51" s="145">
        <f t="shared" si="32"/>
        <v>282.77999999999997</v>
      </c>
      <c r="W51" s="145">
        <f t="shared" si="21"/>
        <v>1131.1199999999999</v>
      </c>
      <c r="X51" s="145"/>
      <c r="Y51" s="145">
        <f t="shared" si="22"/>
        <v>0</v>
      </c>
      <c r="Z51" s="145">
        <f t="shared" si="23"/>
        <v>0</v>
      </c>
      <c r="AA51" s="145">
        <f t="shared" si="24"/>
        <v>0</v>
      </c>
      <c r="AB51" s="145">
        <f t="shared" si="29"/>
        <v>294.5625</v>
      </c>
      <c r="AC51" s="145">
        <f t="shared" si="30"/>
        <v>1178.25</v>
      </c>
      <c r="AD51" s="145">
        <f t="shared" si="31"/>
        <v>1413.8999999999999</v>
      </c>
      <c r="AE51" s="86">
        <f t="shared" si="16"/>
        <v>1178.25</v>
      </c>
      <c r="AF51" s="86">
        <f t="shared" si="17"/>
        <v>1413.8999999999999</v>
      </c>
    </row>
    <row r="52" spans="1:32" ht="21" customHeight="1" x14ac:dyDescent="0.25">
      <c r="A52" s="55" t="s">
        <v>522</v>
      </c>
      <c r="B52" s="91" t="s">
        <v>247</v>
      </c>
      <c r="C52" s="94" t="s">
        <v>243</v>
      </c>
      <c r="D52" s="113">
        <f>0.38*2</f>
        <v>0.76</v>
      </c>
      <c r="E52" s="86"/>
      <c r="F52" s="86"/>
      <c r="G52" s="86"/>
      <c r="H52" s="118">
        <f>ROUND(244.95*1.2,2)</f>
        <v>293.94</v>
      </c>
      <c r="I52" s="86">
        <f t="shared" si="27"/>
        <v>223.39</v>
      </c>
      <c r="J52" s="86">
        <f t="shared" si="28"/>
        <v>268.07</v>
      </c>
      <c r="K52" s="87">
        <f t="shared" ref="K52:L66" si="33">F52+I52</f>
        <v>223.39</v>
      </c>
      <c r="L52" s="145">
        <f t="shared" si="33"/>
        <v>268.07</v>
      </c>
      <c r="M52" s="118">
        <v>293.94</v>
      </c>
      <c r="N52" s="148">
        <f>M52*1.2</f>
        <v>352.72800000000001</v>
      </c>
      <c r="O52" s="148">
        <f t="shared" si="18"/>
        <v>268.07328000000001</v>
      </c>
      <c r="P52" s="196"/>
      <c r="Q52" s="138">
        <v>293.94</v>
      </c>
      <c r="R52" s="148">
        <f t="shared" si="26"/>
        <v>352.72800000000001</v>
      </c>
      <c r="S52" s="148">
        <f t="shared" si="19"/>
        <v>268.07328000000001</v>
      </c>
      <c r="T52" s="134"/>
      <c r="U52" s="145">
        <v>367.42500000000001</v>
      </c>
      <c r="V52" s="145">
        <f t="shared" si="32"/>
        <v>440.91</v>
      </c>
      <c r="W52" s="145">
        <f t="shared" si="21"/>
        <v>335.09160000000003</v>
      </c>
      <c r="X52" s="145"/>
      <c r="Y52" s="145">
        <f t="shared" si="22"/>
        <v>0</v>
      </c>
      <c r="Z52" s="145">
        <f t="shared" si="23"/>
        <v>0</v>
      </c>
      <c r="AA52" s="145">
        <f t="shared" si="24"/>
        <v>0</v>
      </c>
      <c r="AB52" s="145">
        <f t="shared" si="29"/>
        <v>459.28125</v>
      </c>
      <c r="AC52" s="145">
        <f t="shared" si="30"/>
        <v>349.05374999999998</v>
      </c>
      <c r="AD52" s="145">
        <f t="shared" si="31"/>
        <v>418.86449999999996</v>
      </c>
      <c r="AE52" s="86">
        <f t="shared" si="16"/>
        <v>349.05374999999998</v>
      </c>
      <c r="AF52" s="86">
        <f t="shared" si="17"/>
        <v>418.86449999999996</v>
      </c>
    </row>
    <row r="53" spans="1:32" ht="21" customHeight="1" x14ac:dyDescent="0.25">
      <c r="A53" s="55" t="s">
        <v>523</v>
      </c>
      <c r="B53" s="91" t="s">
        <v>248</v>
      </c>
      <c r="C53" s="94" t="s">
        <v>243</v>
      </c>
      <c r="D53" s="113">
        <f>0.38*2</f>
        <v>0.76</v>
      </c>
      <c r="E53" s="86"/>
      <c r="F53" s="86"/>
      <c r="G53" s="86"/>
      <c r="H53" s="118">
        <f>ROUND(223.92*1.2,2)</f>
        <v>268.7</v>
      </c>
      <c r="I53" s="86">
        <f t="shared" si="27"/>
        <v>204.21</v>
      </c>
      <c r="J53" s="86">
        <f t="shared" si="28"/>
        <v>245.05</v>
      </c>
      <c r="K53" s="87">
        <f t="shared" si="33"/>
        <v>204.21</v>
      </c>
      <c r="L53" s="145">
        <f t="shared" si="33"/>
        <v>245.05</v>
      </c>
      <c r="M53" s="86">
        <v>268.7</v>
      </c>
      <c r="N53" s="148">
        <f>M53*1.2</f>
        <v>322.44</v>
      </c>
      <c r="O53" s="148">
        <f t="shared" si="18"/>
        <v>245.05440000000002</v>
      </c>
      <c r="P53" s="196"/>
      <c r="Q53" s="138">
        <v>268.7</v>
      </c>
      <c r="R53" s="148">
        <f t="shared" si="26"/>
        <v>322.44</v>
      </c>
      <c r="S53" s="148">
        <f t="shared" si="19"/>
        <v>245.05440000000002</v>
      </c>
      <c r="T53" s="134"/>
      <c r="U53" s="145">
        <v>335.875</v>
      </c>
      <c r="V53" s="145">
        <f t="shared" si="32"/>
        <v>403.05</v>
      </c>
      <c r="W53" s="145">
        <f t="shared" si="21"/>
        <v>306.31800000000004</v>
      </c>
      <c r="X53" s="145"/>
      <c r="Y53" s="145">
        <f t="shared" si="22"/>
        <v>0</v>
      </c>
      <c r="Z53" s="145">
        <f t="shared" si="23"/>
        <v>0</v>
      </c>
      <c r="AA53" s="145">
        <f t="shared" si="24"/>
        <v>0</v>
      </c>
      <c r="AB53" s="145">
        <f t="shared" si="29"/>
        <v>419.84375</v>
      </c>
      <c r="AC53" s="145">
        <f t="shared" si="30"/>
        <v>319.08125000000001</v>
      </c>
      <c r="AD53" s="145">
        <f t="shared" si="31"/>
        <v>382.89749999999998</v>
      </c>
      <c r="AE53" s="86">
        <f t="shared" si="16"/>
        <v>319.08125000000001</v>
      </c>
      <c r="AF53" s="86">
        <f t="shared" si="17"/>
        <v>382.89749999999998</v>
      </c>
    </row>
    <row r="54" spans="1:32" ht="21" customHeight="1" x14ac:dyDescent="0.25">
      <c r="A54" s="55" t="s">
        <v>524</v>
      </c>
      <c r="B54" s="10" t="s">
        <v>241</v>
      </c>
      <c r="C54" s="13" t="s">
        <v>7</v>
      </c>
      <c r="D54" s="111">
        <v>16.43</v>
      </c>
      <c r="E54" s="95">
        <v>1933.2</v>
      </c>
      <c r="F54" s="12">
        <f>ROUND(E54*D54,2)</f>
        <v>31762.48</v>
      </c>
      <c r="G54" s="12">
        <f t="shared" ref="G54:G59" si="34">ROUND(F54*1.2,2)</f>
        <v>38114.980000000003</v>
      </c>
      <c r="H54" s="11"/>
      <c r="I54" s="16"/>
      <c r="J54" s="16"/>
      <c r="K54" s="19">
        <f t="shared" si="33"/>
        <v>31762.48</v>
      </c>
      <c r="L54" s="144">
        <f t="shared" si="33"/>
        <v>38114.980000000003</v>
      </c>
      <c r="M54" s="86"/>
      <c r="N54" s="147"/>
      <c r="O54" s="148">
        <f t="shared" si="18"/>
        <v>0</v>
      </c>
      <c r="P54" s="196"/>
      <c r="Q54" s="138"/>
      <c r="R54" s="148">
        <f t="shared" si="26"/>
        <v>0</v>
      </c>
      <c r="S54" s="148">
        <f t="shared" si="19"/>
        <v>0</v>
      </c>
      <c r="T54" s="134"/>
      <c r="U54" s="144"/>
      <c r="V54" s="144"/>
      <c r="W54" s="144">
        <f t="shared" si="21"/>
        <v>0</v>
      </c>
      <c r="X54" s="144"/>
      <c r="Y54" s="144">
        <f t="shared" si="22"/>
        <v>2706.48</v>
      </c>
      <c r="Z54" s="144">
        <f t="shared" si="23"/>
        <v>44467.466399999998</v>
      </c>
      <c r="AA54" s="144">
        <f t="shared" si="24"/>
        <v>53360.959679999993</v>
      </c>
      <c r="AB54" s="144"/>
      <c r="AC54" s="144"/>
      <c r="AD54" s="144"/>
      <c r="AE54" s="12">
        <f t="shared" si="16"/>
        <v>44467.466399999998</v>
      </c>
      <c r="AF54" s="12">
        <f t="shared" si="17"/>
        <v>53360.959679999993</v>
      </c>
    </row>
    <row r="55" spans="1:32" ht="21" customHeight="1" x14ac:dyDescent="0.25">
      <c r="A55" s="55" t="s">
        <v>525</v>
      </c>
      <c r="B55" s="97" t="s">
        <v>12</v>
      </c>
      <c r="C55" s="94" t="s">
        <v>7</v>
      </c>
      <c r="D55" s="112">
        <f>ROUND(D54*1.17,2)</f>
        <v>19.22</v>
      </c>
      <c r="E55" s="86"/>
      <c r="F55" s="86"/>
      <c r="G55" s="86"/>
      <c r="H55" s="154">
        <v>3925</v>
      </c>
      <c r="I55" s="86">
        <f>ROUND(H55*D55,2)</f>
        <v>75438.5</v>
      </c>
      <c r="J55" s="86">
        <f>ROUND(I55*1.2,2)</f>
        <v>90526.2</v>
      </c>
      <c r="K55" s="87">
        <f t="shared" si="33"/>
        <v>75438.5</v>
      </c>
      <c r="L55" s="145">
        <f t="shared" si="33"/>
        <v>90526.2</v>
      </c>
      <c r="M55" s="86">
        <f>N55/1.2</f>
        <v>3375</v>
      </c>
      <c r="N55" s="86">
        <v>4050</v>
      </c>
      <c r="O55" s="148">
        <f t="shared" si="18"/>
        <v>77841</v>
      </c>
      <c r="P55" s="196" t="s">
        <v>498</v>
      </c>
      <c r="Q55" s="138">
        <v>3375</v>
      </c>
      <c r="R55" s="148">
        <f t="shared" si="26"/>
        <v>4050</v>
      </c>
      <c r="S55" s="148">
        <f t="shared" si="19"/>
        <v>77841</v>
      </c>
      <c r="T55" s="196" t="s">
        <v>498</v>
      </c>
      <c r="U55" s="154">
        <v>4800</v>
      </c>
      <c r="V55" s="145">
        <f>U55*1.2</f>
        <v>5760</v>
      </c>
      <c r="W55" s="145">
        <f t="shared" si="21"/>
        <v>110707.2</v>
      </c>
      <c r="X55" s="145" t="s">
        <v>498</v>
      </c>
      <c r="Y55" s="145">
        <f t="shared" si="22"/>
        <v>0</v>
      </c>
      <c r="Z55" s="145">
        <f t="shared" si="23"/>
        <v>0</v>
      </c>
      <c r="AA55" s="145">
        <f t="shared" si="24"/>
        <v>0</v>
      </c>
      <c r="AB55" s="145">
        <f>H55*$AB$1</f>
        <v>4906.25</v>
      </c>
      <c r="AC55" s="145">
        <f>AB55*D55</f>
        <v>94298.125</v>
      </c>
      <c r="AD55" s="145">
        <f>AC55*1.2</f>
        <v>113157.75</v>
      </c>
      <c r="AE55" s="86">
        <f t="shared" si="16"/>
        <v>94298.125</v>
      </c>
      <c r="AF55" s="86">
        <f t="shared" si="17"/>
        <v>113157.75</v>
      </c>
    </row>
    <row r="56" spans="1:32" ht="21" customHeight="1" x14ac:dyDescent="0.25">
      <c r="A56" s="55" t="s">
        <v>526</v>
      </c>
      <c r="B56" s="10" t="s">
        <v>242</v>
      </c>
      <c r="C56" s="13" t="s">
        <v>7</v>
      </c>
      <c r="D56" s="111">
        <v>3.3</v>
      </c>
      <c r="E56" s="95">
        <v>2395.1999999999998</v>
      </c>
      <c r="F56" s="12">
        <f>ROUND(E56*D56,2)</f>
        <v>7904.16</v>
      </c>
      <c r="G56" s="12">
        <f t="shared" si="34"/>
        <v>9484.99</v>
      </c>
      <c r="H56" s="153"/>
      <c r="I56" s="16"/>
      <c r="J56" s="16"/>
      <c r="K56" s="19">
        <f t="shared" si="33"/>
        <v>7904.16</v>
      </c>
      <c r="L56" s="144">
        <f t="shared" si="33"/>
        <v>9484.99</v>
      </c>
      <c r="M56" s="86"/>
      <c r="N56" s="147"/>
      <c r="O56" s="148">
        <f t="shared" si="18"/>
        <v>0</v>
      </c>
      <c r="P56" s="196"/>
      <c r="Q56" s="138"/>
      <c r="R56" s="148">
        <f t="shared" si="26"/>
        <v>0</v>
      </c>
      <c r="S56" s="148">
        <f t="shared" si="19"/>
        <v>0</v>
      </c>
      <c r="T56" s="134"/>
      <c r="U56" s="144"/>
      <c r="V56" s="144"/>
      <c r="W56" s="144">
        <f t="shared" si="21"/>
        <v>0</v>
      </c>
      <c r="X56" s="144"/>
      <c r="Y56" s="144">
        <f t="shared" si="22"/>
        <v>3353.2799999999997</v>
      </c>
      <c r="Z56" s="144">
        <f t="shared" si="23"/>
        <v>11065.823999999999</v>
      </c>
      <c r="AA56" s="144">
        <f t="shared" si="24"/>
        <v>13278.988799999997</v>
      </c>
      <c r="AB56" s="144"/>
      <c r="AC56" s="144"/>
      <c r="AD56" s="144"/>
      <c r="AE56" s="12">
        <f t="shared" si="16"/>
        <v>11065.823999999999</v>
      </c>
      <c r="AF56" s="12">
        <f t="shared" si="17"/>
        <v>13278.988799999997</v>
      </c>
    </row>
    <row r="57" spans="1:32" ht="21" customHeight="1" x14ac:dyDescent="0.25">
      <c r="A57" s="55" t="s">
        <v>527</v>
      </c>
      <c r="B57" s="97" t="s">
        <v>12</v>
      </c>
      <c r="C57" s="94" t="s">
        <v>7</v>
      </c>
      <c r="D57" s="112">
        <f>ROUND(D56*1.17,2)</f>
        <v>3.86</v>
      </c>
      <c r="E57" s="86"/>
      <c r="F57" s="86"/>
      <c r="G57" s="86"/>
      <c r="H57" s="154">
        <v>3925</v>
      </c>
      <c r="I57" s="86">
        <f>ROUND(H57*D57,2)</f>
        <v>15150.5</v>
      </c>
      <c r="J57" s="86">
        <f>ROUND(I57*1.2,2)</f>
        <v>18180.599999999999</v>
      </c>
      <c r="K57" s="87">
        <f t="shared" si="33"/>
        <v>15150.5</v>
      </c>
      <c r="L57" s="145">
        <f t="shared" si="33"/>
        <v>18180.599999999999</v>
      </c>
      <c r="M57" s="86">
        <f>N57/1.2</f>
        <v>3375</v>
      </c>
      <c r="N57" s="86">
        <v>4050</v>
      </c>
      <c r="O57" s="148">
        <f t="shared" si="18"/>
        <v>15633</v>
      </c>
      <c r="P57" s="196" t="s">
        <v>498</v>
      </c>
      <c r="Q57" s="138">
        <v>3375</v>
      </c>
      <c r="R57" s="148">
        <f t="shared" si="26"/>
        <v>4050</v>
      </c>
      <c r="S57" s="148">
        <f t="shared" si="19"/>
        <v>15633</v>
      </c>
      <c r="T57" s="196" t="s">
        <v>498</v>
      </c>
      <c r="U57" s="154">
        <v>4800</v>
      </c>
      <c r="V57" s="145">
        <f>U57*1.2</f>
        <v>5760</v>
      </c>
      <c r="W57" s="145">
        <f t="shared" si="21"/>
        <v>22233.599999999999</v>
      </c>
      <c r="X57" s="145" t="s">
        <v>498</v>
      </c>
      <c r="Y57" s="145">
        <f t="shared" si="22"/>
        <v>0</v>
      </c>
      <c r="Z57" s="145">
        <f t="shared" si="23"/>
        <v>0</v>
      </c>
      <c r="AA57" s="145">
        <f t="shared" si="24"/>
        <v>0</v>
      </c>
      <c r="AB57" s="145">
        <f>H57*$AB$1</f>
        <v>4906.25</v>
      </c>
      <c r="AC57" s="145">
        <f>AB57*D57</f>
        <v>18938.125</v>
      </c>
      <c r="AD57" s="145">
        <f>AC57*1.2</f>
        <v>22725.75</v>
      </c>
      <c r="AE57" s="86">
        <f t="shared" si="16"/>
        <v>18938.125</v>
      </c>
      <c r="AF57" s="86">
        <f t="shared" si="17"/>
        <v>22725.75</v>
      </c>
    </row>
    <row r="58" spans="1:32" ht="22.5" customHeight="1" x14ac:dyDescent="0.25">
      <c r="A58" s="123"/>
      <c r="B58" s="124" t="s">
        <v>282</v>
      </c>
      <c r="C58" s="125"/>
      <c r="D58" s="126"/>
      <c r="E58" s="127"/>
      <c r="F58" s="128"/>
      <c r="G58" s="128"/>
      <c r="H58" s="129"/>
      <c r="I58" s="128"/>
      <c r="J58" s="128"/>
      <c r="K58" s="130"/>
      <c r="L58" s="146"/>
      <c r="M58" s="128"/>
      <c r="N58" s="149"/>
      <c r="O58" s="149"/>
      <c r="P58" s="197"/>
      <c r="Q58" s="149"/>
      <c r="R58" s="149"/>
      <c r="S58" s="149"/>
      <c r="T58" s="149"/>
      <c r="U58" s="146"/>
      <c r="V58" s="146"/>
      <c r="W58" s="146"/>
      <c r="X58" s="146"/>
      <c r="Y58" s="146">
        <f t="shared" si="22"/>
        <v>0</v>
      </c>
      <c r="Z58" s="146">
        <f t="shared" si="23"/>
        <v>0</v>
      </c>
      <c r="AA58" s="146">
        <f t="shared" si="24"/>
        <v>0</v>
      </c>
      <c r="AB58" s="146"/>
      <c r="AC58" s="146"/>
      <c r="AD58" s="146"/>
      <c r="AE58" s="128">
        <f t="shared" si="16"/>
        <v>0</v>
      </c>
      <c r="AF58" s="128">
        <f t="shared" si="17"/>
        <v>0</v>
      </c>
    </row>
    <row r="59" spans="1:32" ht="18" customHeight="1" x14ac:dyDescent="0.25">
      <c r="A59" s="55">
        <f>A56+1</f>
        <v>45</v>
      </c>
      <c r="B59" s="10" t="s">
        <v>242</v>
      </c>
      <c r="C59" s="13" t="s">
        <v>7</v>
      </c>
      <c r="D59" s="111">
        <v>3.3</v>
      </c>
      <c r="E59" s="95">
        <v>2395.1999999999998</v>
      </c>
      <c r="F59" s="12">
        <f>ROUND(E59*D59,2)</f>
        <v>7904.16</v>
      </c>
      <c r="G59" s="12">
        <f t="shared" si="34"/>
        <v>9484.99</v>
      </c>
      <c r="H59" s="11"/>
      <c r="I59" s="16"/>
      <c r="J59" s="16"/>
      <c r="K59" s="19">
        <f t="shared" si="33"/>
        <v>7904.16</v>
      </c>
      <c r="L59" s="144">
        <f t="shared" si="33"/>
        <v>9484.99</v>
      </c>
      <c r="M59" s="12"/>
      <c r="N59" s="134"/>
      <c r="O59" s="134"/>
      <c r="P59" s="196"/>
      <c r="Q59" s="134"/>
      <c r="R59" s="134"/>
      <c r="S59" s="134"/>
      <c r="T59" s="134"/>
      <c r="U59" s="144"/>
      <c r="V59" s="144"/>
      <c r="W59" s="144"/>
      <c r="X59" s="144"/>
      <c r="Y59" s="144">
        <f t="shared" si="22"/>
        <v>3353.2799999999997</v>
      </c>
      <c r="Z59" s="144">
        <f t="shared" si="23"/>
        <v>11065.823999999999</v>
      </c>
      <c r="AA59" s="144">
        <f t="shared" si="24"/>
        <v>13278.988799999997</v>
      </c>
      <c r="AB59" s="144"/>
      <c r="AC59" s="144"/>
      <c r="AD59" s="144"/>
      <c r="AE59" s="12">
        <f t="shared" si="16"/>
        <v>11065.823999999999</v>
      </c>
      <c r="AF59" s="12">
        <f t="shared" si="17"/>
        <v>13278.988799999997</v>
      </c>
    </row>
    <row r="60" spans="1:32" ht="18" customHeight="1" x14ac:dyDescent="0.25">
      <c r="A60" s="55">
        <f>A57+1</f>
        <v>46</v>
      </c>
      <c r="B60" s="97" t="s">
        <v>12</v>
      </c>
      <c r="C60" s="94" t="s">
        <v>7</v>
      </c>
      <c r="D60" s="112">
        <f>ROUND(D59*1.17,2)</f>
        <v>3.86</v>
      </c>
      <c r="E60" s="86"/>
      <c r="F60" s="86"/>
      <c r="G60" s="86"/>
      <c r="H60" s="154">
        <v>3925</v>
      </c>
      <c r="I60" s="86">
        <f>ROUND(H60*D60,2)</f>
        <v>15150.5</v>
      </c>
      <c r="J60" s="86">
        <f>ROUND(I60*1.2,2)</f>
        <v>18180.599999999999</v>
      </c>
      <c r="K60" s="87">
        <f t="shared" si="33"/>
        <v>15150.5</v>
      </c>
      <c r="L60" s="145">
        <f t="shared" si="33"/>
        <v>18180.599999999999</v>
      </c>
      <c r="M60" s="86">
        <f>N60/1.2</f>
        <v>3375</v>
      </c>
      <c r="N60" s="86">
        <v>4050</v>
      </c>
      <c r="O60" s="148">
        <f>N60*D60</f>
        <v>15633</v>
      </c>
      <c r="P60" s="196" t="s">
        <v>498</v>
      </c>
      <c r="Q60" s="138">
        <v>3375</v>
      </c>
      <c r="R60" s="148">
        <f>Q60*1.2</f>
        <v>4050</v>
      </c>
      <c r="S60" s="148">
        <f>R60*D60</f>
        <v>15633</v>
      </c>
      <c r="T60" s="196" t="s">
        <v>498</v>
      </c>
      <c r="U60" s="154">
        <v>4800</v>
      </c>
      <c r="V60" s="145">
        <f>U60*1.2</f>
        <v>5760</v>
      </c>
      <c r="W60" s="145">
        <f>V60*D60</f>
        <v>22233.599999999999</v>
      </c>
      <c r="X60" s="145"/>
      <c r="Y60" s="145">
        <f t="shared" si="22"/>
        <v>0</v>
      </c>
      <c r="Z60" s="145">
        <f t="shared" si="23"/>
        <v>0</v>
      </c>
      <c r="AA60" s="145">
        <f t="shared" si="24"/>
        <v>0</v>
      </c>
      <c r="AB60" s="145">
        <f>H60*$AB$1</f>
        <v>4906.25</v>
      </c>
      <c r="AC60" s="145">
        <f>AB60*D60</f>
        <v>18938.125</v>
      </c>
      <c r="AD60" s="145">
        <f>AC60*1.2</f>
        <v>22725.75</v>
      </c>
      <c r="AE60" s="86">
        <f t="shared" si="16"/>
        <v>18938.125</v>
      </c>
      <c r="AF60" s="86">
        <f t="shared" si="17"/>
        <v>22725.75</v>
      </c>
    </row>
    <row r="61" spans="1:32" ht="22.15" customHeight="1" x14ac:dyDescent="0.25">
      <c r="A61" s="123"/>
      <c r="B61" s="306" t="s">
        <v>284</v>
      </c>
      <c r="C61" s="307"/>
      <c r="D61" s="308"/>
      <c r="E61" s="127"/>
      <c r="F61" s="128"/>
      <c r="G61" s="128"/>
      <c r="H61" s="129"/>
      <c r="I61" s="128"/>
      <c r="J61" s="128"/>
      <c r="K61" s="130"/>
      <c r="L61" s="146"/>
      <c r="M61" s="128"/>
      <c r="N61" s="149"/>
      <c r="O61" s="149"/>
      <c r="P61" s="197"/>
      <c r="Q61" s="149"/>
      <c r="R61" s="149"/>
      <c r="S61" s="149"/>
      <c r="T61" s="149"/>
      <c r="U61" s="146"/>
      <c r="V61" s="146"/>
      <c r="W61" s="146"/>
      <c r="X61" s="146"/>
      <c r="Y61" s="146">
        <f t="shared" si="22"/>
        <v>0</v>
      </c>
      <c r="Z61" s="146">
        <f t="shared" si="23"/>
        <v>0</v>
      </c>
      <c r="AA61" s="146">
        <f t="shared" si="24"/>
        <v>0</v>
      </c>
      <c r="AB61" s="146"/>
      <c r="AC61" s="146"/>
      <c r="AD61" s="146"/>
      <c r="AE61" s="128">
        <f t="shared" si="16"/>
        <v>0</v>
      </c>
      <c r="AF61" s="128">
        <f t="shared" si="17"/>
        <v>0</v>
      </c>
    </row>
    <row r="62" spans="1:32" ht="29.25" customHeight="1" x14ac:dyDescent="0.25">
      <c r="A62" s="55" t="s">
        <v>528</v>
      </c>
      <c r="B62" s="10" t="s">
        <v>285</v>
      </c>
      <c r="C62" s="13" t="s">
        <v>149</v>
      </c>
      <c r="D62" s="104">
        <v>6</v>
      </c>
      <c r="E62" s="95">
        <v>3146</v>
      </c>
      <c r="F62" s="12">
        <f>ROUND(E62*D62,2)</f>
        <v>18876</v>
      </c>
      <c r="G62" s="12">
        <f>ROUND(F62*1.2,2)</f>
        <v>22651.200000000001</v>
      </c>
      <c r="H62" s="11"/>
      <c r="I62" s="16"/>
      <c r="J62" s="16"/>
      <c r="K62" s="19">
        <f>F62+I62</f>
        <v>18876</v>
      </c>
      <c r="L62" s="144">
        <f>G62+J62</f>
        <v>22651.200000000001</v>
      </c>
      <c r="M62" s="12"/>
      <c r="N62" s="149"/>
      <c r="O62" s="149"/>
      <c r="P62" s="197"/>
      <c r="Q62" s="134"/>
      <c r="R62" s="134"/>
      <c r="S62" s="134"/>
      <c r="T62" s="134"/>
      <c r="U62" s="144"/>
      <c r="V62" s="144"/>
      <c r="W62" s="144"/>
      <c r="X62" s="144"/>
      <c r="Y62" s="144">
        <f t="shared" si="22"/>
        <v>4404.3999999999996</v>
      </c>
      <c r="Z62" s="144">
        <f t="shared" si="23"/>
        <v>26426.399999999998</v>
      </c>
      <c r="AA62" s="144">
        <f t="shared" si="24"/>
        <v>31711.679999999997</v>
      </c>
      <c r="AB62" s="144"/>
      <c r="AC62" s="144"/>
      <c r="AD62" s="144"/>
      <c r="AE62" s="12">
        <f t="shared" si="16"/>
        <v>26426.399999999998</v>
      </c>
      <c r="AF62" s="12">
        <f t="shared" si="17"/>
        <v>31711.679999999997</v>
      </c>
    </row>
    <row r="63" spans="1:32" ht="29.25" customHeight="1" x14ac:dyDescent="0.25">
      <c r="A63" s="55" t="s">
        <v>529</v>
      </c>
      <c r="B63" s="10" t="s">
        <v>286</v>
      </c>
      <c r="C63" s="13" t="s">
        <v>270</v>
      </c>
      <c r="D63" s="104">
        <v>46</v>
      </c>
      <c r="E63" s="95">
        <v>947.43999999999994</v>
      </c>
      <c r="F63" s="12">
        <f>ROUND(E63*D63,2)</f>
        <v>43582.239999999998</v>
      </c>
      <c r="G63" s="12">
        <f>ROUND(F63*1.2,2)</f>
        <v>52298.69</v>
      </c>
      <c r="H63" s="11"/>
      <c r="I63" s="16"/>
      <c r="J63" s="16"/>
      <c r="K63" s="19">
        <f t="shared" si="33"/>
        <v>43582.239999999998</v>
      </c>
      <c r="L63" s="144">
        <f t="shared" si="33"/>
        <v>52298.69</v>
      </c>
      <c r="M63" s="12"/>
      <c r="N63" s="149"/>
      <c r="O63" s="149"/>
      <c r="P63" s="197"/>
      <c r="Q63" s="134"/>
      <c r="R63" s="134"/>
      <c r="S63" s="134"/>
      <c r="T63" s="134"/>
      <c r="U63" s="144"/>
      <c r="V63" s="144"/>
      <c r="W63" s="144"/>
      <c r="X63" s="144"/>
      <c r="Y63" s="144">
        <f t="shared" si="22"/>
        <v>1326.4159999999999</v>
      </c>
      <c r="Z63" s="144">
        <f t="shared" si="23"/>
        <v>61015.135999999999</v>
      </c>
      <c r="AA63" s="144">
        <f t="shared" si="24"/>
        <v>73218.163199999995</v>
      </c>
      <c r="AB63" s="144"/>
      <c r="AC63" s="144"/>
      <c r="AD63" s="144"/>
      <c r="AE63" s="12">
        <f t="shared" si="16"/>
        <v>61015.135999999999</v>
      </c>
      <c r="AF63" s="12">
        <f t="shared" si="17"/>
        <v>73218.163199999995</v>
      </c>
    </row>
    <row r="64" spans="1:32" ht="18" customHeight="1" x14ac:dyDescent="0.25">
      <c r="A64" s="55" t="s">
        <v>531</v>
      </c>
      <c r="B64" s="10" t="s">
        <v>287</v>
      </c>
      <c r="C64" s="13" t="s">
        <v>149</v>
      </c>
      <c r="D64" s="104">
        <v>2</v>
      </c>
      <c r="E64" s="95">
        <v>45161.4</v>
      </c>
      <c r="F64" s="12">
        <f>ROUND(E64*D64,2)</f>
        <v>90322.8</v>
      </c>
      <c r="G64" s="12">
        <f>ROUND(F64*1.2,2)</f>
        <v>108387.36</v>
      </c>
      <c r="H64" s="11"/>
      <c r="I64" s="16"/>
      <c r="J64" s="16"/>
      <c r="K64" s="19">
        <f t="shared" si="33"/>
        <v>90322.8</v>
      </c>
      <c r="L64" s="144">
        <f t="shared" si="33"/>
        <v>108387.36</v>
      </c>
      <c r="M64" s="12"/>
      <c r="N64" s="149"/>
      <c r="O64" s="149"/>
      <c r="P64" s="197"/>
      <c r="Q64" s="134"/>
      <c r="R64" s="134"/>
      <c r="S64" s="134"/>
      <c r="T64" s="134"/>
      <c r="U64" s="144"/>
      <c r="V64" s="144"/>
      <c r="W64" s="144"/>
      <c r="X64" s="144"/>
      <c r="Y64" s="144">
        <f t="shared" si="22"/>
        <v>63225.96</v>
      </c>
      <c r="Z64" s="144">
        <f t="shared" si="23"/>
        <v>126451.92</v>
      </c>
      <c r="AA64" s="144">
        <f t="shared" si="24"/>
        <v>151742.304</v>
      </c>
      <c r="AB64" s="144"/>
      <c r="AC64" s="144"/>
      <c r="AD64" s="144"/>
      <c r="AE64" s="12">
        <f t="shared" si="16"/>
        <v>126451.92</v>
      </c>
      <c r="AF64" s="12">
        <f t="shared" si="17"/>
        <v>151742.304</v>
      </c>
    </row>
    <row r="65" spans="1:32" ht="31.5" customHeight="1" x14ac:dyDescent="0.25">
      <c r="A65" s="55" t="s">
        <v>532</v>
      </c>
      <c r="B65" s="10" t="s">
        <v>288</v>
      </c>
      <c r="C65" s="13" t="s">
        <v>149</v>
      </c>
      <c r="D65" s="104">
        <v>1</v>
      </c>
      <c r="E65" s="95">
        <v>75145.5</v>
      </c>
      <c r="F65" s="12">
        <f>ROUND(E65*D65,2)</f>
        <v>75145.5</v>
      </c>
      <c r="G65" s="12">
        <f>ROUND(F65*1.2,2)</f>
        <v>90174.6</v>
      </c>
      <c r="H65" s="11"/>
      <c r="I65" s="16"/>
      <c r="J65" s="16"/>
      <c r="K65" s="19">
        <f t="shared" si="33"/>
        <v>75145.5</v>
      </c>
      <c r="L65" s="144">
        <f t="shared" si="33"/>
        <v>90174.6</v>
      </c>
      <c r="M65" s="12"/>
      <c r="N65" s="149"/>
      <c r="O65" s="149"/>
      <c r="P65" s="197"/>
      <c r="Q65" s="134"/>
      <c r="R65" s="134"/>
      <c r="S65" s="134"/>
      <c r="T65" s="134"/>
      <c r="U65" s="144"/>
      <c r="V65" s="144"/>
      <c r="W65" s="144"/>
      <c r="X65" s="144"/>
      <c r="Y65" s="144">
        <f t="shared" si="22"/>
        <v>105203.7</v>
      </c>
      <c r="Z65" s="144">
        <f t="shared" si="23"/>
        <v>105203.7</v>
      </c>
      <c r="AA65" s="144">
        <f t="shared" si="24"/>
        <v>126244.43999999999</v>
      </c>
      <c r="AB65" s="144"/>
      <c r="AC65" s="144"/>
      <c r="AD65" s="144"/>
      <c r="AE65" s="12">
        <f t="shared" si="16"/>
        <v>105203.7</v>
      </c>
      <c r="AF65" s="12">
        <f t="shared" si="17"/>
        <v>126244.43999999999</v>
      </c>
    </row>
    <row r="66" spans="1:32" ht="31.5" customHeight="1" x14ac:dyDescent="0.25">
      <c r="A66" s="55" t="s">
        <v>533</v>
      </c>
      <c r="B66" s="10" t="s">
        <v>289</v>
      </c>
      <c r="C66" s="13" t="s">
        <v>149</v>
      </c>
      <c r="D66" s="104">
        <v>1</v>
      </c>
      <c r="E66" s="95">
        <v>248000</v>
      </c>
      <c r="F66" s="12">
        <f>ROUND(E66*D66,2)</f>
        <v>248000</v>
      </c>
      <c r="G66" s="12">
        <f>ROUND(F66*1.2,2)</f>
        <v>297600</v>
      </c>
      <c r="H66" s="11"/>
      <c r="I66" s="16"/>
      <c r="J66" s="16"/>
      <c r="K66" s="19">
        <f t="shared" si="33"/>
        <v>248000</v>
      </c>
      <c r="L66" s="144">
        <f t="shared" si="33"/>
        <v>297600</v>
      </c>
      <c r="M66" s="12"/>
      <c r="N66" s="149"/>
      <c r="O66" s="149"/>
      <c r="P66" s="197"/>
      <c r="Q66" s="134"/>
      <c r="R66" s="134"/>
      <c r="S66" s="134"/>
      <c r="T66" s="134"/>
      <c r="U66" s="144"/>
      <c r="V66" s="144"/>
      <c r="W66" s="144"/>
      <c r="X66" s="144"/>
      <c r="Y66" s="144">
        <f t="shared" si="22"/>
        <v>347200</v>
      </c>
      <c r="Z66" s="144">
        <f t="shared" si="23"/>
        <v>347200</v>
      </c>
      <c r="AA66" s="144">
        <f t="shared" si="24"/>
        <v>416640</v>
      </c>
      <c r="AB66" s="144"/>
      <c r="AC66" s="144"/>
      <c r="AD66" s="144"/>
      <c r="AE66" s="12">
        <f t="shared" si="16"/>
        <v>347200</v>
      </c>
      <c r="AF66" s="12">
        <f t="shared" si="17"/>
        <v>416640</v>
      </c>
    </row>
    <row r="67" spans="1:32" ht="20.25" customHeight="1" x14ac:dyDescent="0.25">
      <c r="A67" s="167" t="s">
        <v>290</v>
      </c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9"/>
      <c r="M67" s="135"/>
      <c r="N67" s="150"/>
      <c r="O67" s="150"/>
      <c r="P67" s="195"/>
      <c r="Q67" s="150"/>
      <c r="R67" s="150"/>
      <c r="S67" s="150"/>
      <c r="T67" s="150"/>
      <c r="U67" s="169"/>
      <c r="V67" s="169"/>
      <c r="W67" s="169"/>
      <c r="X67" s="169"/>
      <c r="Y67" s="169"/>
      <c r="Z67" s="169"/>
      <c r="AA67" s="169"/>
      <c r="AB67" s="169"/>
      <c r="AC67" s="169"/>
      <c r="AD67" s="168"/>
      <c r="AE67" s="240"/>
      <c r="AF67" s="240"/>
    </row>
    <row r="68" spans="1:32" ht="29.25" customHeight="1" x14ac:dyDescent="0.25">
      <c r="A68" s="82" t="s">
        <v>534</v>
      </c>
      <c r="B68" s="10" t="s">
        <v>291</v>
      </c>
      <c r="C68" s="13" t="s">
        <v>7</v>
      </c>
      <c r="D68" s="104">
        <v>2165</v>
      </c>
      <c r="E68" s="95">
        <v>1630</v>
      </c>
      <c r="F68" s="12">
        <f>ROUND(E68*D68,2)</f>
        <v>3528950</v>
      </c>
      <c r="G68" s="12">
        <f>ROUND(F68*1.2,2)</f>
        <v>4234740</v>
      </c>
      <c r="H68" s="11"/>
      <c r="I68" s="16"/>
      <c r="J68" s="16"/>
      <c r="K68" s="19">
        <f t="shared" ref="K68:L83" si="35">F68+I68</f>
        <v>3528950</v>
      </c>
      <c r="L68" s="144">
        <f t="shared" si="35"/>
        <v>4234740</v>
      </c>
      <c r="M68" s="12"/>
      <c r="N68" s="134"/>
      <c r="O68" s="134"/>
      <c r="P68" s="196"/>
      <c r="Q68" s="134"/>
      <c r="R68" s="134"/>
      <c r="S68" s="134"/>
      <c r="T68" s="134"/>
      <c r="U68" s="144"/>
      <c r="V68" s="144"/>
      <c r="W68" s="144"/>
      <c r="X68" s="144"/>
      <c r="Y68" s="144">
        <f t="shared" si="22"/>
        <v>2282</v>
      </c>
      <c r="Z68" s="144">
        <f t="shared" si="23"/>
        <v>4940530</v>
      </c>
      <c r="AA68" s="144">
        <f t="shared" si="24"/>
        <v>5928636</v>
      </c>
      <c r="AB68" s="144"/>
      <c r="AC68" s="144"/>
      <c r="AD68" s="144"/>
      <c r="AE68" s="12">
        <f t="shared" si="16"/>
        <v>4940530</v>
      </c>
      <c r="AF68" s="12">
        <f t="shared" si="17"/>
        <v>5928636</v>
      </c>
    </row>
    <row r="69" spans="1:32" ht="29.25" customHeight="1" x14ac:dyDescent="0.25">
      <c r="A69" s="82" t="s">
        <v>535</v>
      </c>
      <c r="B69" s="10" t="s">
        <v>283</v>
      </c>
      <c r="C69" s="13" t="s">
        <v>8</v>
      </c>
      <c r="D69" s="104">
        <v>3936</v>
      </c>
      <c r="E69" s="95">
        <v>101.5</v>
      </c>
      <c r="F69" s="12">
        <f>ROUND(E69*D69,2)</f>
        <v>399504</v>
      </c>
      <c r="G69" s="12">
        <f>ROUND(F69*1.2,2)</f>
        <v>479404.79999999999</v>
      </c>
      <c r="H69" s="11"/>
      <c r="I69" s="16"/>
      <c r="J69" s="16"/>
      <c r="K69" s="19">
        <f t="shared" si="35"/>
        <v>399504</v>
      </c>
      <c r="L69" s="144">
        <f t="shared" si="35"/>
        <v>479404.79999999999</v>
      </c>
      <c r="M69" s="12"/>
      <c r="N69" s="134"/>
      <c r="O69" s="134"/>
      <c r="P69" s="196"/>
      <c r="Q69" s="134"/>
      <c r="R69" s="134"/>
      <c r="S69" s="134"/>
      <c r="T69" s="134"/>
      <c r="U69" s="144"/>
      <c r="V69" s="144"/>
      <c r="W69" s="144"/>
      <c r="X69" s="144"/>
      <c r="Y69" s="144">
        <f t="shared" si="22"/>
        <v>142.1</v>
      </c>
      <c r="Z69" s="144">
        <f t="shared" si="23"/>
        <v>559305.6</v>
      </c>
      <c r="AA69" s="144">
        <f t="shared" si="24"/>
        <v>671166.72</v>
      </c>
      <c r="AB69" s="144"/>
      <c r="AC69" s="144"/>
      <c r="AD69" s="144"/>
      <c r="AE69" s="12">
        <f t="shared" si="16"/>
        <v>559305.6</v>
      </c>
      <c r="AF69" s="12">
        <f t="shared" si="17"/>
        <v>671166.72</v>
      </c>
    </row>
    <row r="70" spans="1:32" ht="21.75" customHeight="1" x14ac:dyDescent="0.25">
      <c r="A70" s="82" t="s">
        <v>536</v>
      </c>
      <c r="B70" s="10" t="s">
        <v>233</v>
      </c>
      <c r="C70" s="13" t="s">
        <v>8</v>
      </c>
      <c r="D70" s="104">
        <v>3936</v>
      </c>
      <c r="E70" s="95">
        <v>52.98</v>
      </c>
      <c r="F70" s="12">
        <f>ROUND(E70*D70,2)</f>
        <v>208529.28</v>
      </c>
      <c r="G70" s="12">
        <f>ROUND(F70*1.2,2)</f>
        <v>250235.14</v>
      </c>
      <c r="H70" s="11"/>
      <c r="I70" s="16"/>
      <c r="J70" s="16"/>
      <c r="K70" s="19">
        <f t="shared" si="35"/>
        <v>208529.28</v>
      </c>
      <c r="L70" s="144">
        <f t="shared" si="35"/>
        <v>250235.14</v>
      </c>
      <c r="M70" s="12"/>
      <c r="N70" s="134"/>
      <c r="O70" s="134"/>
      <c r="P70" s="196"/>
      <c r="Q70" s="134"/>
      <c r="R70" s="134"/>
      <c r="S70" s="134"/>
      <c r="T70" s="134"/>
      <c r="U70" s="144"/>
      <c r="V70" s="144"/>
      <c r="W70" s="144"/>
      <c r="X70" s="144"/>
      <c r="Y70" s="144">
        <f t="shared" si="22"/>
        <v>74.171999999999997</v>
      </c>
      <c r="Z70" s="144">
        <f t="shared" si="23"/>
        <v>291940.99199999997</v>
      </c>
      <c r="AA70" s="144">
        <f t="shared" si="24"/>
        <v>350329.19039999996</v>
      </c>
      <c r="AB70" s="144"/>
      <c r="AC70" s="144"/>
      <c r="AD70" s="144"/>
      <c r="AE70" s="12">
        <f t="shared" si="16"/>
        <v>291940.99199999997</v>
      </c>
      <c r="AF70" s="12">
        <f t="shared" si="17"/>
        <v>350329.19039999996</v>
      </c>
    </row>
    <row r="71" spans="1:32" ht="18" customHeight="1" x14ac:dyDescent="0.25">
      <c r="A71" s="82" t="s">
        <v>537</v>
      </c>
      <c r="B71" s="91" t="s">
        <v>63</v>
      </c>
      <c r="C71" s="92" t="s">
        <v>8</v>
      </c>
      <c r="D71" s="116">
        <f>ROUND(D70*1.1,2)</f>
        <v>4329.6000000000004</v>
      </c>
      <c r="E71" s="86"/>
      <c r="F71" s="86"/>
      <c r="G71" s="86"/>
      <c r="H71" s="96">
        <v>67</v>
      </c>
      <c r="I71" s="86">
        <f>ROUND(H71*D71,2)</f>
        <v>290083.20000000001</v>
      </c>
      <c r="J71" s="86">
        <f>ROUND(I71*1.2,2)</f>
        <v>348099.84000000003</v>
      </c>
      <c r="K71" s="87">
        <f t="shared" si="35"/>
        <v>290083.20000000001</v>
      </c>
      <c r="L71" s="145">
        <f t="shared" si="35"/>
        <v>348099.84000000003</v>
      </c>
      <c r="M71" s="96">
        <v>67</v>
      </c>
      <c r="N71" s="148">
        <f>M71*1.2</f>
        <v>80.399999999999991</v>
      </c>
      <c r="O71" s="148">
        <f t="shared" ref="O71:O88" si="36">N71*D71</f>
        <v>348099.83999999997</v>
      </c>
      <c r="P71" s="196"/>
      <c r="Q71" s="138">
        <v>67</v>
      </c>
      <c r="R71" s="148">
        <f>Q71*1.2</f>
        <v>80.399999999999991</v>
      </c>
      <c r="S71" s="148">
        <f>R71*D71</f>
        <v>348099.83999999997</v>
      </c>
      <c r="T71" s="134"/>
      <c r="U71" s="246">
        <v>85</v>
      </c>
      <c r="V71" s="145">
        <f>U71*1.2</f>
        <v>102</v>
      </c>
      <c r="W71" s="145">
        <f>V71*D71</f>
        <v>441619.20000000001</v>
      </c>
      <c r="X71" s="145"/>
      <c r="Y71" s="145">
        <f t="shared" si="22"/>
        <v>0</v>
      </c>
      <c r="Z71" s="145">
        <f t="shared" si="23"/>
        <v>0</v>
      </c>
      <c r="AA71" s="145">
        <f t="shared" si="24"/>
        <v>0</v>
      </c>
      <c r="AB71" s="145">
        <f>H71*$AB$1</f>
        <v>83.75</v>
      </c>
      <c r="AC71" s="145">
        <f>AB71*D71</f>
        <v>362604.00000000006</v>
      </c>
      <c r="AD71" s="145">
        <f>AC71*1.2</f>
        <v>435124.80000000005</v>
      </c>
      <c r="AE71" s="86">
        <f t="shared" si="16"/>
        <v>362604.00000000006</v>
      </c>
      <c r="AF71" s="86">
        <f t="shared" si="17"/>
        <v>435124.80000000005</v>
      </c>
    </row>
    <row r="72" spans="1:32" ht="18" customHeight="1" x14ac:dyDescent="0.25">
      <c r="A72" s="82" t="s">
        <v>538</v>
      </c>
      <c r="B72" s="10" t="s">
        <v>292</v>
      </c>
      <c r="C72" s="13" t="s">
        <v>7</v>
      </c>
      <c r="D72" s="110">
        <v>787</v>
      </c>
      <c r="E72" s="19">
        <v>1310.05</v>
      </c>
      <c r="F72" s="12">
        <f>ROUND(E72*D72,2)</f>
        <v>1031009.35</v>
      </c>
      <c r="G72" s="12">
        <f>ROUND(F72*1.2,2)</f>
        <v>1237211.22</v>
      </c>
      <c r="H72" s="11"/>
      <c r="I72" s="16"/>
      <c r="J72" s="16"/>
      <c r="K72" s="19">
        <f t="shared" si="35"/>
        <v>1031009.35</v>
      </c>
      <c r="L72" s="144">
        <f t="shared" si="35"/>
        <v>1237211.22</v>
      </c>
      <c r="M72" s="12"/>
      <c r="N72" s="147"/>
      <c r="O72" s="148">
        <f t="shared" si="36"/>
        <v>0</v>
      </c>
      <c r="P72" s="196"/>
      <c r="Q72" s="138"/>
      <c r="R72" s="148">
        <f>Q72*1.2</f>
        <v>0</v>
      </c>
      <c r="S72" s="148">
        <f>R72*D72</f>
        <v>0</v>
      </c>
      <c r="T72" s="134"/>
      <c r="U72" s="144"/>
      <c r="V72" s="144"/>
      <c r="W72" s="144">
        <f>V72*D72</f>
        <v>0</v>
      </c>
      <c r="X72" s="144"/>
      <c r="Y72" s="144">
        <f t="shared" si="22"/>
        <v>1834.0699999999997</v>
      </c>
      <c r="Z72" s="144">
        <f t="shared" si="23"/>
        <v>1443413.0899999999</v>
      </c>
      <c r="AA72" s="144">
        <f t="shared" si="24"/>
        <v>1732095.7079999999</v>
      </c>
      <c r="AB72" s="144"/>
      <c r="AC72" s="144"/>
      <c r="AD72" s="144"/>
      <c r="AE72" s="12">
        <f t="shared" si="16"/>
        <v>1443413.0899999999</v>
      </c>
      <c r="AF72" s="12">
        <f t="shared" si="17"/>
        <v>1732095.7079999999</v>
      </c>
    </row>
    <row r="73" spans="1:32" ht="18" customHeight="1" x14ac:dyDescent="0.25">
      <c r="A73" s="82" t="s">
        <v>539</v>
      </c>
      <c r="B73" s="91" t="s">
        <v>267</v>
      </c>
      <c r="C73" s="94" t="s">
        <v>7</v>
      </c>
      <c r="D73" s="116">
        <f>ROUND(D72*1.2,2)</f>
        <v>944.4</v>
      </c>
      <c r="E73" s="86"/>
      <c r="F73" s="86"/>
      <c r="G73" s="86"/>
      <c r="H73" s="119">
        <v>1200</v>
      </c>
      <c r="I73" s="86">
        <f>ROUND(H73*D73,2)</f>
        <v>1133280</v>
      </c>
      <c r="J73" s="86">
        <f>ROUND(I73*1.2,2)</f>
        <v>1359936</v>
      </c>
      <c r="K73" s="87">
        <f t="shared" si="35"/>
        <v>1133280</v>
      </c>
      <c r="L73" s="145">
        <f t="shared" si="35"/>
        <v>1359936</v>
      </c>
      <c r="M73" s="86">
        <f>N73/1.2</f>
        <v>808.33333333333337</v>
      </c>
      <c r="N73" s="86">
        <v>970</v>
      </c>
      <c r="O73" s="148">
        <f t="shared" si="36"/>
        <v>916068</v>
      </c>
      <c r="P73" s="196" t="s">
        <v>498</v>
      </c>
      <c r="Q73" s="138">
        <v>808.33333333333337</v>
      </c>
      <c r="R73" s="148">
        <f>Q73*1.2</f>
        <v>970</v>
      </c>
      <c r="S73" s="148">
        <f>R73*D73</f>
        <v>916068</v>
      </c>
      <c r="T73" s="196" t="s">
        <v>498</v>
      </c>
      <c r="U73" s="119">
        <v>1100</v>
      </c>
      <c r="V73" s="145">
        <f>U73*1.2</f>
        <v>1320</v>
      </c>
      <c r="W73" s="145">
        <f>V73*D73</f>
        <v>1246608</v>
      </c>
      <c r="X73" s="279" t="s">
        <v>498</v>
      </c>
      <c r="Y73" s="145">
        <f t="shared" si="22"/>
        <v>0</v>
      </c>
      <c r="Z73" s="145">
        <f t="shared" si="23"/>
        <v>0</v>
      </c>
      <c r="AA73" s="145">
        <f t="shared" si="24"/>
        <v>0</v>
      </c>
      <c r="AB73" s="145">
        <f>H73*$AB$1</f>
        <v>1500</v>
      </c>
      <c r="AC73" s="145">
        <f>AB73*D73</f>
        <v>1416600</v>
      </c>
      <c r="AD73" s="145">
        <f>AC73*1.2</f>
        <v>1699920</v>
      </c>
      <c r="AE73" s="86">
        <f t="shared" si="16"/>
        <v>1416600</v>
      </c>
      <c r="AF73" s="86">
        <f t="shared" si="17"/>
        <v>1699920</v>
      </c>
    </row>
    <row r="74" spans="1:32" ht="23.25" customHeight="1" x14ac:dyDescent="0.25">
      <c r="A74" s="82" t="s">
        <v>540</v>
      </c>
      <c r="B74" s="10" t="s">
        <v>234</v>
      </c>
      <c r="C74" s="13" t="s">
        <v>7</v>
      </c>
      <c r="D74" s="109">
        <v>1378</v>
      </c>
      <c r="E74" s="90">
        <v>2573.7399999999998</v>
      </c>
      <c r="F74" s="12">
        <f>ROUND(E74*D74,2)</f>
        <v>3546613.72</v>
      </c>
      <c r="G74" s="12">
        <f>ROUND(F74*1.2,2)</f>
        <v>4255936.46</v>
      </c>
      <c r="H74" s="153"/>
      <c r="I74" s="16"/>
      <c r="J74" s="16"/>
      <c r="K74" s="19">
        <f t="shared" si="35"/>
        <v>3546613.72</v>
      </c>
      <c r="L74" s="144">
        <f t="shared" si="35"/>
        <v>4255936.46</v>
      </c>
      <c r="M74" s="12"/>
      <c r="N74" s="147"/>
      <c r="O74" s="148">
        <f t="shared" si="36"/>
        <v>0</v>
      </c>
      <c r="P74" s="196"/>
      <c r="Q74" s="138"/>
      <c r="R74" s="148">
        <f>Q74*1.2</f>
        <v>0</v>
      </c>
      <c r="S74" s="148">
        <f>R74*D74</f>
        <v>0</v>
      </c>
      <c r="T74" s="134"/>
      <c r="U74" s="144"/>
      <c r="V74" s="144"/>
      <c r="W74" s="144">
        <f>V74*D74</f>
        <v>0</v>
      </c>
      <c r="X74" s="144"/>
      <c r="Y74" s="144">
        <f t="shared" si="22"/>
        <v>3603.2359999999994</v>
      </c>
      <c r="Z74" s="144">
        <f t="shared" si="23"/>
        <v>4965259.2079999996</v>
      </c>
      <c r="AA74" s="144">
        <f t="shared" si="24"/>
        <v>5958311.0495999996</v>
      </c>
      <c r="AB74" s="144"/>
      <c r="AC74" s="144"/>
      <c r="AD74" s="144"/>
      <c r="AE74" s="12">
        <f t="shared" si="16"/>
        <v>4965259.2079999996</v>
      </c>
      <c r="AF74" s="12">
        <f t="shared" si="17"/>
        <v>5958311.0495999996</v>
      </c>
    </row>
    <row r="75" spans="1:32" ht="18" customHeight="1" x14ac:dyDescent="0.25">
      <c r="A75" s="82" t="s">
        <v>541</v>
      </c>
      <c r="B75" s="97" t="s">
        <v>12</v>
      </c>
      <c r="C75" s="94" t="s">
        <v>7</v>
      </c>
      <c r="D75" s="112">
        <f>ROUND(D74*1.17,2)</f>
        <v>1612.26</v>
      </c>
      <c r="E75" s="86"/>
      <c r="F75" s="86"/>
      <c r="G75" s="86"/>
      <c r="H75" s="154">
        <v>3925</v>
      </c>
      <c r="I75" s="86">
        <f>ROUND(H75*D75,2)</f>
        <v>6328120.5</v>
      </c>
      <c r="J75" s="86">
        <f>ROUND(I75*1.2,2)</f>
        <v>7593744.5999999996</v>
      </c>
      <c r="K75" s="87">
        <f t="shared" si="35"/>
        <v>6328120.5</v>
      </c>
      <c r="L75" s="145">
        <f t="shared" si="35"/>
        <v>7593744.5999999996</v>
      </c>
      <c r="M75" s="86">
        <f>N75/1.2</f>
        <v>3375</v>
      </c>
      <c r="N75" s="86">
        <v>4050</v>
      </c>
      <c r="O75" s="148">
        <f t="shared" si="36"/>
        <v>6529653</v>
      </c>
      <c r="P75" s="196" t="s">
        <v>498</v>
      </c>
      <c r="Q75" s="138">
        <v>3375</v>
      </c>
      <c r="R75" s="148">
        <f>Q75*1.2</f>
        <v>4050</v>
      </c>
      <c r="S75" s="148">
        <f>R75*D75</f>
        <v>6529653</v>
      </c>
      <c r="T75" s="196" t="s">
        <v>498</v>
      </c>
      <c r="U75" s="154">
        <v>4800</v>
      </c>
      <c r="V75" s="145">
        <f>U75*1.2</f>
        <v>5760</v>
      </c>
      <c r="W75" s="145">
        <f>V75*D75</f>
        <v>9286617.5999999996</v>
      </c>
      <c r="X75" s="145" t="s">
        <v>498</v>
      </c>
      <c r="Y75" s="145">
        <f t="shared" si="22"/>
        <v>0</v>
      </c>
      <c r="Z75" s="145">
        <f t="shared" si="23"/>
        <v>0</v>
      </c>
      <c r="AA75" s="145">
        <f t="shared" si="24"/>
        <v>0</v>
      </c>
      <c r="AB75" s="145">
        <f>H75*$AB$1</f>
        <v>4906.25</v>
      </c>
      <c r="AC75" s="145">
        <f>AB75*D75</f>
        <v>7910150.625</v>
      </c>
      <c r="AD75" s="145">
        <f>AC75*1.2</f>
        <v>9492180.75</v>
      </c>
      <c r="AE75" s="86">
        <f t="shared" si="16"/>
        <v>7910150.625</v>
      </c>
      <c r="AF75" s="86">
        <f t="shared" si="17"/>
        <v>9492180.75</v>
      </c>
    </row>
    <row r="76" spans="1:32" ht="21" customHeight="1" x14ac:dyDescent="0.25">
      <c r="A76" s="82" t="s">
        <v>542</v>
      </c>
      <c r="B76" s="10" t="s">
        <v>250</v>
      </c>
      <c r="C76" s="13" t="s">
        <v>8</v>
      </c>
      <c r="D76" s="111">
        <v>3936</v>
      </c>
      <c r="E76" s="95">
        <v>203</v>
      </c>
      <c r="F76" s="12">
        <f>ROUND(E76*D76,2)</f>
        <v>799008</v>
      </c>
      <c r="G76" s="12">
        <f>ROUND(F76*1.2,2)</f>
        <v>958809.59999999998</v>
      </c>
      <c r="H76" s="11"/>
      <c r="I76" s="16"/>
      <c r="J76" s="16"/>
      <c r="K76" s="19">
        <f t="shared" si="35"/>
        <v>799008</v>
      </c>
      <c r="L76" s="144">
        <f t="shared" si="35"/>
        <v>958809.59999999998</v>
      </c>
      <c r="M76" s="86">
        <f t="shared" ref="M76:M84" si="37">N76/1.2</f>
        <v>0</v>
      </c>
      <c r="N76" s="147"/>
      <c r="O76" s="148">
        <f t="shared" si="36"/>
        <v>0</v>
      </c>
      <c r="P76" s="196"/>
      <c r="Q76" s="134"/>
      <c r="R76" s="147"/>
      <c r="S76" s="147"/>
      <c r="T76" s="134"/>
      <c r="U76" s="144"/>
      <c r="V76" s="144"/>
      <c r="W76" s="144"/>
      <c r="X76" s="144"/>
      <c r="Y76" s="144">
        <f t="shared" si="22"/>
        <v>284.2</v>
      </c>
      <c r="Z76" s="144">
        <f t="shared" si="23"/>
        <v>1118611.2</v>
      </c>
      <c r="AA76" s="144">
        <f t="shared" si="24"/>
        <v>1342333.44</v>
      </c>
      <c r="AB76" s="144"/>
      <c r="AC76" s="144"/>
      <c r="AD76" s="144"/>
      <c r="AE76" s="12">
        <f t="shared" si="16"/>
        <v>1118611.2</v>
      </c>
      <c r="AF76" s="12">
        <f t="shared" si="17"/>
        <v>1342333.44</v>
      </c>
    </row>
    <row r="77" spans="1:32" ht="30.75" customHeight="1" x14ac:dyDescent="0.25">
      <c r="A77" s="82" t="s">
        <v>543</v>
      </c>
      <c r="B77" s="10" t="s">
        <v>268</v>
      </c>
      <c r="C77" s="13" t="s">
        <v>9</v>
      </c>
      <c r="D77" s="111">
        <v>984</v>
      </c>
      <c r="E77" s="95">
        <v>2817.6</v>
      </c>
      <c r="F77" s="12">
        <f>ROUND(E77*D77,2)</f>
        <v>2772518.4</v>
      </c>
      <c r="G77" s="12">
        <f>ROUND(F77*1.2,2)</f>
        <v>3327022.08</v>
      </c>
      <c r="H77" s="11"/>
      <c r="I77" s="16"/>
      <c r="J77" s="16"/>
      <c r="K77" s="19">
        <f t="shared" si="35"/>
        <v>2772518.4</v>
      </c>
      <c r="L77" s="144">
        <f t="shared" si="35"/>
        <v>3327022.08</v>
      </c>
      <c r="M77" s="86">
        <f t="shared" si="37"/>
        <v>0</v>
      </c>
      <c r="N77" s="147"/>
      <c r="O77" s="148">
        <f t="shared" si="36"/>
        <v>0</v>
      </c>
      <c r="P77" s="196"/>
      <c r="Q77" s="134"/>
      <c r="R77" s="147"/>
      <c r="S77" s="147"/>
      <c r="T77" s="134"/>
      <c r="U77" s="144"/>
      <c r="V77" s="144"/>
      <c r="W77" s="144"/>
      <c r="X77" s="144"/>
      <c r="Y77" s="144">
        <f t="shared" si="22"/>
        <v>3944.6399999999994</v>
      </c>
      <c r="Z77" s="144">
        <f t="shared" si="23"/>
        <v>3881525.7599999993</v>
      </c>
      <c r="AA77" s="144">
        <f t="shared" si="24"/>
        <v>4657830.9119999986</v>
      </c>
      <c r="AB77" s="144"/>
      <c r="AC77" s="144"/>
      <c r="AD77" s="144"/>
      <c r="AE77" s="12">
        <f t="shared" si="16"/>
        <v>3881525.7599999993</v>
      </c>
      <c r="AF77" s="12">
        <f t="shared" si="17"/>
        <v>4657830.9119999986</v>
      </c>
    </row>
    <row r="78" spans="1:32" ht="18" customHeight="1" x14ac:dyDescent="0.25">
      <c r="A78" s="82" t="s">
        <v>530</v>
      </c>
      <c r="B78" s="93" t="s">
        <v>293</v>
      </c>
      <c r="C78" s="98" t="s">
        <v>10</v>
      </c>
      <c r="D78" s="106">
        <v>1811</v>
      </c>
      <c r="E78" s="86"/>
      <c r="F78" s="86"/>
      <c r="G78" s="86"/>
      <c r="H78" s="119">
        <v>10630</v>
      </c>
      <c r="I78" s="86">
        <f>ROUND(H78*D78,2)</f>
        <v>19250930</v>
      </c>
      <c r="J78" s="86">
        <f>ROUND(I78*1.2,2)</f>
        <v>23101116</v>
      </c>
      <c r="K78" s="87">
        <f t="shared" si="35"/>
        <v>19250930</v>
      </c>
      <c r="L78" s="145">
        <f t="shared" si="35"/>
        <v>23101116</v>
      </c>
      <c r="M78" s="86">
        <f t="shared" si="37"/>
        <v>8166.666666666667</v>
      </c>
      <c r="N78" s="131">
        <v>9800</v>
      </c>
      <c r="O78" s="148">
        <f t="shared" si="36"/>
        <v>17747800</v>
      </c>
      <c r="P78" s="196" t="s">
        <v>376</v>
      </c>
      <c r="Q78" s="316">
        <v>9916.6666666666679</v>
      </c>
      <c r="R78" s="309">
        <f>Q78*1.2</f>
        <v>11900.000000000002</v>
      </c>
      <c r="S78" s="311">
        <f>R78*D78</f>
        <v>21550900.000000004</v>
      </c>
      <c r="T78" s="318" t="s">
        <v>374</v>
      </c>
      <c r="U78" s="145">
        <v>12275</v>
      </c>
      <c r="V78" s="145">
        <f>U78*1.2</f>
        <v>14730</v>
      </c>
      <c r="W78" s="145">
        <f>V78*D78</f>
        <v>26676030</v>
      </c>
      <c r="X78" s="145" t="s">
        <v>490</v>
      </c>
      <c r="Y78" s="145">
        <f t="shared" si="22"/>
        <v>0</v>
      </c>
      <c r="Z78" s="145">
        <f t="shared" si="23"/>
        <v>0</v>
      </c>
      <c r="AA78" s="145">
        <f t="shared" si="24"/>
        <v>0</v>
      </c>
      <c r="AB78" s="145">
        <f t="shared" ref="AB78:AB82" si="38">U78*$AB$1</f>
        <v>15343.75</v>
      </c>
      <c r="AC78" s="145">
        <f t="shared" ref="AC78:AC82" si="39">AB78*D78</f>
        <v>27787531.25</v>
      </c>
      <c r="AD78" s="145">
        <f t="shared" ref="AD78:AD84" si="40">AC78*1.2</f>
        <v>33345037.5</v>
      </c>
      <c r="AE78" s="86">
        <f t="shared" si="16"/>
        <v>27787531.25</v>
      </c>
      <c r="AF78" s="86">
        <f t="shared" si="17"/>
        <v>33345037.5</v>
      </c>
    </row>
    <row r="79" spans="1:32" ht="21" customHeight="1" x14ac:dyDescent="0.25">
      <c r="A79" s="82" t="s">
        <v>544</v>
      </c>
      <c r="B79" s="91" t="s">
        <v>370</v>
      </c>
      <c r="C79" s="92" t="s">
        <v>24</v>
      </c>
      <c r="D79" s="106">
        <v>3622</v>
      </c>
      <c r="E79" s="86"/>
      <c r="F79" s="86"/>
      <c r="G79" s="86"/>
      <c r="H79" s="119">
        <v>4126.3</v>
      </c>
      <c r="I79" s="86">
        <f>ROUND(H79*D79,2)</f>
        <v>14945458.6</v>
      </c>
      <c r="J79" s="86">
        <f>ROUND(I79*1.2,2)</f>
        <v>17934550.32</v>
      </c>
      <c r="K79" s="87">
        <f t="shared" si="35"/>
        <v>14945458.6</v>
      </c>
      <c r="L79" s="145">
        <f t="shared" si="35"/>
        <v>17934550.32</v>
      </c>
      <c r="M79" s="86">
        <f t="shared" si="37"/>
        <v>1270</v>
      </c>
      <c r="N79" s="131">
        <v>1524</v>
      </c>
      <c r="O79" s="148">
        <f t="shared" si="36"/>
        <v>5519928</v>
      </c>
      <c r="P79" s="196" t="s">
        <v>376</v>
      </c>
      <c r="Q79" s="316"/>
      <c r="R79" s="310"/>
      <c r="S79" s="312"/>
      <c r="T79" s="319"/>
      <c r="U79" s="145"/>
      <c r="V79" s="145"/>
      <c r="W79" s="145"/>
      <c r="X79" s="145"/>
      <c r="Y79" s="145">
        <f t="shared" si="22"/>
        <v>0</v>
      </c>
      <c r="Z79" s="145">
        <f t="shared" si="23"/>
        <v>0</v>
      </c>
      <c r="AA79" s="145">
        <f t="shared" si="24"/>
        <v>0</v>
      </c>
      <c r="AB79" s="145"/>
      <c r="AC79" s="145">
        <f t="shared" si="39"/>
        <v>0</v>
      </c>
      <c r="AD79" s="145">
        <f t="shared" si="40"/>
        <v>0</v>
      </c>
      <c r="AE79" s="86">
        <f t="shared" si="16"/>
        <v>0</v>
      </c>
      <c r="AF79" s="86">
        <f t="shared" si="17"/>
        <v>0</v>
      </c>
    </row>
    <row r="80" spans="1:32" ht="21" customHeight="1" x14ac:dyDescent="0.25">
      <c r="A80" s="82" t="s">
        <v>545</v>
      </c>
      <c r="B80" s="91" t="s">
        <v>311</v>
      </c>
      <c r="C80" s="92" t="s">
        <v>10</v>
      </c>
      <c r="D80" s="106">
        <v>158</v>
      </c>
      <c r="E80" s="86"/>
      <c r="F80" s="86"/>
      <c r="G80" s="86"/>
      <c r="H80" s="119">
        <v>275000</v>
      </c>
      <c r="I80" s="86">
        <f>ROUND(H80*D80,2)</f>
        <v>43450000</v>
      </c>
      <c r="J80" s="86">
        <f>ROUND(I80*1.2,2)</f>
        <v>52140000</v>
      </c>
      <c r="K80" s="87">
        <f t="shared" si="35"/>
        <v>43450000</v>
      </c>
      <c r="L80" s="145">
        <f t="shared" si="35"/>
        <v>52140000</v>
      </c>
      <c r="M80" s="86">
        <f t="shared" si="37"/>
        <v>109485</v>
      </c>
      <c r="N80" s="131">
        <v>131382</v>
      </c>
      <c r="O80" s="148">
        <f t="shared" si="36"/>
        <v>20758356</v>
      </c>
      <c r="P80" s="196" t="s">
        <v>376</v>
      </c>
      <c r="Q80" s="263">
        <v>108133.33333333334</v>
      </c>
      <c r="R80" s="262">
        <f>Q80*1.2</f>
        <v>129760</v>
      </c>
      <c r="S80" s="262">
        <f t="shared" ref="S80:S88" si="41">R80*D80</f>
        <v>20502080</v>
      </c>
      <c r="T80" s="261" t="s">
        <v>374</v>
      </c>
      <c r="U80" s="145">
        <v>143950</v>
      </c>
      <c r="V80" s="145">
        <f>U80*1.2</f>
        <v>172740</v>
      </c>
      <c r="W80" s="145">
        <f t="shared" ref="W80:W88" si="42">V80*D80</f>
        <v>27292920</v>
      </c>
      <c r="X80" s="145" t="s">
        <v>490</v>
      </c>
      <c r="Y80" s="145">
        <f t="shared" si="22"/>
        <v>0</v>
      </c>
      <c r="Z80" s="145">
        <f t="shared" si="23"/>
        <v>0</v>
      </c>
      <c r="AA80" s="145">
        <f t="shared" si="24"/>
        <v>0</v>
      </c>
      <c r="AB80" s="145">
        <f t="shared" si="38"/>
        <v>179937.5</v>
      </c>
      <c r="AC80" s="145">
        <f t="shared" si="39"/>
        <v>28430125</v>
      </c>
      <c r="AD80" s="145">
        <f t="shared" si="40"/>
        <v>34116150</v>
      </c>
      <c r="AE80" s="86">
        <f t="shared" si="16"/>
        <v>28430125</v>
      </c>
      <c r="AF80" s="86">
        <f t="shared" si="17"/>
        <v>34116150</v>
      </c>
    </row>
    <row r="81" spans="1:32" ht="21" customHeight="1" x14ac:dyDescent="0.25">
      <c r="A81" s="82" t="s">
        <v>546</v>
      </c>
      <c r="B81" s="91" t="s">
        <v>489</v>
      </c>
      <c r="C81" s="92" t="s">
        <v>24</v>
      </c>
      <c r="D81" s="106">
        <v>158</v>
      </c>
      <c r="E81" s="86"/>
      <c r="F81" s="86"/>
      <c r="G81" s="86"/>
      <c r="H81" s="119">
        <v>4100</v>
      </c>
      <c r="I81" s="86">
        <f>ROUND(H81*D81,2)</f>
        <v>647800</v>
      </c>
      <c r="J81" s="86">
        <f>ROUND(I81*1.2,2)</f>
        <v>777360</v>
      </c>
      <c r="K81" s="87">
        <f t="shared" si="35"/>
        <v>647800</v>
      </c>
      <c r="L81" s="145">
        <f t="shared" si="35"/>
        <v>777360</v>
      </c>
      <c r="M81" s="86">
        <f t="shared" si="37"/>
        <v>12343.333333333334</v>
      </c>
      <c r="N81" s="131">
        <v>14812</v>
      </c>
      <c r="O81" s="148">
        <f t="shared" si="36"/>
        <v>2340296</v>
      </c>
      <c r="P81" s="196" t="s">
        <v>376</v>
      </c>
      <c r="Q81" s="263">
        <v>6188.5</v>
      </c>
      <c r="R81" s="262">
        <f>Q81*1.2</f>
        <v>7426.2</v>
      </c>
      <c r="S81" s="262">
        <f t="shared" si="41"/>
        <v>1173339.5999999999</v>
      </c>
      <c r="T81" s="261" t="s">
        <v>374</v>
      </c>
      <c r="U81" s="145">
        <v>8050</v>
      </c>
      <c r="V81" s="145">
        <f t="shared" ref="V81:V82" si="43">U81*1.2</f>
        <v>9660</v>
      </c>
      <c r="W81" s="145">
        <f t="shared" si="42"/>
        <v>1526280</v>
      </c>
      <c r="X81" s="145" t="s">
        <v>490</v>
      </c>
      <c r="Y81" s="145">
        <f t="shared" si="22"/>
        <v>0</v>
      </c>
      <c r="Z81" s="145">
        <f t="shared" si="23"/>
        <v>0</v>
      </c>
      <c r="AA81" s="145">
        <f t="shared" si="24"/>
        <v>0</v>
      </c>
      <c r="AB81" s="145">
        <f t="shared" si="38"/>
        <v>10062.5</v>
      </c>
      <c r="AC81" s="145">
        <f t="shared" si="39"/>
        <v>1589875</v>
      </c>
      <c r="AD81" s="145">
        <f t="shared" si="40"/>
        <v>1907850</v>
      </c>
      <c r="AE81" s="86">
        <f t="shared" si="16"/>
        <v>1589875</v>
      </c>
      <c r="AF81" s="86">
        <f t="shared" si="17"/>
        <v>1907850</v>
      </c>
    </row>
    <row r="82" spans="1:32" ht="18" customHeight="1" x14ac:dyDescent="0.25">
      <c r="A82" s="82" t="s">
        <v>547</v>
      </c>
      <c r="B82" s="99" t="s">
        <v>274</v>
      </c>
      <c r="C82" s="92" t="s">
        <v>24</v>
      </c>
      <c r="D82" s="106">
        <v>4</v>
      </c>
      <c r="E82" s="86"/>
      <c r="F82" s="86"/>
      <c r="G82" s="86"/>
      <c r="H82" s="96">
        <v>3754</v>
      </c>
      <c r="I82" s="86">
        <f>ROUND(H82*D82,2)</f>
        <v>15016</v>
      </c>
      <c r="J82" s="86">
        <f>ROUND(I82*1.2,2)</f>
        <v>18019.2</v>
      </c>
      <c r="K82" s="87">
        <f t="shared" si="35"/>
        <v>15016</v>
      </c>
      <c r="L82" s="145">
        <f t="shared" si="35"/>
        <v>18019.2</v>
      </c>
      <c r="M82" s="154">
        <f>N82/1.2</f>
        <v>14237.891666666668</v>
      </c>
      <c r="N82" s="131">
        <v>17085.47</v>
      </c>
      <c r="O82" s="148">
        <f t="shared" si="36"/>
        <v>68341.88</v>
      </c>
      <c r="P82" s="196" t="s">
        <v>376</v>
      </c>
      <c r="Q82" s="138">
        <v>11559.791666666668</v>
      </c>
      <c r="R82" s="148">
        <f>Q82*1.2</f>
        <v>13871.750000000002</v>
      </c>
      <c r="S82" s="148">
        <f t="shared" si="41"/>
        <v>55487.000000000007</v>
      </c>
      <c r="T82" s="134" t="s">
        <v>374</v>
      </c>
      <c r="U82" s="145">
        <v>13100</v>
      </c>
      <c r="V82" s="145">
        <f t="shared" si="43"/>
        <v>15720</v>
      </c>
      <c r="W82" s="145">
        <f t="shared" si="42"/>
        <v>62880</v>
      </c>
      <c r="X82" s="145" t="s">
        <v>490</v>
      </c>
      <c r="Y82" s="145">
        <f t="shared" si="22"/>
        <v>0</v>
      </c>
      <c r="Z82" s="145">
        <f t="shared" si="23"/>
        <v>0</v>
      </c>
      <c r="AA82" s="145">
        <f t="shared" si="24"/>
        <v>0</v>
      </c>
      <c r="AB82" s="145">
        <f t="shared" si="38"/>
        <v>16375</v>
      </c>
      <c r="AC82" s="145">
        <f t="shared" si="39"/>
        <v>65500</v>
      </c>
      <c r="AD82" s="145">
        <f t="shared" si="40"/>
        <v>78600</v>
      </c>
      <c r="AE82" s="86">
        <f t="shared" si="16"/>
        <v>65500</v>
      </c>
      <c r="AF82" s="86">
        <f t="shared" si="17"/>
        <v>78600</v>
      </c>
    </row>
    <row r="83" spans="1:32" ht="18" customHeight="1" x14ac:dyDescent="0.25">
      <c r="A83" s="82" t="s">
        <v>548</v>
      </c>
      <c r="B83" s="10" t="s">
        <v>295</v>
      </c>
      <c r="C83" s="13" t="s">
        <v>149</v>
      </c>
      <c r="D83" s="104">
        <v>2</v>
      </c>
      <c r="E83" s="95">
        <v>94000</v>
      </c>
      <c r="F83" s="12">
        <f>ROUND(E83*D83,2)</f>
        <v>188000</v>
      </c>
      <c r="G83" s="12">
        <f>ROUND(F83*1.2,2)</f>
        <v>225600</v>
      </c>
      <c r="H83" s="11"/>
      <c r="I83" s="16"/>
      <c r="J83" s="16"/>
      <c r="K83" s="19">
        <f t="shared" si="35"/>
        <v>188000</v>
      </c>
      <c r="L83" s="144">
        <f t="shared" si="35"/>
        <v>225600</v>
      </c>
      <c r="M83" s="86">
        <f t="shared" si="37"/>
        <v>0</v>
      </c>
      <c r="N83" s="147"/>
      <c r="O83" s="148">
        <f t="shared" si="36"/>
        <v>0</v>
      </c>
      <c r="P83" s="196"/>
      <c r="Q83" s="134"/>
      <c r="R83" s="148">
        <f>Q83*1.2</f>
        <v>0</v>
      </c>
      <c r="S83" s="148">
        <f t="shared" si="41"/>
        <v>0</v>
      </c>
      <c r="T83" s="134" t="s">
        <v>374</v>
      </c>
      <c r="U83" s="144"/>
      <c r="V83" s="144"/>
      <c r="W83" s="144">
        <f t="shared" si="42"/>
        <v>0</v>
      </c>
      <c r="X83" s="144"/>
      <c r="Y83" s="144">
        <f t="shared" si="22"/>
        <v>131600</v>
      </c>
      <c r="Z83" s="144">
        <f t="shared" si="23"/>
        <v>263200</v>
      </c>
      <c r="AA83" s="144">
        <f t="shared" si="24"/>
        <v>315840</v>
      </c>
      <c r="AB83" s="144"/>
      <c r="AC83" s="144"/>
      <c r="AD83" s="144"/>
      <c r="AE83" s="12">
        <f t="shared" si="16"/>
        <v>263200</v>
      </c>
      <c r="AF83" s="12">
        <f t="shared" si="17"/>
        <v>315840</v>
      </c>
    </row>
    <row r="84" spans="1:32" ht="18" customHeight="1" x14ac:dyDescent="0.25">
      <c r="A84" s="82" t="s">
        <v>549</v>
      </c>
      <c r="B84" s="99" t="s">
        <v>309</v>
      </c>
      <c r="C84" s="92" t="s">
        <v>149</v>
      </c>
      <c r="D84" s="106">
        <v>2</v>
      </c>
      <c r="E84" s="86"/>
      <c r="F84" s="86"/>
      <c r="G84" s="86"/>
      <c r="H84" s="96">
        <v>221916.66</v>
      </c>
      <c r="I84" s="86">
        <f>ROUND(H84*D84,2)</f>
        <v>443833.32</v>
      </c>
      <c r="J84" s="86">
        <f>ROUND(I84*1.2,2)</f>
        <v>532599.98</v>
      </c>
      <c r="K84" s="87">
        <f t="shared" ref="K84:L89" si="44">F84+I84</f>
        <v>443833.32</v>
      </c>
      <c r="L84" s="145">
        <f t="shared" si="44"/>
        <v>532599.98</v>
      </c>
      <c r="M84" s="154">
        <f t="shared" si="37"/>
        <v>150000</v>
      </c>
      <c r="N84" s="131">
        <v>180000</v>
      </c>
      <c r="O84" s="148">
        <f t="shared" si="36"/>
        <v>360000</v>
      </c>
      <c r="P84" s="196" t="s">
        <v>376</v>
      </c>
      <c r="Q84" s="138">
        <v>112500</v>
      </c>
      <c r="R84" s="148">
        <f>Q84*1.2</f>
        <v>135000</v>
      </c>
      <c r="S84" s="148">
        <f t="shared" si="41"/>
        <v>270000</v>
      </c>
      <c r="T84" s="134" t="s">
        <v>374</v>
      </c>
      <c r="U84" s="145">
        <v>140000</v>
      </c>
      <c r="V84" s="145">
        <f>U84*1.2</f>
        <v>168000</v>
      </c>
      <c r="W84" s="145">
        <f t="shared" si="42"/>
        <v>336000</v>
      </c>
      <c r="X84" s="145" t="s">
        <v>490</v>
      </c>
      <c r="Y84" s="145">
        <f t="shared" si="22"/>
        <v>0</v>
      </c>
      <c r="Z84" s="145">
        <f t="shared" si="23"/>
        <v>0</v>
      </c>
      <c r="AA84" s="145">
        <f t="shared" si="24"/>
        <v>0</v>
      </c>
      <c r="AB84" s="145">
        <f t="shared" ref="AB84" si="45">U84*$AB$1</f>
        <v>175000</v>
      </c>
      <c r="AC84" s="145">
        <f t="shared" ref="AC84" si="46">AB84*D84</f>
        <v>350000</v>
      </c>
      <c r="AD84" s="145">
        <f t="shared" si="40"/>
        <v>420000</v>
      </c>
      <c r="AE84" s="86">
        <f t="shared" si="16"/>
        <v>350000</v>
      </c>
      <c r="AF84" s="86">
        <f t="shared" si="17"/>
        <v>420000</v>
      </c>
    </row>
    <row r="85" spans="1:32" ht="18" customHeight="1" x14ac:dyDescent="0.25">
      <c r="A85" s="82" t="s">
        <v>550</v>
      </c>
      <c r="B85" s="10" t="s">
        <v>251</v>
      </c>
      <c r="C85" s="13" t="s">
        <v>7</v>
      </c>
      <c r="D85" s="104">
        <v>423</v>
      </c>
      <c r="E85" s="95">
        <v>1933.2</v>
      </c>
      <c r="F85" s="12">
        <f>ROUND(E85*D85,2)</f>
        <v>817743.6</v>
      </c>
      <c r="G85" s="12">
        <f>ROUND(F85*1.2,2)</f>
        <v>981292.32</v>
      </c>
      <c r="H85" s="11"/>
      <c r="I85" s="16">
        <f>ROUND(H85*D85,2)</f>
        <v>0</v>
      </c>
      <c r="J85" s="16">
        <f>ROUND(I85*1.2,2)</f>
        <v>0</v>
      </c>
      <c r="K85" s="19">
        <f t="shared" si="44"/>
        <v>817743.6</v>
      </c>
      <c r="L85" s="144">
        <f t="shared" si="44"/>
        <v>981292.32</v>
      </c>
      <c r="M85" s="12"/>
      <c r="N85" s="147"/>
      <c r="O85" s="148">
        <f t="shared" si="36"/>
        <v>0</v>
      </c>
      <c r="P85" s="196"/>
      <c r="Q85" s="134"/>
      <c r="R85" s="147"/>
      <c r="S85" s="148">
        <f t="shared" si="41"/>
        <v>0</v>
      </c>
      <c r="T85" s="134"/>
      <c r="U85" s="144"/>
      <c r="V85" s="144"/>
      <c r="W85" s="144">
        <f t="shared" si="42"/>
        <v>0</v>
      </c>
      <c r="X85" s="144"/>
      <c r="Y85" s="144">
        <f t="shared" si="22"/>
        <v>2706.48</v>
      </c>
      <c r="Z85" s="144">
        <f t="shared" si="23"/>
        <v>1144841.04</v>
      </c>
      <c r="AA85" s="144">
        <f t="shared" si="24"/>
        <v>1373809.2479999999</v>
      </c>
      <c r="AB85" s="144"/>
      <c r="AC85" s="144"/>
      <c r="AD85" s="144"/>
      <c r="AE85" s="12">
        <f t="shared" si="16"/>
        <v>1144841.04</v>
      </c>
      <c r="AF85" s="12">
        <f t="shared" si="17"/>
        <v>1373809.2479999999</v>
      </c>
    </row>
    <row r="86" spans="1:32" ht="18" customHeight="1" x14ac:dyDescent="0.25">
      <c r="A86" s="82" t="s">
        <v>551</v>
      </c>
      <c r="B86" s="97" t="s">
        <v>12</v>
      </c>
      <c r="C86" s="94" t="s">
        <v>7</v>
      </c>
      <c r="D86" s="112">
        <f>ROUND(D85*1.17,2)</f>
        <v>494.91</v>
      </c>
      <c r="E86" s="86"/>
      <c r="F86" s="86"/>
      <c r="G86" s="86"/>
      <c r="H86" s="86">
        <v>3925</v>
      </c>
      <c r="I86" s="86">
        <f>ROUND(H86*D86,2)</f>
        <v>1942521.75</v>
      </c>
      <c r="J86" s="86">
        <f>ROUND(I86*1.2,2)</f>
        <v>2331026.1</v>
      </c>
      <c r="K86" s="87">
        <f t="shared" si="44"/>
        <v>1942521.75</v>
      </c>
      <c r="L86" s="145">
        <f t="shared" si="44"/>
        <v>2331026.1</v>
      </c>
      <c r="M86" s="86">
        <f>N86/1.2</f>
        <v>3375</v>
      </c>
      <c r="N86" s="86">
        <v>4050</v>
      </c>
      <c r="O86" s="148">
        <f t="shared" si="36"/>
        <v>2004385.5</v>
      </c>
      <c r="P86" s="196" t="s">
        <v>498</v>
      </c>
      <c r="Q86" s="138">
        <v>3375</v>
      </c>
      <c r="R86" s="148">
        <f>Q86*1.2</f>
        <v>4050</v>
      </c>
      <c r="S86" s="148">
        <f t="shared" si="41"/>
        <v>2004385.5</v>
      </c>
      <c r="T86" s="196" t="s">
        <v>498</v>
      </c>
      <c r="U86" s="154">
        <v>4800</v>
      </c>
      <c r="V86" s="145">
        <f>U86*1.2</f>
        <v>5760</v>
      </c>
      <c r="W86" s="145">
        <f t="shared" si="42"/>
        <v>2850681.6</v>
      </c>
      <c r="X86" s="145" t="s">
        <v>498</v>
      </c>
      <c r="Y86" s="145">
        <f t="shared" si="22"/>
        <v>0</v>
      </c>
      <c r="Z86" s="145">
        <f t="shared" si="23"/>
        <v>0</v>
      </c>
      <c r="AA86" s="145">
        <f t="shared" si="24"/>
        <v>0</v>
      </c>
      <c r="AB86" s="145">
        <f>H86*$AB$1</f>
        <v>4906.25</v>
      </c>
      <c r="AC86" s="145">
        <f>AB86*D86</f>
        <v>2428152.1875</v>
      </c>
      <c r="AD86" s="145">
        <f>AC86*1.2</f>
        <v>2913782.625</v>
      </c>
      <c r="AE86" s="86">
        <f t="shared" ref="AE86:AE114" si="47">Z86+AC86</f>
        <v>2428152.1875</v>
      </c>
      <c r="AF86" s="86">
        <f t="shared" ref="AF86:AF114" si="48">AA86+AD86</f>
        <v>2913782.625</v>
      </c>
    </row>
    <row r="87" spans="1:32" ht="18" customHeight="1" x14ac:dyDescent="0.25">
      <c r="A87" s="82" t="s">
        <v>552</v>
      </c>
      <c r="B87" s="10" t="s">
        <v>236</v>
      </c>
      <c r="C87" s="13" t="s">
        <v>7</v>
      </c>
      <c r="D87" s="111">
        <f>ROUND(D85*0.1,2)</f>
        <v>42.3</v>
      </c>
      <c r="E87" s="90">
        <v>1449.9</v>
      </c>
      <c r="F87" s="12">
        <f>ROUND(E87*D87,2)</f>
        <v>61330.77</v>
      </c>
      <c r="G87" s="12">
        <f>ROUND(F87*1.2,2)</f>
        <v>73596.92</v>
      </c>
      <c r="H87" s="11"/>
      <c r="I87" s="16"/>
      <c r="J87" s="16"/>
      <c r="K87" s="19">
        <f t="shared" si="44"/>
        <v>61330.77</v>
      </c>
      <c r="L87" s="144">
        <f t="shared" si="44"/>
        <v>73596.92</v>
      </c>
      <c r="M87" s="12"/>
      <c r="N87" s="147"/>
      <c r="O87" s="148">
        <f t="shared" si="36"/>
        <v>0</v>
      </c>
      <c r="P87" s="196"/>
      <c r="Q87" s="134"/>
      <c r="R87" s="148">
        <f>Q87*1.2</f>
        <v>0</v>
      </c>
      <c r="S87" s="148">
        <f t="shared" si="41"/>
        <v>0</v>
      </c>
      <c r="T87" s="134"/>
      <c r="U87" s="144"/>
      <c r="V87" s="144"/>
      <c r="W87" s="144">
        <f t="shared" si="42"/>
        <v>0</v>
      </c>
      <c r="X87" s="144"/>
      <c r="Y87" s="144">
        <f t="shared" ref="Y87:Y112" si="49">E87*$Z$1</f>
        <v>2029.86</v>
      </c>
      <c r="Z87" s="144">
        <f t="shared" ref="Z87:Z112" si="50">Y87*D87</f>
        <v>85863.077999999994</v>
      </c>
      <c r="AA87" s="144">
        <f t="shared" ref="AA87:AA112" si="51">Z87*1.2</f>
        <v>103035.69359999998</v>
      </c>
      <c r="AB87" s="144"/>
      <c r="AC87" s="144"/>
      <c r="AD87" s="144"/>
      <c r="AE87" s="12">
        <f t="shared" si="47"/>
        <v>85863.077999999994</v>
      </c>
      <c r="AF87" s="12">
        <f t="shared" si="48"/>
        <v>103035.69359999998</v>
      </c>
    </row>
    <row r="88" spans="1:32" ht="21" customHeight="1" x14ac:dyDescent="0.25">
      <c r="A88" s="82" t="s">
        <v>553</v>
      </c>
      <c r="B88" s="93" t="s">
        <v>12</v>
      </c>
      <c r="C88" s="94" t="s">
        <v>7</v>
      </c>
      <c r="D88" s="112">
        <f>ROUND(D87*1.17,2)</f>
        <v>49.49</v>
      </c>
      <c r="E88" s="86"/>
      <c r="F88" s="86"/>
      <c r="G88" s="86"/>
      <c r="H88" s="86">
        <v>3925</v>
      </c>
      <c r="I88" s="86">
        <f>ROUND(H88*D88,2)</f>
        <v>194248.25</v>
      </c>
      <c r="J88" s="86">
        <f>ROUND(I88*1.2,2)</f>
        <v>233097.9</v>
      </c>
      <c r="K88" s="87">
        <f t="shared" si="44"/>
        <v>194248.25</v>
      </c>
      <c r="L88" s="145">
        <f t="shared" si="44"/>
        <v>233097.9</v>
      </c>
      <c r="M88" s="86">
        <f>N88/1.2</f>
        <v>3375</v>
      </c>
      <c r="N88" s="86">
        <v>4050</v>
      </c>
      <c r="O88" s="148">
        <f t="shared" si="36"/>
        <v>200434.5</v>
      </c>
      <c r="P88" s="196" t="s">
        <v>498</v>
      </c>
      <c r="Q88" s="138">
        <v>3375</v>
      </c>
      <c r="R88" s="148">
        <f>Q88*1.2</f>
        <v>4050</v>
      </c>
      <c r="S88" s="148">
        <f t="shared" si="41"/>
        <v>200434.5</v>
      </c>
      <c r="T88" s="196" t="s">
        <v>498</v>
      </c>
      <c r="U88" s="154">
        <v>4800</v>
      </c>
      <c r="V88" s="145">
        <f>U88*1.2</f>
        <v>5760</v>
      </c>
      <c r="W88" s="145">
        <f t="shared" si="42"/>
        <v>285062.40000000002</v>
      </c>
      <c r="X88" s="145" t="s">
        <v>498</v>
      </c>
      <c r="Y88" s="145">
        <f t="shared" si="49"/>
        <v>0</v>
      </c>
      <c r="Z88" s="145">
        <f t="shared" si="50"/>
        <v>0</v>
      </c>
      <c r="AA88" s="145">
        <f t="shared" si="51"/>
        <v>0</v>
      </c>
      <c r="AB88" s="145">
        <f>H88*$AB$1</f>
        <v>4906.25</v>
      </c>
      <c r="AC88" s="145">
        <f>AB88*D88</f>
        <v>242810.3125</v>
      </c>
      <c r="AD88" s="145">
        <f>AC88*1.2</f>
        <v>291372.375</v>
      </c>
      <c r="AE88" s="86">
        <f t="shared" si="47"/>
        <v>242810.3125</v>
      </c>
      <c r="AF88" s="86">
        <f t="shared" si="48"/>
        <v>291372.375</v>
      </c>
    </row>
    <row r="89" spans="1:32" ht="15.75" x14ac:dyDescent="0.25">
      <c r="A89" s="82" t="s">
        <v>554</v>
      </c>
      <c r="B89" s="10" t="s">
        <v>237</v>
      </c>
      <c r="C89" s="13" t="s">
        <v>9</v>
      </c>
      <c r="D89" s="111">
        <v>984</v>
      </c>
      <c r="E89" s="95">
        <v>945.3</v>
      </c>
      <c r="F89" s="12">
        <f>ROUND(E89*D89,2)</f>
        <v>930175.2</v>
      </c>
      <c r="G89" s="12">
        <f>ROUND(F89*1.2,2)</f>
        <v>1116210.24</v>
      </c>
      <c r="H89" s="11"/>
      <c r="I89" s="16"/>
      <c r="J89" s="16"/>
      <c r="K89" s="19">
        <f t="shared" si="44"/>
        <v>930175.2</v>
      </c>
      <c r="L89" s="144">
        <f t="shared" si="44"/>
        <v>1116210.24</v>
      </c>
      <c r="M89" s="12"/>
      <c r="N89" s="134"/>
      <c r="O89" s="134"/>
      <c r="P89" s="196"/>
      <c r="Q89" s="134"/>
      <c r="R89" s="134"/>
      <c r="S89" s="134"/>
      <c r="T89" s="134"/>
      <c r="U89" s="144"/>
      <c r="V89" s="144"/>
      <c r="W89" s="144"/>
      <c r="X89" s="144"/>
      <c r="Y89" s="144">
        <f t="shared" si="49"/>
        <v>1323.4199999999998</v>
      </c>
      <c r="Z89" s="144">
        <f t="shared" si="50"/>
        <v>1302245.2799999998</v>
      </c>
      <c r="AA89" s="144">
        <f t="shared" si="51"/>
        <v>1562694.3359999997</v>
      </c>
      <c r="AB89" s="144"/>
      <c r="AC89" s="144"/>
      <c r="AD89" s="144"/>
      <c r="AE89" s="12">
        <f t="shared" si="47"/>
        <v>1302245.2799999998</v>
      </c>
      <c r="AF89" s="12">
        <f t="shared" si="48"/>
        <v>1562694.3359999997</v>
      </c>
    </row>
    <row r="90" spans="1:32" ht="22.5" customHeight="1" x14ac:dyDescent="0.25">
      <c r="A90" s="123"/>
      <c r="B90" s="306" t="s">
        <v>294</v>
      </c>
      <c r="C90" s="307"/>
      <c r="D90" s="308"/>
      <c r="E90" s="127"/>
      <c r="F90" s="128"/>
      <c r="G90" s="128"/>
      <c r="H90" s="129"/>
      <c r="I90" s="128"/>
      <c r="J90" s="128"/>
      <c r="K90" s="130"/>
      <c r="L90" s="146"/>
      <c r="M90" s="128"/>
      <c r="N90" s="149"/>
      <c r="O90" s="149"/>
      <c r="P90" s="197"/>
      <c r="Q90" s="149"/>
      <c r="R90" s="149"/>
      <c r="S90" s="149"/>
      <c r="T90" s="149"/>
      <c r="U90" s="146"/>
      <c r="V90" s="146"/>
      <c r="W90" s="146"/>
      <c r="X90" s="146"/>
      <c r="Y90" s="146">
        <f t="shared" si="49"/>
        <v>0</v>
      </c>
      <c r="Z90" s="146">
        <f t="shared" si="50"/>
        <v>0</v>
      </c>
      <c r="AA90" s="146">
        <f t="shared" si="51"/>
        <v>0</v>
      </c>
      <c r="AB90" s="146"/>
      <c r="AC90" s="146"/>
      <c r="AD90" s="146"/>
      <c r="AE90" s="128">
        <f t="shared" si="47"/>
        <v>0</v>
      </c>
      <c r="AF90" s="128">
        <f t="shared" si="48"/>
        <v>0</v>
      </c>
    </row>
    <row r="91" spans="1:32" ht="30" x14ac:dyDescent="0.25">
      <c r="A91" s="55" t="s">
        <v>555</v>
      </c>
      <c r="B91" s="10" t="s">
        <v>277</v>
      </c>
      <c r="C91" s="13" t="s">
        <v>7</v>
      </c>
      <c r="D91" s="111">
        <v>276.60000000000002</v>
      </c>
      <c r="E91" s="95">
        <v>1630</v>
      </c>
      <c r="F91" s="12">
        <f>ROUND(E91*D91,2)</f>
        <v>450858</v>
      </c>
      <c r="G91" s="12">
        <f>ROUND(F91*1.2,2)</f>
        <v>541029.6</v>
      </c>
      <c r="H91" s="11"/>
      <c r="I91" s="16"/>
      <c r="J91" s="16"/>
      <c r="K91" s="19">
        <f t="shared" ref="K91:L106" si="52">F91+I91</f>
        <v>450858</v>
      </c>
      <c r="L91" s="144">
        <f t="shared" si="52"/>
        <v>541029.6</v>
      </c>
      <c r="M91" s="12"/>
      <c r="N91" s="134"/>
      <c r="O91" s="134"/>
      <c r="P91" s="196"/>
      <c r="Q91" s="134"/>
      <c r="R91" s="134"/>
      <c r="S91" s="134"/>
      <c r="T91" s="134"/>
      <c r="U91" s="144"/>
      <c r="V91" s="144"/>
      <c r="W91" s="144"/>
      <c r="X91" s="144"/>
      <c r="Y91" s="144">
        <f t="shared" si="49"/>
        <v>2282</v>
      </c>
      <c r="Z91" s="144">
        <f t="shared" si="50"/>
        <v>631201.20000000007</v>
      </c>
      <c r="AA91" s="144">
        <f t="shared" si="51"/>
        <v>757441.44000000006</v>
      </c>
      <c r="AB91" s="144"/>
      <c r="AC91" s="144"/>
      <c r="AD91" s="144"/>
      <c r="AE91" s="12">
        <f t="shared" si="47"/>
        <v>631201.20000000007</v>
      </c>
      <c r="AF91" s="12">
        <f t="shared" si="48"/>
        <v>757441.44000000006</v>
      </c>
    </row>
    <row r="92" spans="1:32" ht="19.5" customHeight="1" x14ac:dyDescent="0.25">
      <c r="A92" s="55" t="s">
        <v>556</v>
      </c>
      <c r="B92" s="10" t="s">
        <v>245</v>
      </c>
      <c r="C92" s="13" t="s">
        <v>8</v>
      </c>
      <c r="D92" s="110">
        <v>321</v>
      </c>
      <c r="E92" s="95">
        <v>101.5</v>
      </c>
      <c r="F92" s="12">
        <f>ROUND(E92*D92,2)</f>
        <v>32581.5</v>
      </c>
      <c r="G92" s="12">
        <f>ROUND(F92*1.2,2)</f>
        <v>39097.800000000003</v>
      </c>
      <c r="H92" s="11"/>
      <c r="I92" s="16"/>
      <c r="J92" s="16"/>
      <c r="K92" s="19">
        <f t="shared" si="52"/>
        <v>32581.5</v>
      </c>
      <c r="L92" s="144">
        <f t="shared" si="52"/>
        <v>39097.800000000003</v>
      </c>
      <c r="M92" s="12"/>
      <c r="N92" s="134"/>
      <c r="O92" s="134"/>
      <c r="P92" s="196"/>
      <c r="Q92" s="134"/>
      <c r="R92" s="134"/>
      <c r="S92" s="134"/>
      <c r="T92" s="134"/>
      <c r="U92" s="144"/>
      <c r="V92" s="144"/>
      <c r="W92" s="144"/>
      <c r="X92" s="144"/>
      <c r="Y92" s="144">
        <f t="shared" si="49"/>
        <v>142.1</v>
      </c>
      <c r="Z92" s="144">
        <f t="shared" si="50"/>
        <v>45614.1</v>
      </c>
      <c r="AA92" s="144">
        <f t="shared" si="51"/>
        <v>54736.92</v>
      </c>
      <c r="AB92" s="144"/>
      <c r="AC92" s="144"/>
      <c r="AD92" s="144"/>
      <c r="AE92" s="12">
        <f t="shared" si="47"/>
        <v>45614.1</v>
      </c>
      <c r="AF92" s="12">
        <f t="shared" si="48"/>
        <v>54736.92</v>
      </c>
    </row>
    <row r="93" spans="1:32" ht="19.5" customHeight="1" x14ac:dyDescent="0.25">
      <c r="A93" s="55" t="s">
        <v>557</v>
      </c>
      <c r="B93" s="10" t="s">
        <v>233</v>
      </c>
      <c r="C93" s="13" t="s">
        <v>8</v>
      </c>
      <c r="D93" s="110">
        <v>321</v>
      </c>
      <c r="E93" s="95">
        <v>52.98</v>
      </c>
      <c r="F93" s="12">
        <f>ROUND(E93*D93,2)</f>
        <v>17006.580000000002</v>
      </c>
      <c r="G93" s="12">
        <f>ROUND(F93*1.2,2)</f>
        <v>20407.900000000001</v>
      </c>
      <c r="H93" s="11"/>
      <c r="I93" s="16"/>
      <c r="J93" s="16"/>
      <c r="K93" s="19">
        <f t="shared" si="52"/>
        <v>17006.580000000002</v>
      </c>
      <c r="L93" s="144">
        <f t="shared" si="52"/>
        <v>20407.900000000001</v>
      </c>
      <c r="M93" s="12"/>
      <c r="N93" s="134"/>
      <c r="O93" s="134"/>
      <c r="P93" s="196"/>
      <c r="Q93" s="134"/>
      <c r="R93" s="134"/>
      <c r="S93" s="134"/>
      <c r="T93" s="134"/>
      <c r="U93" s="144"/>
      <c r="V93" s="144"/>
      <c r="W93" s="144"/>
      <c r="X93" s="144"/>
      <c r="Y93" s="144">
        <f t="shared" si="49"/>
        <v>74.171999999999997</v>
      </c>
      <c r="Z93" s="144">
        <f t="shared" si="50"/>
        <v>23809.212</v>
      </c>
      <c r="AA93" s="144">
        <f t="shared" si="51"/>
        <v>28571.054399999997</v>
      </c>
      <c r="AB93" s="144"/>
      <c r="AC93" s="144"/>
      <c r="AD93" s="144"/>
      <c r="AE93" s="12">
        <f t="shared" si="47"/>
        <v>23809.212</v>
      </c>
      <c r="AF93" s="12">
        <f t="shared" si="48"/>
        <v>28571.054399999997</v>
      </c>
    </row>
    <row r="94" spans="1:32" ht="19.5" customHeight="1" x14ac:dyDescent="0.25">
      <c r="A94" s="55" t="s">
        <v>558</v>
      </c>
      <c r="B94" s="91" t="s">
        <v>63</v>
      </c>
      <c r="C94" s="92" t="s">
        <v>8</v>
      </c>
      <c r="D94" s="112">
        <f>ROUND(D93*1.1,2)</f>
        <v>353.1</v>
      </c>
      <c r="E94" s="86"/>
      <c r="F94" s="86"/>
      <c r="G94" s="86"/>
      <c r="H94" s="96">
        <v>67</v>
      </c>
      <c r="I94" s="86">
        <f>ROUND(H94*D94,2)</f>
        <v>23657.7</v>
      </c>
      <c r="J94" s="86">
        <f>ROUND(I94*1.2,2)</f>
        <v>28389.24</v>
      </c>
      <c r="K94" s="87">
        <f t="shared" si="52"/>
        <v>23657.7</v>
      </c>
      <c r="L94" s="145">
        <f t="shared" si="52"/>
        <v>28389.24</v>
      </c>
      <c r="M94" s="96">
        <v>67</v>
      </c>
      <c r="N94" s="148">
        <f>M94*1.2</f>
        <v>80.399999999999991</v>
      </c>
      <c r="O94" s="148">
        <f t="shared" ref="O94:O112" si="53">N94*D94</f>
        <v>28389.239999999998</v>
      </c>
      <c r="P94" s="196"/>
      <c r="Q94" s="138">
        <v>67</v>
      </c>
      <c r="R94" s="148">
        <f>Q94*1.2</f>
        <v>80.399999999999991</v>
      </c>
      <c r="S94" s="148">
        <f t="shared" ref="S94:S112" si="54">R94*D94</f>
        <v>28389.239999999998</v>
      </c>
      <c r="T94" s="134"/>
      <c r="U94" s="246">
        <v>85</v>
      </c>
      <c r="V94" s="145">
        <f>U94*1.2</f>
        <v>102</v>
      </c>
      <c r="W94" s="145">
        <f t="shared" ref="W94:W112" si="55">V94*D94</f>
        <v>36016.200000000004</v>
      </c>
      <c r="X94" s="145"/>
      <c r="Y94" s="145">
        <f t="shared" si="49"/>
        <v>0</v>
      </c>
      <c r="Z94" s="145">
        <f t="shared" si="50"/>
        <v>0</v>
      </c>
      <c r="AA94" s="145">
        <f t="shared" si="51"/>
        <v>0</v>
      </c>
      <c r="AB94" s="145">
        <f>H94*$AB$1</f>
        <v>83.75</v>
      </c>
      <c r="AC94" s="145">
        <f>AB94*D94</f>
        <v>29572.125000000004</v>
      </c>
      <c r="AD94" s="145">
        <f>AC94*1.2</f>
        <v>35486.550000000003</v>
      </c>
      <c r="AE94" s="86">
        <f t="shared" si="47"/>
        <v>29572.125000000004</v>
      </c>
      <c r="AF94" s="86">
        <f t="shared" si="48"/>
        <v>35486.550000000003</v>
      </c>
    </row>
    <row r="95" spans="1:32" ht="19.5" customHeight="1" x14ac:dyDescent="0.25">
      <c r="A95" s="55" t="s">
        <v>559</v>
      </c>
      <c r="B95" s="10" t="s">
        <v>234</v>
      </c>
      <c r="C95" s="13" t="s">
        <v>7</v>
      </c>
      <c r="D95" s="111">
        <v>138.30000000000001</v>
      </c>
      <c r="E95" s="90">
        <v>2573.7399999999998</v>
      </c>
      <c r="F95" s="12">
        <f>ROUND(E95*D95,2)</f>
        <v>355948.24</v>
      </c>
      <c r="G95" s="12">
        <f>ROUND(F95*1.2,2)</f>
        <v>427137.89</v>
      </c>
      <c r="H95" s="11"/>
      <c r="I95" s="16"/>
      <c r="J95" s="16"/>
      <c r="K95" s="19">
        <f t="shared" si="52"/>
        <v>355948.24</v>
      </c>
      <c r="L95" s="144">
        <f t="shared" si="52"/>
        <v>427137.89</v>
      </c>
      <c r="M95" s="12"/>
      <c r="N95" s="147"/>
      <c r="O95" s="148">
        <f t="shared" si="53"/>
        <v>0</v>
      </c>
      <c r="P95" s="196"/>
      <c r="Q95" s="138"/>
      <c r="R95" s="148">
        <f>Q95*1.2</f>
        <v>0</v>
      </c>
      <c r="S95" s="148">
        <f t="shared" si="54"/>
        <v>0</v>
      </c>
      <c r="T95" s="134"/>
      <c r="U95" s="144"/>
      <c r="V95" s="144"/>
      <c r="W95" s="144">
        <f t="shared" si="55"/>
        <v>0</v>
      </c>
      <c r="X95" s="144"/>
      <c r="Y95" s="144">
        <f t="shared" si="49"/>
        <v>3603.2359999999994</v>
      </c>
      <c r="Z95" s="144">
        <f t="shared" si="50"/>
        <v>498327.53879999998</v>
      </c>
      <c r="AA95" s="144">
        <f t="shared" si="51"/>
        <v>597993.04655999993</v>
      </c>
      <c r="AB95" s="144"/>
      <c r="AC95" s="144"/>
      <c r="AD95" s="144"/>
      <c r="AE95" s="12">
        <f t="shared" si="47"/>
        <v>498327.53879999998</v>
      </c>
      <c r="AF95" s="12">
        <f t="shared" si="48"/>
        <v>597993.04655999993</v>
      </c>
    </row>
    <row r="96" spans="1:32" ht="19.5" customHeight="1" x14ac:dyDescent="0.25">
      <c r="A96" s="55" t="s">
        <v>560</v>
      </c>
      <c r="B96" s="97" t="s">
        <v>12</v>
      </c>
      <c r="C96" s="94" t="s">
        <v>7</v>
      </c>
      <c r="D96" s="112">
        <f>ROUND(D95*1.17,2)</f>
        <v>161.81</v>
      </c>
      <c r="E96" s="86"/>
      <c r="F96" s="86"/>
      <c r="G96" s="86"/>
      <c r="H96" s="154">
        <v>3925</v>
      </c>
      <c r="I96" s="86">
        <f>ROUND(H96*D96,2)</f>
        <v>635104.25</v>
      </c>
      <c r="J96" s="86">
        <f>ROUND(I96*1.2,2)</f>
        <v>762125.1</v>
      </c>
      <c r="K96" s="87">
        <f t="shared" si="52"/>
        <v>635104.25</v>
      </c>
      <c r="L96" s="145">
        <f t="shared" si="52"/>
        <v>762125.1</v>
      </c>
      <c r="M96" s="86">
        <f>N96/1.2</f>
        <v>3375</v>
      </c>
      <c r="N96" s="86">
        <v>4050</v>
      </c>
      <c r="O96" s="148">
        <f t="shared" si="53"/>
        <v>655330.5</v>
      </c>
      <c r="P96" s="196" t="s">
        <v>498</v>
      </c>
      <c r="Q96" s="138">
        <v>3375</v>
      </c>
      <c r="R96" s="148">
        <f>Q96*1.2</f>
        <v>4050</v>
      </c>
      <c r="S96" s="148">
        <f t="shared" si="54"/>
        <v>655330.5</v>
      </c>
      <c r="T96" s="196" t="s">
        <v>498</v>
      </c>
      <c r="U96" s="154">
        <v>4800</v>
      </c>
      <c r="V96" s="145">
        <f>U96*1.2</f>
        <v>5760</v>
      </c>
      <c r="W96" s="145">
        <f t="shared" si="55"/>
        <v>932025.6</v>
      </c>
      <c r="X96" s="145" t="s">
        <v>498</v>
      </c>
      <c r="Y96" s="145">
        <f t="shared" si="49"/>
        <v>0</v>
      </c>
      <c r="Z96" s="145">
        <f t="shared" si="50"/>
        <v>0</v>
      </c>
      <c r="AA96" s="145">
        <f t="shared" si="51"/>
        <v>0</v>
      </c>
      <c r="AB96" s="145">
        <f>H96*$AB$1</f>
        <v>4906.25</v>
      </c>
      <c r="AC96" s="145">
        <f>AB96*D96</f>
        <v>793880.3125</v>
      </c>
      <c r="AD96" s="145">
        <f>AC96*1.2</f>
        <v>952656.375</v>
      </c>
      <c r="AE96" s="86">
        <f t="shared" si="47"/>
        <v>793880.3125</v>
      </c>
      <c r="AF96" s="86">
        <f t="shared" si="48"/>
        <v>952656.375</v>
      </c>
    </row>
    <row r="97" spans="1:32" ht="19.5" customHeight="1" x14ac:dyDescent="0.25">
      <c r="A97" s="55" t="s">
        <v>561</v>
      </c>
      <c r="B97" s="10" t="s">
        <v>235</v>
      </c>
      <c r="C97" s="13" t="s">
        <v>8</v>
      </c>
      <c r="D97" s="111">
        <v>789.59999999999991</v>
      </c>
      <c r="E97" s="95">
        <v>203</v>
      </c>
      <c r="F97" s="12">
        <f>ROUND(E97*D97,2)</f>
        <v>160288.79999999999</v>
      </c>
      <c r="G97" s="12">
        <f>ROUND(F97*1.2,2)</f>
        <v>192346.56</v>
      </c>
      <c r="H97" s="153"/>
      <c r="I97" s="16"/>
      <c r="J97" s="16"/>
      <c r="K97" s="19">
        <f t="shared" si="52"/>
        <v>160288.79999999999</v>
      </c>
      <c r="L97" s="144">
        <f t="shared" si="52"/>
        <v>192346.56</v>
      </c>
      <c r="M97" s="86">
        <f t="shared" ref="M97:M109" si="56">N97/1.2</f>
        <v>0</v>
      </c>
      <c r="N97" s="147"/>
      <c r="O97" s="148">
        <f t="shared" si="53"/>
        <v>0</v>
      </c>
      <c r="P97" s="196"/>
      <c r="Q97" s="134"/>
      <c r="R97" s="147"/>
      <c r="S97" s="148">
        <f t="shared" si="54"/>
        <v>0</v>
      </c>
      <c r="T97" s="134"/>
      <c r="U97" s="144"/>
      <c r="V97" s="144"/>
      <c r="W97" s="144">
        <f t="shared" si="55"/>
        <v>0</v>
      </c>
      <c r="X97" s="144"/>
      <c r="Y97" s="144">
        <f t="shared" si="49"/>
        <v>284.2</v>
      </c>
      <c r="Z97" s="144">
        <f t="shared" si="50"/>
        <v>224404.31999999998</v>
      </c>
      <c r="AA97" s="144">
        <f t="shared" si="51"/>
        <v>269285.18399999995</v>
      </c>
      <c r="AB97" s="144"/>
      <c r="AC97" s="144"/>
      <c r="AD97" s="144"/>
      <c r="AE97" s="12">
        <f t="shared" si="47"/>
        <v>224404.31999999998</v>
      </c>
      <c r="AF97" s="12">
        <f t="shared" si="48"/>
        <v>269285.18399999995</v>
      </c>
    </row>
    <row r="98" spans="1:32" ht="19.5" customHeight="1" x14ac:dyDescent="0.25">
      <c r="A98" s="55" t="s">
        <v>562</v>
      </c>
      <c r="B98" s="10" t="s">
        <v>278</v>
      </c>
      <c r="C98" s="13" t="s">
        <v>232</v>
      </c>
      <c r="D98" s="104">
        <v>3</v>
      </c>
      <c r="E98" s="95">
        <v>449548</v>
      </c>
      <c r="F98" s="12">
        <f>ROUND(E98*D98,2)</f>
        <v>1348644</v>
      </c>
      <c r="G98" s="12">
        <f>ROUND(F98*1.2,2)</f>
        <v>1618372.8</v>
      </c>
      <c r="H98" s="153"/>
      <c r="I98" s="16"/>
      <c r="J98" s="16"/>
      <c r="K98" s="19">
        <f t="shared" si="52"/>
        <v>1348644</v>
      </c>
      <c r="L98" s="144">
        <f t="shared" si="52"/>
        <v>1618372.8</v>
      </c>
      <c r="M98" s="86">
        <f t="shared" si="56"/>
        <v>0</v>
      </c>
      <c r="N98" s="147"/>
      <c r="O98" s="148">
        <f t="shared" si="53"/>
        <v>0</v>
      </c>
      <c r="P98" s="196"/>
      <c r="Q98" s="134"/>
      <c r="R98" s="147"/>
      <c r="S98" s="148">
        <f t="shared" si="54"/>
        <v>0</v>
      </c>
      <c r="T98" s="134"/>
      <c r="U98" s="144"/>
      <c r="V98" s="144"/>
      <c r="W98" s="144">
        <f t="shared" si="55"/>
        <v>0</v>
      </c>
      <c r="X98" s="144"/>
      <c r="Y98" s="144">
        <f t="shared" si="49"/>
        <v>629367.19999999995</v>
      </c>
      <c r="Z98" s="144">
        <f t="shared" si="50"/>
        <v>1888101.5999999999</v>
      </c>
      <c r="AA98" s="144">
        <f t="shared" si="51"/>
        <v>2265721.92</v>
      </c>
      <c r="AB98" s="144"/>
      <c r="AC98" s="144"/>
      <c r="AD98" s="144"/>
      <c r="AE98" s="12">
        <f t="shared" si="47"/>
        <v>1888101.5999999999</v>
      </c>
      <c r="AF98" s="12">
        <f t="shared" si="48"/>
        <v>2265721.92</v>
      </c>
    </row>
    <row r="99" spans="1:32" ht="19.5" customHeight="1" x14ac:dyDescent="0.25">
      <c r="A99" s="55" t="s">
        <v>563</v>
      </c>
      <c r="B99" s="97" t="s">
        <v>280</v>
      </c>
      <c r="C99" s="94" t="s">
        <v>232</v>
      </c>
      <c r="D99" s="112">
        <v>3</v>
      </c>
      <c r="E99" s="86"/>
      <c r="F99" s="86"/>
      <c r="G99" s="86"/>
      <c r="H99" s="154">
        <v>4360000</v>
      </c>
      <c r="I99" s="86">
        <f>ROUND(H99*D99,2)</f>
        <v>13080000</v>
      </c>
      <c r="J99" s="86">
        <f>ROUND(I99*1.2,2)</f>
        <v>15696000</v>
      </c>
      <c r="K99" s="87">
        <f t="shared" si="52"/>
        <v>13080000</v>
      </c>
      <c r="L99" s="145">
        <f t="shared" si="52"/>
        <v>15696000</v>
      </c>
      <c r="M99" s="86">
        <f t="shared" si="56"/>
        <v>3140000</v>
      </c>
      <c r="N99" s="86">
        <v>3768000</v>
      </c>
      <c r="O99" s="148">
        <f t="shared" si="53"/>
        <v>11304000</v>
      </c>
      <c r="P99" s="196" t="s">
        <v>497</v>
      </c>
      <c r="Q99" s="138">
        <v>3166666.666666667</v>
      </c>
      <c r="R99" s="148">
        <f t="shared" ref="R99:R112" si="57">Q99*1.2</f>
        <v>3800000</v>
      </c>
      <c r="S99" s="148">
        <f>R99*D99</f>
        <v>11400000</v>
      </c>
      <c r="T99" s="196" t="s">
        <v>374</v>
      </c>
      <c r="U99" s="154">
        <v>3580000</v>
      </c>
      <c r="V99" s="145">
        <f>U99*1.2</f>
        <v>4296000</v>
      </c>
      <c r="W99" s="145">
        <f>V99*D99</f>
        <v>12888000</v>
      </c>
      <c r="X99" s="145" t="s">
        <v>497</v>
      </c>
      <c r="Y99" s="145">
        <f t="shared" si="49"/>
        <v>0</v>
      </c>
      <c r="Z99" s="145">
        <f t="shared" si="50"/>
        <v>0</v>
      </c>
      <c r="AA99" s="145">
        <f t="shared" si="51"/>
        <v>0</v>
      </c>
      <c r="AB99" s="145">
        <f t="shared" ref="AB99:AB100" si="58">U99*$AB$1</f>
        <v>4475000</v>
      </c>
      <c r="AC99" s="145">
        <f t="shared" ref="AC99:AC100" si="59">AB99*D99</f>
        <v>13425000</v>
      </c>
      <c r="AD99" s="145">
        <f t="shared" ref="AD99:AD100" si="60">AC99*1.2</f>
        <v>16110000</v>
      </c>
      <c r="AE99" s="86">
        <f t="shared" si="47"/>
        <v>13425000</v>
      </c>
      <c r="AF99" s="86">
        <f t="shared" si="48"/>
        <v>16110000</v>
      </c>
    </row>
    <row r="100" spans="1:32" ht="19.5" customHeight="1" x14ac:dyDescent="0.25">
      <c r="A100" s="55" t="s">
        <v>564</v>
      </c>
      <c r="B100" s="97" t="s">
        <v>279</v>
      </c>
      <c r="C100" s="94" t="s">
        <v>232</v>
      </c>
      <c r="D100" s="112">
        <v>3</v>
      </c>
      <c r="E100" s="86"/>
      <c r="F100" s="86"/>
      <c r="G100" s="86"/>
      <c r="H100" s="154">
        <v>410000</v>
      </c>
      <c r="I100" s="86">
        <f>ROUND(H100*D100,2)</f>
        <v>1230000</v>
      </c>
      <c r="J100" s="86">
        <f>ROUND(I100*1.2,2)</f>
        <v>1476000</v>
      </c>
      <c r="K100" s="87">
        <f t="shared" si="52"/>
        <v>1230000</v>
      </c>
      <c r="L100" s="145">
        <f t="shared" si="52"/>
        <v>1476000</v>
      </c>
      <c r="M100" s="86">
        <f t="shared" si="56"/>
        <v>741666.66666666674</v>
      </c>
      <c r="N100" s="86">
        <v>890000</v>
      </c>
      <c r="O100" s="148">
        <f t="shared" si="53"/>
        <v>2670000</v>
      </c>
      <c r="P100" s="196" t="s">
        <v>376</v>
      </c>
      <c r="Q100" s="138">
        <v>625000</v>
      </c>
      <c r="R100" s="148">
        <f t="shared" si="57"/>
        <v>750000</v>
      </c>
      <c r="S100" s="148">
        <f t="shared" si="54"/>
        <v>2250000</v>
      </c>
      <c r="T100" s="196" t="s">
        <v>374</v>
      </c>
      <c r="U100" s="154">
        <v>708340</v>
      </c>
      <c r="V100" s="145">
        <f>U100*1.2</f>
        <v>850008</v>
      </c>
      <c r="W100" s="145">
        <f t="shared" si="55"/>
        <v>2550024</v>
      </c>
      <c r="X100" s="145" t="s">
        <v>490</v>
      </c>
      <c r="Y100" s="145">
        <f t="shared" si="49"/>
        <v>0</v>
      </c>
      <c r="Z100" s="145">
        <f t="shared" si="50"/>
        <v>0</v>
      </c>
      <c r="AA100" s="145">
        <f t="shared" si="51"/>
        <v>0</v>
      </c>
      <c r="AB100" s="145">
        <f t="shared" si="58"/>
        <v>885425</v>
      </c>
      <c r="AC100" s="145">
        <f t="shared" si="59"/>
        <v>2656275</v>
      </c>
      <c r="AD100" s="145">
        <f t="shared" si="60"/>
        <v>3187530</v>
      </c>
      <c r="AE100" s="86">
        <f t="shared" si="47"/>
        <v>2656275</v>
      </c>
      <c r="AF100" s="86">
        <f t="shared" si="48"/>
        <v>3187530</v>
      </c>
    </row>
    <row r="101" spans="1:32" ht="19.5" customHeight="1" x14ac:dyDescent="0.25">
      <c r="A101" s="55" t="s">
        <v>565</v>
      </c>
      <c r="B101" s="10" t="s">
        <v>163</v>
      </c>
      <c r="C101" s="13" t="s">
        <v>10</v>
      </c>
      <c r="D101" s="104">
        <v>6</v>
      </c>
      <c r="E101" s="90">
        <v>2952.96</v>
      </c>
      <c r="F101" s="12">
        <f>ROUND(E101*D101,2)</f>
        <v>17717.759999999998</v>
      </c>
      <c r="G101" s="12">
        <f>ROUND(F101*1.2,2)</f>
        <v>21261.31</v>
      </c>
      <c r="H101" s="11"/>
      <c r="I101" s="16"/>
      <c r="J101" s="16"/>
      <c r="K101" s="19">
        <f t="shared" si="52"/>
        <v>17717.759999999998</v>
      </c>
      <c r="L101" s="144">
        <f t="shared" si="52"/>
        <v>21261.31</v>
      </c>
      <c r="M101" s="154">
        <f t="shared" si="56"/>
        <v>0</v>
      </c>
      <c r="N101" s="147"/>
      <c r="O101" s="148">
        <f t="shared" si="53"/>
        <v>0</v>
      </c>
      <c r="P101" s="196"/>
      <c r="Q101" s="134"/>
      <c r="R101" s="148">
        <f t="shared" si="57"/>
        <v>0</v>
      </c>
      <c r="S101" s="148">
        <f t="shared" si="54"/>
        <v>0</v>
      </c>
      <c r="T101" s="134" t="s">
        <v>374</v>
      </c>
      <c r="U101" s="144"/>
      <c r="V101" s="144"/>
      <c r="W101" s="144">
        <f t="shared" si="55"/>
        <v>0</v>
      </c>
      <c r="X101" s="144"/>
      <c r="Y101" s="144">
        <f t="shared" si="49"/>
        <v>4134.1440000000002</v>
      </c>
      <c r="Z101" s="144">
        <f t="shared" si="50"/>
        <v>24804.864000000001</v>
      </c>
      <c r="AA101" s="144">
        <f t="shared" si="51"/>
        <v>29765.836800000001</v>
      </c>
      <c r="AB101" s="144"/>
      <c r="AC101" s="144"/>
      <c r="AD101" s="144"/>
      <c r="AE101" s="12">
        <f t="shared" si="47"/>
        <v>24804.864000000001</v>
      </c>
      <c r="AF101" s="12">
        <f t="shared" si="48"/>
        <v>29765.836800000001</v>
      </c>
    </row>
    <row r="102" spans="1:32" ht="19.5" customHeight="1" x14ac:dyDescent="0.25">
      <c r="A102" s="55" t="s">
        <v>566</v>
      </c>
      <c r="B102" s="10" t="s">
        <v>125</v>
      </c>
      <c r="C102" s="13" t="s">
        <v>10</v>
      </c>
      <c r="D102" s="104">
        <v>3</v>
      </c>
      <c r="E102" s="132">
        <v>12480</v>
      </c>
      <c r="F102" s="12">
        <f>ROUND(E102*D102,2)</f>
        <v>37440</v>
      </c>
      <c r="G102" s="12">
        <f>ROUND(F102*1.2,2)</f>
        <v>44928</v>
      </c>
      <c r="H102" s="11"/>
      <c r="I102" s="16"/>
      <c r="J102" s="16"/>
      <c r="K102" s="19">
        <f t="shared" si="52"/>
        <v>37440</v>
      </c>
      <c r="L102" s="144">
        <f t="shared" si="52"/>
        <v>44928</v>
      </c>
      <c r="M102" s="154">
        <f t="shared" si="56"/>
        <v>0</v>
      </c>
      <c r="N102" s="147"/>
      <c r="O102" s="148">
        <f t="shared" si="53"/>
        <v>0</v>
      </c>
      <c r="P102" s="196"/>
      <c r="Q102" s="134"/>
      <c r="R102" s="148">
        <f t="shared" si="57"/>
        <v>0</v>
      </c>
      <c r="S102" s="148">
        <f t="shared" si="54"/>
        <v>0</v>
      </c>
      <c r="T102" s="134" t="s">
        <v>374</v>
      </c>
      <c r="U102" s="144"/>
      <c r="V102" s="144"/>
      <c r="W102" s="144">
        <f t="shared" si="55"/>
        <v>0</v>
      </c>
      <c r="X102" s="144"/>
      <c r="Y102" s="144">
        <f t="shared" si="49"/>
        <v>17472</v>
      </c>
      <c r="Z102" s="144">
        <f t="shared" si="50"/>
        <v>52416</v>
      </c>
      <c r="AA102" s="144">
        <f t="shared" si="51"/>
        <v>62899.199999999997</v>
      </c>
      <c r="AB102" s="144"/>
      <c r="AC102" s="144"/>
      <c r="AD102" s="144"/>
      <c r="AE102" s="12">
        <f t="shared" si="47"/>
        <v>52416</v>
      </c>
      <c r="AF102" s="12">
        <f t="shared" si="48"/>
        <v>62899.199999999997</v>
      </c>
    </row>
    <row r="103" spans="1:32" ht="19.5" customHeight="1" x14ac:dyDescent="0.25">
      <c r="A103" s="55" t="s">
        <v>567</v>
      </c>
      <c r="B103" s="97" t="s">
        <v>126</v>
      </c>
      <c r="C103" s="94" t="s">
        <v>10</v>
      </c>
      <c r="D103" s="107">
        <v>3</v>
      </c>
      <c r="E103" s="86"/>
      <c r="F103" s="86"/>
      <c r="G103" s="86"/>
      <c r="H103" s="131">
        <v>51667</v>
      </c>
      <c r="I103" s="86">
        <f t="shared" ref="I103:I108" si="61">ROUND(H103*D103,2)</f>
        <v>155001</v>
      </c>
      <c r="J103" s="86">
        <f t="shared" ref="J103:J108" si="62">ROUND(I103*1.2,2)</f>
        <v>186001.2</v>
      </c>
      <c r="K103" s="87">
        <f t="shared" si="52"/>
        <v>155001</v>
      </c>
      <c r="L103" s="145">
        <f t="shared" si="52"/>
        <v>186001.2</v>
      </c>
      <c r="M103" s="154">
        <f t="shared" si="56"/>
        <v>92500</v>
      </c>
      <c r="N103" s="131">
        <v>111000</v>
      </c>
      <c r="O103" s="148">
        <f t="shared" si="53"/>
        <v>333000</v>
      </c>
      <c r="P103" s="196" t="s">
        <v>497</v>
      </c>
      <c r="Q103" s="138">
        <v>50000</v>
      </c>
      <c r="R103" s="148">
        <f t="shared" si="57"/>
        <v>60000</v>
      </c>
      <c r="S103" s="148">
        <f t="shared" si="54"/>
        <v>180000</v>
      </c>
      <c r="T103" s="134" t="s">
        <v>374</v>
      </c>
      <c r="U103" s="145">
        <v>112000</v>
      </c>
      <c r="V103" s="145">
        <v>87000</v>
      </c>
      <c r="W103" s="145">
        <f t="shared" si="55"/>
        <v>261000</v>
      </c>
      <c r="X103" s="145" t="s">
        <v>490</v>
      </c>
      <c r="Y103" s="145">
        <f t="shared" si="49"/>
        <v>0</v>
      </c>
      <c r="Z103" s="145">
        <f t="shared" si="50"/>
        <v>0</v>
      </c>
      <c r="AA103" s="145">
        <f t="shared" si="51"/>
        <v>0</v>
      </c>
      <c r="AB103" s="145">
        <f t="shared" ref="AB103:AB108" si="63">U103*$AB$1</f>
        <v>140000</v>
      </c>
      <c r="AC103" s="145">
        <f t="shared" ref="AC103:AC108" si="64">AB103*D103</f>
        <v>420000</v>
      </c>
      <c r="AD103" s="145">
        <f t="shared" ref="AD103:AD108" si="65">AC103*1.2</f>
        <v>504000</v>
      </c>
      <c r="AE103" s="86">
        <f t="shared" si="47"/>
        <v>420000</v>
      </c>
      <c r="AF103" s="86">
        <f t="shared" si="48"/>
        <v>504000</v>
      </c>
    </row>
    <row r="104" spans="1:32" ht="19.5" customHeight="1" x14ac:dyDescent="0.25">
      <c r="A104" s="55" t="s">
        <v>568</v>
      </c>
      <c r="B104" s="93" t="s">
        <v>240</v>
      </c>
      <c r="C104" s="94" t="s">
        <v>149</v>
      </c>
      <c r="D104" s="107">
        <v>3</v>
      </c>
      <c r="E104" s="86"/>
      <c r="F104" s="86"/>
      <c r="G104" s="86"/>
      <c r="H104" s="86">
        <f>ROUND(2500*1.01,2)</f>
        <v>2525</v>
      </c>
      <c r="I104" s="86">
        <f t="shared" si="61"/>
        <v>7575</v>
      </c>
      <c r="J104" s="86">
        <f t="shared" si="62"/>
        <v>9090</v>
      </c>
      <c r="K104" s="87">
        <f t="shared" si="52"/>
        <v>7575</v>
      </c>
      <c r="L104" s="145">
        <f t="shared" si="52"/>
        <v>9090</v>
      </c>
      <c r="M104" s="154">
        <f t="shared" si="56"/>
        <v>5833.3333333333339</v>
      </c>
      <c r="N104" s="131">
        <v>7000</v>
      </c>
      <c r="O104" s="148">
        <f t="shared" si="53"/>
        <v>21000</v>
      </c>
      <c r="P104" s="196" t="s">
        <v>376</v>
      </c>
      <c r="Q104" s="140">
        <f>R104/1.2</f>
        <v>2916.666666666667</v>
      </c>
      <c r="R104" s="148">
        <v>3500</v>
      </c>
      <c r="S104" s="148">
        <f t="shared" si="54"/>
        <v>10500</v>
      </c>
      <c r="T104" s="134" t="s">
        <v>374</v>
      </c>
      <c r="U104" s="145">
        <v>3700</v>
      </c>
      <c r="V104" s="145">
        <v>3450</v>
      </c>
      <c r="W104" s="145">
        <f t="shared" si="55"/>
        <v>10350</v>
      </c>
      <c r="X104" s="145" t="s">
        <v>490</v>
      </c>
      <c r="Y104" s="145">
        <f t="shared" si="49"/>
        <v>0</v>
      </c>
      <c r="Z104" s="145">
        <f t="shared" si="50"/>
        <v>0</v>
      </c>
      <c r="AA104" s="145">
        <f t="shared" si="51"/>
        <v>0</v>
      </c>
      <c r="AB104" s="145">
        <f t="shared" si="63"/>
        <v>4625</v>
      </c>
      <c r="AC104" s="145">
        <f t="shared" si="64"/>
        <v>13875</v>
      </c>
      <c r="AD104" s="145">
        <f t="shared" si="65"/>
        <v>16650</v>
      </c>
      <c r="AE104" s="86">
        <f t="shared" si="47"/>
        <v>13875</v>
      </c>
      <c r="AF104" s="86">
        <f t="shared" si="48"/>
        <v>16650</v>
      </c>
    </row>
    <row r="105" spans="1:32" ht="19.5" customHeight="1" x14ac:dyDescent="0.25">
      <c r="A105" s="55" t="s">
        <v>569</v>
      </c>
      <c r="B105" s="91" t="s">
        <v>244</v>
      </c>
      <c r="C105" s="94" t="s">
        <v>10</v>
      </c>
      <c r="D105" s="105">
        <v>3</v>
      </c>
      <c r="E105" s="86"/>
      <c r="F105" s="86"/>
      <c r="G105" s="86"/>
      <c r="H105" s="86">
        <f>ROUND(2500*1.01,2)</f>
        <v>2525</v>
      </c>
      <c r="I105" s="86">
        <f t="shared" si="61"/>
        <v>7575</v>
      </c>
      <c r="J105" s="86">
        <f t="shared" si="62"/>
        <v>9090</v>
      </c>
      <c r="K105" s="87">
        <f t="shared" si="52"/>
        <v>7575</v>
      </c>
      <c r="L105" s="145">
        <f t="shared" si="52"/>
        <v>9090</v>
      </c>
      <c r="M105" s="86">
        <f t="shared" si="56"/>
        <v>2525</v>
      </c>
      <c r="N105" s="131">
        <f>2525*1.2</f>
        <v>3030</v>
      </c>
      <c r="O105" s="148">
        <f t="shared" si="53"/>
        <v>9090</v>
      </c>
      <c r="P105" s="196" t="s">
        <v>376</v>
      </c>
      <c r="Q105" s="140">
        <f>R105/1.2</f>
        <v>2916.666666666667</v>
      </c>
      <c r="R105" s="148">
        <v>3500</v>
      </c>
      <c r="S105" s="148">
        <f t="shared" si="54"/>
        <v>10500</v>
      </c>
      <c r="T105" s="134" t="s">
        <v>374</v>
      </c>
      <c r="U105" s="145">
        <v>3700</v>
      </c>
      <c r="V105" s="145">
        <v>3450</v>
      </c>
      <c r="W105" s="145">
        <f t="shared" si="55"/>
        <v>10350</v>
      </c>
      <c r="X105" s="145" t="s">
        <v>490</v>
      </c>
      <c r="Y105" s="145">
        <f t="shared" si="49"/>
        <v>0</v>
      </c>
      <c r="Z105" s="145">
        <f t="shared" si="50"/>
        <v>0</v>
      </c>
      <c r="AA105" s="145">
        <f t="shared" si="51"/>
        <v>0</v>
      </c>
      <c r="AB105" s="145">
        <f t="shared" si="63"/>
        <v>4625</v>
      </c>
      <c r="AC105" s="145">
        <f t="shared" si="64"/>
        <v>13875</v>
      </c>
      <c r="AD105" s="145">
        <f t="shared" si="65"/>
        <v>16650</v>
      </c>
      <c r="AE105" s="86">
        <f t="shared" si="47"/>
        <v>13875</v>
      </c>
      <c r="AF105" s="86">
        <f t="shared" si="48"/>
        <v>16650</v>
      </c>
    </row>
    <row r="106" spans="1:32" ht="19.5" customHeight="1" x14ac:dyDescent="0.25">
      <c r="A106" s="55" t="s">
        <v>570</v>
      </c>
      <c r="B106" s="91" t="s">
        <v>249</v>
      </c>
      <c r="C106" s="94" t="s">
        <v>246</v>
      </c>
      <c r="D106" s="107">
        <v>12</v>
      </c>
      <c r="E106" s="86"/>
      <c r="F106" s="86"/>
      <c r="G106" s="86"/>
      <c r="H106" s="86">
        <f>ROUND(1571/10*1.2,2)</f>
        <v>188.52</v>
      </c>
      <c r="I106" s="86">
        <f t="shared" si="61"/>
        <v>2262.2399999999998</v>
      </c>
      <c r="J106" s="86">
        <f t="shared" si="62"/>
        <v>2714.69</v>
      </c>
      <c r="K106" s="87">
        <f t="shared" si="52"/>
        <v>2262.2399999999998</v>
      </c>
      <c r="L106" s="145">
        <f t="shared" si="52"/>
        <v>2714.69</v>
      </c>
      <c r="M106" s="86">
        <f t="shared" si="56"/>
        <v>157.10000000000002</v>
      </c>
      <c r="N106" s="86">
        <f>ROUND(1571/10*1.2,2)</f>
        <v>188.52</v>
      </c>
      <c r="O106" s="148">
        <f t="shared" si="53"/>
        <v>2262.2400000000002</v>
      </c>
      <c r="P106" s="196"/>
      <c r="Q106" s="140">
        <v>157.10000000000002</v>
      </c>
      <c r="R106" s="148">
        <f t="shared" si="57"/>
        <v>188.52</v>
      </c>
      <c r="S106" s="148">
        <f t="shared" si="54"/>
        <v>2262.2400000000002</v>
      </c>
      <c r="T106" s="134"/>
      <c r="U106" s="145">
        <v>235.65</v>
      </c>
      <c r="V106" s="145">
        <f>U106*1.2</f>
        <v>282.77999999999997</v>
      </c>
      <c r="W106" s="145">
        <f t="shared" si="55"/>
        <v>3393.3599999999997</v>
      </c>
      <c r="X106" s="145"/>
      <c r="Y106" s="145">
        <f t="shared" si="49"/>
        <v>0</v>
      </c>
      <c r="Z106" s="145">
        <f t="shared" si="50"/>
        <v>0</v>
      </c>
      <c r="AA106" s="145">
        <f t="shared" si="51"/>
        <v>0</v>
      </c>
      <c r="AB106" s="145">
        <f t="shared" si="63"/>
        <v>294.5625</v>
      </c>
      <c r="AC106" s="145">
        <f t="shared" si="64"/>
        <v>3534.75</v>
      </c>
      <c r="AD106" s="145">
        <f t="shared" si="65"/>
        <v>4241.7</v>
      </c>
      <c r="AE106" s="86">
        <f t="shared" si="47"/>
        <v>3534.75</v>
      </c>
      <c r="AF106" s="86">
        <f t="shared" si="48"/>
        <v>4241.7</v>
      </c>
    </row>
    <row r="107" spans="1:32" ht="19.5" customHeight="1" x14ac:dyDescent="0.25">
      <c r="A107" s="55" t="s">
        <v>571</v>
      </c>
      <c r="B107" s="91" t="s">
        <v>247</v>
      </c>
      <c r="C107" s="94" t="s">
        <v>243</v>
      </c>
      <c r="D107" s="113">
        <v>2.2800000000000002</v>
      </c>
      <c r="E107" s="86"/>
      <c r="F107" s="86"/>
      <c r="G107" s="86"/>
      <c r="H107" s="118">
        <f>ROUND(244.95*1.2,2)</f>
        <v>293.94</v>
      </c>
      <c r="I107" s="86">
        <f t="shared" si="61"/>
        <v>670.18</v>
      </c>
      <c r="J107" s="86">
        <f t="shared" si="62"/>
        <v>804.22</v>
      </c>
      <c r="K107" s="87">
        <f t="shared" ref="K107:L112" si="66">F107+I107</f>
        <v>670.18</v>
      </c>
      <c r="L107" s="145">
        <f t="shared" si="66"/>
        <v>804.22</v>
      </c>
      <c r="M107" s="86">
        <f t="shared" si="56"/>
        <v>244.95000000000002</v>
      </c>
      <c r="N107" s="118">
        <f>ROUND(244.95*1.2,2)</f>
        <v>293.94</v>
      </c>
      <c r="O107" s="148">
        <f t="shared" si="53"/>
        <v>670.18320000000006</v>
      </c>
      <c r="P107" s="196"/>
      <c r="Q107" s="140">
        <v>244.95000000000002</v>
      </c>
      <c r="R107" s="148">
        <f t="shared" si="57"/>
        <v>293.94</v>
      </c>
      <c r="S107" s="148">
        <f t="shared" si="54"/>
        <v>670.18320000000006</v>
      </c>
      <c r="T107" s="134"/>
      <c r="U107" s="145">
        <v>367.42500000000001</v>
      </c>
      <c r="V107" s="145">
        <f>U107*1.2</f>
        <v>440.91</v>
      </c>
      <c r="W107" s="145">
        <f t="shared" si="55"/>
        <v>1005.2748000000001</v>
      </c>
      <c r="X107" s="145"/>
      <c r="Y107" s="145">
        <f t="shared" si="49"/>
        <v>0</v>
      </c>
      <c r="Z107" s="145">
        <f t="shared" si="50"/>
        <v>0</v>
      </c>
      <c r="AA107" s="145">
        <f t="shared" si="51"/>
        <v>0</v>
      </c>
      <c r="AB107" s="145">
        <f t="shared" si="63"/>
        <v>459.28125</v>
      </c>
      <c r="AC107" s="145">
        <f t="shared" si="64"/>
        <v>1047.1612500000001</v>
      </c>
      <c r="AD107" s="145">
        <f t="shared" si="65"/>
        <v>1256.5935000000002</v>
      </c>
      <c r="AE107" s="86">
        <f t="shared" si="47"/>
        <v>1047.1612500000001</v>
      </c>
      <c r="AF107" s="86">
        <f t="shared" si="48"/>
        <v>1256.5935000000002</v>
      </c>
    </row>
    <row r="108" spans="1:32" ht="19.5" customHeight="1" x14ac:dyDescent="0.25">
      <c r="A108" s="55" t="s">
        <v>572</v>
      </c>
      <c r="B108" s="91" t="s">
        <v>248</v>
      </c>
      <c r="C108" s="94" t="s">
        <v>243</v>
      </c>
      <c r="D108" s="113">
        <v>2.2800000000000002</v>
      </c>
      <c r="E108" s="86"/>
      <c r="F108" s="86"/>
      <c r="G108" s="86"/>
      <c r="H108" s="118">
        <f>ROUND(223.92*1.2,2)</f>
        <v>268.7</v>
      </c>
      <c r="I108" s="86">
        <f t="shared" si="61"/>
        <v>612.64</v>
      </c>
      <c r="J108" s="86">
        <f t="shared" si="62"/>
        <v>735.17</v>
      </c>
      <c r="K108" s="87">
        <f t="shared" si="66"/>
        <v>612.64</v>
      </c>
      <c r="L108" s="145">
        <f t="shared" si="66"/>
        <v>735.17</v>
      </c>
      <c r="M108" s="86">
        <f t="shared" si="56"/>
        <v>223.91666666666666</v>
      </c>
      <c r="N108" s="118">
        <f>ROUND(223.92*1.2,2)</f>
        <v>268.7</v>
      </c>
      <c r="O108" s="148">
        <f t="shared" si="53"/>
        <v>612.63600000000008</v>
      </c>
      <c r="P108" s="196"/>
      <c r="Q108" s="140">
        <v>223.91666666666666</v>
      </c>
      <c r="R108" s="148">
        <f t="shared" si="57"/>
        <v>268.7</v>
      </c>
      <c r="S108" s="148">
        <f t="shared" si="54"/>
        <v>612.63600000000008</v>
      </c>
      <c r="T108" s="134"/>
      <c r="U108" s="145">
        <v>335.875</v>
      </c>
      <c r="V108" s="145">
        <f>U108*1.2</f>
        <v>403.05</v>
      </c>
      <c r="W108" s="145">
        <f t="shared" si="55"/>
        <v>918.95400000000018</v>
      </c>
      <c r="X108" s="145"/>
      <c r="Y108" s="145">
        <f t="shared" si="49"/>
        <v>0</v>
      </c>
      <c r="Z108" s="145">
        <f t="shared" si="50"/>
        <v>0</v>
      </c>
      <c r="AA108" s="145">
        <f t="shared" si="51"/>
        <v>0</v>
      </c>
      <c r="AB108" s="145">
        <f t="shared" si="63"/>
        <v>419.84375</v>
      </c>
      <c r="AC108" s="145">
        <f t="shared" si="64"/>
        <v>957.24375000000009</v>
      </c>
      <c r="AD108" s="145">
        <f t="shared" si="65"/>
        <v>1148.6925000000001</v>
      </c>
      <c r="AE108" s="86">
        <f t="shared" si="47"/>
        <v>957.24375000000009</v>
      </c>
      <c r="AF108" s="86">
        <f t="shared" si="48"/>
        <v>1148.6925000000001</v>
      </c>
    </row>
    <row r="109" spans="1:32" ht="19.5" customHeight="1" x14ac:dyDescent="0.25">
      <c r="A109" s="55" t="s">
        <v>573</v>
      </c>
      <c r="B109" s="10" t="s">
        <v>241</v>
      </c>
      <c r="C109" s="13" t="s">
        <v>7</v>
      </c>
      <c r="D109" s="111">
        <v>49.29</v>
      </c>
      <c r="E109" s="95">
        <v>1933.2</v>
      </c>
      <c r="F109" s="12">
        <f>ROUND(E109*D109,2)</f>
        <v>95287.43</v>
      </c>
      <c r="G109" s="12">
        <f>ROUND(F109*1.2,2)</f>
        <v>114344.92</v>
      </c>
      <c r="H109" s="11"/>
      <c r="I109" s="16"/>
      <c r="J109" s="16"/>
      <c r="K109" s="19">
        <f t="shared" si="66"/>
        <v>95287.43</v>
      </c>
      <c r="L109" s="144">
        <f t="shared" si="66"/>
        <v>114344.92</v>
      </c>
      <c r="M109" s="86">
        <f t="shared" si="56"/>
        <v>0</v>
      </c>
      <c r="N109" s="147"/>
      <c r="O109" s="148">
        <f t="shared" si="53"/>
        <v>0</v>
      </c>
      <c r="P109" s="196"/>
      <c r="Q109" s="140">
        <v>0</v>
      </c>
      <c r="R109" s="148">
        <f t="shared" si="57"/>
        <v>0</v>
      </c>
      <c r="S109" s="148">
        <f t="shared" si="54"/>
        <v>0</v>
      </c>
      <c r="T109" s="134"/>
      <c r="U109" s="144"/>
      <c r="V109" s="144"/>
      <c r="W109" s="144">
        <f t="shared" si="55"/>
        <v>0</v>
      </c>
      <c r="X109" s="144"/>
      <c r="Y109" s="144">
        <f t="shared" si="49"/>
        <v>2706.48</v>
      </c>
      <c r="Z109" s="144">
        <f t="shared" si="50"/>
        <v>133402.39919999999</v>
      </c>
      <c r="AA109" s="144">
        <f t="shared" si="51"/>
        <v>160082.87903999997</v>
      </c>
      <c r="AB109" s="144"/>
      <c r="AC109" s="144"/>
      <c r="AD109" s="144"/>
      <c r="AE109" s="12">
        <f t="shared" si="47"/>
        <v>133402.39919999999</v>
      </c>
      <c r="AF109" s="12">
        <f t="shared" si="48"/>
        <v>160082.87903999997</v>
      </c>
    </row>
    <row r="110" spans="1:32" ht="19.5" customHeight="1" x14ac:dyDescent="0.25">
      <c r="A110" s="55" t="s">
        <v>574</v>
      </c>
      <c r="B110" s="97" t="s">
        <v>12</v>
      </c>
      <c r="C110" s="94" t="s">
        <v>7</v>
      </c>
      <c r="D110" s="112">
        <f>ROUND(D109*1.17,2)</f>
        <v>57.67</v>
      </c>
      <c r="E110" s="86"/>
      <c r="F110" s="86"/>
      <c r="G110" s="86"/>
      <c r="H110" s="86">
        <v>3925</v>
      </c>
      <c r="I110" s="86">
        <f>ROUND(H110*D110,2)</f>
        <v>226354.75</v>
      </c>
      <c r="J110" s="86">
        <f>ROUND(I110*1.2,2)</f>
        <v>271625.7</v>
      </c>
      <c r="K110" s="87">
        <f t="shared" si="66"/>
        <v>226354.75</v>
      </c>
      <c r="L110" s="145">
        <f t="shared" si="66"/>
        <v>271625.7</v>
      </c>
      <c r="M110" s="86">
        <f>N110/1.2</f>
        <v>3375</v>
      </c>
      <c r="N110" s="86">
        <v>4050</v>
      </c>
      <c r="O110" s="148">
        <f t="shared" si="53"/>
        <v>233563.5</v>
      </c>
      <c r="P110" s="196" t="s">
        <v>498</v>
      </c>
      <c r="Q110" s="140">
        <v>3375</v>
      </c>
      <c r="R110" s="148">
        <f t="shared" si="57"/>
        <v>4050</v>
      </c>
      <c r="S110" s="148">
        <f t="shared" si="54"/>
        <v>233563.5</v>
      </c>
      <c r="T110" s="196" t="s">
        <v>498</v>
      </c>
      <c r="U110" s="154">
        <v>4800</v>
      </c>
      <c r="V110" s="145">
        <f>U110*1.2</f>
        <v>5760</v>
      </c>
      <c r="W110" s="145">
        <f t="shared" si="55"/>
        <v>332179.20000000001</v>
      </c>
      <c r="X110" s="145" t="s">
        <v>498</v>
      </c>
      <c r="Y110" s="145">
        <f t="shared" si="49"/>
        <v>0</v>
      </c>
      <c r="Z110" s="145">
        <f t="shared" si="50"/>
        <v>0</v>
      </c>
      <c r="AA110" s="145">
        <f t="shared" si="51"/>
        <v>0</v>
      </c>
      <c r="AB110" s="145">
        <f>H110*$AB$1</f>
        <v>4906.25</v>
      </c>
      <c r="AC110" s="145">
        <f>AB110*D110</f>
        <v>282943.4375</v>
      </c>
      <c r="AD110" s="145">
        <f>AC110*1.2</f>
        <v>339532.125</v>
      </c>
      <c r="AE110" s="86">
        <f t="shared" si="47"/>
        <v>282943.4375</v>
      </c>
      <c r="AF110" s="86">
        <f t="shared" si="48"/>
        <v>339532.125</v>
      </c>
    </row>
    <row r="111" spans="1:32" ht="19.5" customHeight="1" x14ac:dyDescent="0.25">
      <c r="A111" s="55" t="s">
        <v>575</v>
      </c>
      <c r="B111" s="10" t="s">
        <v>242</v>
      </c>
      <c r="C111" s="13" t="s">
        <v>7</v>
      </c>
      <c r="D111" s="111">
        <v>9.8999999999999986</v>
      </c>
      <c r="E111" s="95">
        <v>2395.1999999999998</v>
      </c>
      <c r="F111" s="12">
        <f>ROUND(E111*D111,2)</f>
        <v>23712.48</v>
      </c>
      <c r="G111" s="12">
        <f>ROUND(F111*1.2,2)</f>
        <v>28454.98</v>
      </c>
      <c r="H111" s="11"/>
      <c r="I111" s="16"/>
      <c r="J111" s="16"/>
      <c r="K111" s="19">
        <f t="shared" si="66"/>
        <v>23712.48</v>
      </c>
      <c r="L111" s="144">
        <f t="shared" si="66"/>
        <v>28454.98</v>
      </c>
      <c r="M111" s="12"/>
      <c r="N111" s="147"/>
      <c r="O111" s="148">
        <f t="shared" si="53"/>
        <v>0</v>
      </c>
      <c r="P111" s="196"/>
      <c r="Q111" s="140"/>
      <c r="R111" s="148">
        <f t="shared" si="57"/>
        <v>0</v>
      </c>
      <c r="S111" s="148">
        <f t="shared" si="54"/>
        <v>0</v>
      </c>
      <c r="T111" s="196"/>
      <c r="U111" s="144"/>
      <c r="V111" s="144"/>
      <c r="W111" s="144">
        <f t="shared" si="55"/>
        <v>0</v>
      </c>
      <c r="X111" s="144"/>
      <c r="Y111" s="144">
        <f t="shared" si="49"/>
        <v>3353.2799999999997</v>
      </c>
      <c r="Z111" s="144">
        <f t="shared" si="50"/>
        <v>33197.471999999994</v>
      </c>
      <c r="AA111" s="144">
        <f t="shared" si="51"/>
        <v>39836.96639999999</v>
      </c>
      <c r="AB111" s="144"/>
      <c r="AC111" s="144"/>
      <c r="AD111" s="144"/>
      <c r="AE111" s="12">
        <f t="shared" si="47"/>
        <v>33197.471999999994</v>
      </c>
      <c r="AF111" s="12">
        <f t="shared" si="48"/>
        <v>39836.96639999999</v>
      </c>
    </row>
    <row r="112" spans="1:32" ht="19.5" customHeight="1" x14ac:dyDescent="0.25">
      <c r="A112" s="55" t="s">
        <v>576</v>
      </c>
      <c r="B112" s="97" t="s">
        <v>12</v>
      </c>
      <c r="C112" s="94" t="s">
        <v>7</v>
      </c>
      <c r="D112" s="112">
        <f>ROUND(D111*1.17,2)</f>
        <v>11.58</v>
      </c>
      <c r="E112" s="86"/>
      <c r="F112" s="86"/>
      <c r="G112" s="86"/>
      <c r="H112" s="86">
        <v>3925</v>
      </c>
      <c r="I112" s="86">
        <f>ROUND(H112*D112,2)</f>
        <v>45451.5</v>
      </c>
      <c r="J112" s="86">
        <f>ROUND(I112*1.2,2)</f>
        <v>54541.8</v>
      </c>
      <c r="K112" s="87">
        <f t="shared" si="66"/>
        <v>45451.5</v>
      </c>
      <c r="L112" s="145">
        <f t="shared" si="66"/>
        <v>54541.8</v>
      </c>
      <c r="M112" s="86">
        <f>N112/1.2</f>
        <v>3375</v>
      </c>
      <c r="N112" s="86">
        <v>4050</v>
      </c>
      <c r="O112" s="148">
        <f t="shared" si="53"/>
        <v>46899</v>
      </c>
      <c r="P112" s="196" t="s">
        <v>498</v>
      </c>
      <c r="Q112" s="140">
        <v>3375</v>
      </c>
      <c r="R112" s="148">
        <f t="shared" si="57"/>
        <v>4050</v>
      </c>
      <c r="S112" s="148">
        <f t="shared" si="54"/>
        <v>46899</v>
      </c>
      <c r="T112" s="196" t="s">
        <v>498</v>
      </c>
      <c r="U112" s="154">
        <v>4800</v>
      </c>
      <c r="V112" s="145">
        <f>U112*1.2</f>
        <v>5760</v>
      </c>
      <c r="W112" s="145">
        <f t="shared" si="55"/>
        <v>66700.800000000003</v>
      </c>
      <c r="X112" s="145" t="s">
        <v>498</v>
      </c>
      <c r="Y112" s="145">
        <f t="shared" si="49"/>
        <v>0</v>
      </c>
      <c r="Z112" s="145">
        <f t="shared" si="50"/>
        <v>0</v>
      </c>
      <c r="AA112" s="145">
        <f t="shared" si="51"/>
        <v>0</v>
      </c>
      <c r="AB112" s="145">
        <f>H112*$AB$1</f>
        <v>4906.25</v>
      </c>
      <c r="AC112" s="145">
        <f>AB112*D112</f>
        <v>56814.375</v>
      </c>
      <c r="AD112" s="145">
        <f>AC112*1.2</f>
        <v>68177.25</v>
      </c>
      <c r="AE112" s="86">
        <f t="shared" si="47"/>
        <v>56814.375</v>
      </c>
      <c r="AF112" s="86">
        <f t="shared" si="48"/>
        <v>68177.25</v>
      </c>
    </row>
    <row r="113" spans="1:32" ht="22.5" customHeight="1" x14ac:dyDescent="0.25">
      <c r="A113" s="123"/>
      <c r="B113" s="306" t="s">
        <v>304</v>
      </c>
      <c r="C113" s="307"/>
      <c r="D113" s="308"/>
      <c r="E113" s="127"/>
      <c r="F113" s="128"/>
      <c r="G113" s="128"/>
      <c r="H113" s="129"/>
      <c r="I113" s="128"/>
      <c r="J113" s="128"/>
      <c r="K113" s="130"/>
      <c r="L113" s="146"/>
      <c r="M113" s="128"/>
      <c r="N113" s="149"/>
      <c r="O113" s="149"/>
      <c r="P113" s="197"/>
      <c r="Q113" s="149"/>
      <c r="R113" s="149"/>
      <c r="S113" s="149"/>
      <c r="T113" s="149"/>
      <c r="U113" s="146"/>
      <c r="V113" s="146"/>
      <c r="W113" s="146"/>
      <c r="X113" s="146"/>
      <c r="Y113" s="146">
        <f>E113*$Z$1</f>
        <v>0</v>
      </c>
      <c r="Z113" s="146">
        <f>Y113*D113</f>
        <v>0</v>
      </c>
      <c r="AA113" s="146">
        <f>Z113*1.2</f>
        <v>0</v>
      </c>
      <c r="AB113" s="146"/>
      <c r="AC113" s="146"/>
      <c r="AD113" s="146"/>
      <c r="AE113" s="128">
        <f t="shared" si="47"/>
        <v>0</v>
      </c>
      <c r="AF113" s="128">
        <f t="shared" si="48"/>
        <v>0</v>
      </c>
    </row>
    <row r="114" spans="1:32" ht="19.5" customHeight="1" x14ac:dyDescent="0.25">
      <c r="A114" s="82" t="s">
        <v>577</v>
      </c>
      <c r="B114" s="10" t="s">
        <v>296</v>
      </c>
      <c r="C114" s="13" t="s">
        <v>15</v>
      </c>
      <c r="D114" s="114">
        <f>ROUND((D91+D68+D36)*1.9,2)</f>
        <v>4814.22</v>
      </c>
      <c r="E114" s="95">
        <v>1890</v>
      </c>
      <c r="F114" s="12">
        <f>ROUND(E114*D114,2)</f>
        <v>9098875.8000000007</v>
      </c>
      <c r="G114" s="12">
        <f>ROUND(F114*1.2,2)</f>
        <v>10918650.960000001</v>
      </c>
      <c r="H114" s="11"/>
      <c r="I114" s="16"/>
      <c r="J114" s="16"/>
      <c r="K114" s="19">
        <f t="shared" ref="K114:L116" si="67">F114+I114</f>
        <v>9098875.8000000007</v>
      </c>
      <c r="L114" s="12">
        <f t="shared" si="67"/>
        <v>10918650.960000001</v>
      </c>
      <c r="M114" s="12"/>
      <c r="N114" s="134"/>
      <c r="O114" s="134"/>
      <c r="P114" s="134"/>
      <c r="Q114" s="134"/>
      <c r="R114" s="134"/>
      <c r="S114" s="134"/>
      <c r="T114" s="134"/>
      <c r="U114" s="134"/>
      <c r="V114" s="136"/>
      <c r="W114" s="134"/>
      <c r="X114" s="134"/>
      <c r="Y114" s="151">
        <f t="shared" ref="Y114:Y115" si="68">E114*$Z$1</f>
        <v>2646</v>
      </c>
      <c r="Z114" s="151">
        <f t="shared" ref="Z114:Z115" si="69">Y114*D114</f>
        <v>12738426.120000001</v>
      </c>
      <c r="AA114" s="151">
        <f t="shared" ref="AA114:AA115" si="70">Z114*1.2</f>
        <v>15286111.344000001</v>
      </c>
      <c r="AB114" s="134"/>
      <c r="AC114" s="134"/>
      <c r="AD114" s="134"/>
      <c r="AE114" s="134">
        <f t="shared" si="47"/>
        <v>12738426.120000001</v>
      </c>
      <c r="AF114" s="134">
        <f t="shared" si="48"/>
        <v>15286111.344000001</v>
      </c>
    </row>
    <row r="115" spans="1:32" ht="19.5" customHeight="1" x14ac:dyDescent="0.25">
      <c r="A115" s="82" t="s">
        <v>578</v>
      </c>
      <c r="B115" s="10" t="s">
        <v>239</v>
      </c>
      <c r="C115" s="13" t="s">
        <v>9</v>
      </c>
      <c r="D115" s="114">
        <f>D89</f>
        <v>984</v>
      </c>
      <c r="E115" s="95">
        <v>1933.2</v>
      </c>
      <c r="F115" s="12">
        <f>ROUND(E115*D115,2)</f>
        <v>1902268.8</v>
      </c>
      <c r="G115" s="12">
        <f>ROUND(F115*1.2,2)</f>
        <v>2282722.56</v>
      </c>
      <c r="H115" s="11"/>
      <c r="I115" s="16"/>
      <c r="J115" s="16"/>
      <c r="K115" s="19">
        <f t="shared" si="67"/>
        <v>1902268.8</v>
      </c>
      <c r="L115" s="12">
        <f t="shared" si="67"/>
        <v>2282722.56</v>
      </c>
      <c r="M115" s="12"/>
      <c r="N115" s="134"/>
      <c r="O115" s="134"/>
      <c r="P115" s="134"/>
      <c r="Q115" s="134"/>
      <c r="R115" s="134"/>
      <c r="S115" s="134"/>
      <c r="T115" s="134"/>
      <c r="U115" s="134"/>
      <c r="V115" s="136"/>
      <c r="W115" s="134"/>
      <c r="X115" s="134"/>
      <c r="Y115" s="151">
        <f t="shared" si="68"/>
        <v>2706.48</v>
      </c>
      <c r="Z115" s="151">
        <f t="shared" si="69"/>
        <v>2663176.3199999998</v>
      </c>
      <c r="AA115" s="151">
        <f t="shared" si="70"/>
        <v>3195811.5839999998</v>
      </c>
      <c r="AB115" s="134"/>
      <c r="AC115" s="134"/>
      <c r="AD115" s="134"/>
      <c r="AE115" s="134">
        <f>Z115+AC115</f>
        <v>2663176.3199999998</v>
      </c>
      <c r="AF115" s="134">
        <f>AA115+AD115</f>
        <v>3195811.5839999998</v>
      </c>
    </row>
    <row r="116" spans="1:32" ht="19.5" customHeight="1" x14ac:dyDescent="0.25">
      <c r="A116" s="247" t="s">
        <v>579</v>
      </c>
      <c r="B116" s="248" t="s">
        <v>504</v>
      </c>
      <c r="C116" s="13" t="s">
        <v>10</v>
      </c>
      <c r="D116" s="114">
        <v>1</v>
      </c>
      <c r="E116" s="95"/>
      <c r="F116" s="12">
        <f>G116/1.2</f>
        <v>2083333.3333333335</v>
      </c>
      <c r="G116" s="12">
        <v>2500000</v>
      </c>
      <c r="H116" s="11"/>
      <c r="I116" s="16"/>
      <c r="J116" s="16"/>
      <c r="K116" s="19">
        <f t="shared" si="67"/>
        <v>2083333.3333333335</v>
      </c>
      <c r="L116" s="12">
        <f t="shared" si="67"/>
        <v>2500000</v>
      </c>
      <c r="M116" s="12"/>
      <c r="N116" s="134"/>
      <c r="O116" s="134"/>
      <c r="P116" s="134"/>
      <c r="Q116" s="134"/>
      <c r="R116" s="134"/>
      <c r="S116" s="134"/>
      <c r="T116" s="134"/>
      <c r="U116" s="134"/>
      <c r="V116" s="136"/>
      <c r="W116" s="134"/>
      <c r="X116" s="134"/>
      <c r="Y116" s="151"/>
      <c r="Z116" s="151">
        <f>AA116/1.2</f>
        <v>3750000</v>
      </c>
      <c r="AA116" s="151">
        <v>4500000</v>
      </c>
      <c r="AB116" s="134"/>
      <c r="AC116" s="134"/>
      <c r="AD116" s="134"/>
      <c r="AE116" s="136">
        <f>Z116+AC116</f>
        <v>3750000</v>
      </c>
      <c r="AF116" s="136">
        <f>AA116+AD116</f>
        <v>4500000</v>
      </c>
    </row>
    <row r="117" spans="1:32" x14ac:dyDescent="0.25">
      <c r="A117" s="288" t="s">
        <v>11</v>
      </c>
      <c r="B117" s="289"/>
      <c r="C117" s="289"/>
      <c r="D117" s="289"/>
      <c r="E117" s="290"/>
      <c r="F117" s="238">
        <f>SUM(F9:F116)</f>
        <v>38910388.11333333</v>
      </c>
      <c r="G117" s="237">
        <f>SUM(G9:G116)</f>
        <v>46692465.740000002</v>
      </c>
      <c r="H117" s="244"/>
      <c r="I117" s="238">
        <f>SUM(I9:I116)</f>
        <v>109208077.55999999</v>
      </c>
      <c r="J117" s="238">
        <f>SUM(J9:J116)</f>
        <v>131049693.08</v>
      </c>
      <c r="K117" s="238">
        <f>SUM(K9:K116)</f>
        <v>148118465.67333335</v>
      </c>
      <c r="L117" s="238">
        <f>SUM(L9:L116)</f>
        <v>177742158.81999993</v>
      </c>
      <c r="M117" s="17"/>
      <c r="N117" s="134"/>
      <c r="O117" s="152">
        <f>SUM(O35:O112)</f>
        <v>77214794.842880011</v>
      </c>
      <c r="P117" s="134"/>
      <c r="Q117" s="134"/>
      <c r="R117" s="134"/>
      <c r="S117" s="152">
        <f>SUM(S35:S113)</f>
        <v>73323759.562880009</v>
      </c>
      <c r="T117" s="134"/>
      <c r="U117" s="134"/>
      <c r="V117" s="17"/>
      <c r="W117" s="245">
        <f>SUM(W9:W116)</f>
        <v>92864505.518399999</v>
      </c>
      <c r="X117" s="134"/>
      <c r="Y117" s="134"/>
      <c r="Z117" s="17">
        <f>SUM(Z9:Z116)</f>
        <v>55307876.692000009</v>
      </c>
      <c r="AA117" s="237">
        <f>SUM(AA9:AA116)</f>
        <v>66369452.030400001</v>
      </c>
      <c r="AB117" s="134"/>
      <c r="AC117" s="17">
        <f>SUM(AC9:AC116)</f>
        <v>94198422.914999992</v>
      </c>
      <c r="AD117" s="245">
        <f>SUM(AD9:AD116)</f>
        <v>113038107.498</v>
      </c>
      <c r="AE117" s="238">
        <f>SUM(AE9:AE116)</f>
        <v>149506299.60699999</v>
      </c>
      <c r="AF117" s="241">
        <f>SUM(AF9:AF116)</f>
        <v>179407559.52839994</v>
      </c>
    </row>
    <row r="118" spans="1:32" ht="45.75" x14ac:dyDescent="0.3">
      <c r="G118" s="137">
        <f>G117/F117</f>
        <v>1.2000000001028004</v>
      </c>
      <c r="O118" s="242">
        <v>6370000</v>
      </c>
      <c r="P118" s="243" t="s">
        <v>375</v>
      </c>
      <c r="S118" s="242">
        <v>2900000</v>
      </c>
      <c r="T118" s="243" t="s">
        <v>491</v>
      </c>
      <c r="W118" s="236"/>
      <c r="X118" s="243" t="s">
        <v>496</v>
      </c>
      <c r="Y118" s="230"/>
      <c r="Z118" s="230"/>
      <c r="AA118" s="249" t="s">
        <v>503</v>
      </c>
      <c r="AB118" s="250"/>
      <c r="AC118" s="250"/>
      <c r="AD118" s="251" t="s">
        <v>503</v>
      </c>
      <c r="AE118" s="250"/>
      <c r="AF118" s="252" t="s">
        <v>503</v>
      </c>
    </row>
    <row r="119" spans="1:32" ht="18.75" x14ac:dyDescent="0.3">
      <c r="O119" s="152">
        <f>O117+O118</f>
        <v>83584794.842880011</v>
      </c>
      <c r="P119" s="134"/>
      <c r="S119" s="152">
        <f>S117+S118</f>
        <v>76223759.562880009</v>
      </c>
      <c r="T119" s="134"/>
      <c r="W119" s="152">
        <f>SUM(W35:W112)</f>
        <v>92864505.518399999</v>
      </c>
      <c r="X119" s="134"/>
      <c r="Y119" s="229"/>
      <c r="Z119" s="229"/>
      <c r="AA119" s="253">
        <f>1-G117/AA117</f>
        <v>0.29647655191408107</v>
      </c>
      <c r="AB119" s="254"/>
      <c r="AC119" s="254"/>
      <c r="AD119" s="255">
        <f>1-W117/AD117</f>
        <v>0.17846726582853423</v>
      </c>
      <c r="AE119" s="254"/>
      <c r="AF119" s="260">
        <f>1-(G117+W117)/AF117</f>
        <v>0.22212323925899935</v>
      </c>
    </row>
    <row r="120" spans="1:32" ht="18.75" x14ac:dyDescent="0.3">
      <c r="AA120" s="256">
        <f>AA117-G117</f>
        <v>19676986.290399998</v>
      </c>
      <c r="AB120" s="257"/>
      <c r="AC120" s="257"/>
      <c r="AD120" s="258">
        <f>AD117-W117</f>
        <v>20173601.979599997</v>
      </c>
      <c r="AE120" s="257"/>
      <c r="AF120" s="259">
        <f>AF117-W117-G117</f>
        <v>39850588.269999944</v>
      </c>
    </row>
    <row r="121" spans="1:32" x14ac:dyDescent="0.25">
      <c r="U121" s="32">
        <f>W117+G117</f>
        <v>139556971.25839999</v>
      </c>
      <c r="AF121" t="s">
        <v>508</v>
      </c>
    </row>
    <row r="122" spans="1:32" x14ac:dyDescent="0.25">
      <c r="AF122" t="s">
        <v>505</v>
      </c>
    </row>
    <row r="123" spans="1:32" x14ac:dyDescent="0.25">
      <c r="AF123" t="s">
        <v>506</v>
      </c>
    </row>
    <row r="124" spans="1:32" x14ac:dyDescent="0.25">
      <c r="AF124" t="s">
        <v>507</v>
      </c>
    </row>
  </sheetData>
  <mergeCells count="26">
    <mergeCell ref="Y2:AF3"/>
    <mergeCell ref="T78:T79"/>
    <mergeCell ref="U4:X4"/>
    <mergeCell ref="Y4:AA4"/>
    <mergeCell ref="AB4:AD4"/>
    <mergeCell ref="U7:AF7"/>
    <mergeCell ref="B90:D90"/>
    <mergeCell ref="B113:D113"/>
    <mergeCell ref="A117:E117"/>
    <mergeCell ref="Q78:Q79"/>
    <mergeCell ref="B61:D61"/>
    <mergeCell ref="R78:R79"/>
    <mergeCell ref="S78:S79"/>
    <mergeCell ref="B29:D29"/>
    <mergeCell ref="A2:A5"/>
    <mergeCell ref="B2:B5"/>
    <mergeCell ref="C2:C5"/>
    <mergeCell ref="D2:D5"/>
    <mergeCell ref="A7:L7"/>
    <mergeCell ref="B8:D8"/>
    <mergeCell ref="B18:D18"/>
    <mergeCell ref="B23:D23"/>
    <mergeCell ref="E2:L3"/>
    <mergeCell ref="E4:G4"/>
    <mergeCell ref="H4:J4"/>
    <mergeCell ref="K4:L4"/>
  </mergeCells>
  <hyperlinks>
    <hyperlink ref="X73" r:id="rId1"/>
  </hyperlinks>
  <pageMargins left="0.7" right="0.7" top="0.75" bottom="0.75" header="0.3" footer="0.3"/>
  <pageSetup paperSize="9" orientation="portrait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A22" workbookViewId="0">
      <selection activeCell="H33" sqref="H33"/>
    </sheetView>
  </sheetViews>
  <sheetFormatPr defaultRowHeight="15" x14ac:dyDescent="0.25"/>
  <cols>
    <col min="1" max="1" width="24.42578125" customWidth="1"/>
    <col min="2" max="2" width="18.42578125" customWidth="1"/>
    <col min="7" max="7" width="13.140625" customWidth="1"/>
    <col min="8" max="8" width="18.7109375" style="137" customWidth="1"/>
    <col min="9" max="9" width="10" customWidth="1"/>
    <col min="11" max="11" width="13.85546875" customWidth="1"/>
    <col min="12" max="12" width="29.5703125" bestFit="1" customWidth="1"/>
    <col min="13" max="13" width="12.7109375" customWidth="1"/>
  </cols>
  <sheetData>
    <row r="1" spans="1:12" ht="26.25" x14ac:dyDescent="0.25">
      <c r="A1" s="157" t="s">
        <v>377</v>
      </c>
      <c r="B1" s="157" t="s">
        <v>392</v>
      </c>
      <c r="C1" s="157" t="s">
        <v>403</v>
      </c>
      <c r="D1" s="158" t="s">
        <v>404</v>
      </c>
      <c r="E1" s="158" t="s">
        <v>405</v>
      </c>
      <c r="F1" s="158" t="s">
        <v>406</v>
      </c>
      <c r="G1" s="158" t="s">
        <v>407</v>
      </c>
      <c r="H1" s="166" t="s">
        <v>408</v>
      </c>
      <c r="I1" s="179" t="s">
        <v>421</v>
      </c>
      <c r="J1" s="158" t="s">
        <v>405</v>
      </c>
    </row>
    <row r="2" spans="1:12" ht="25.5" x14ac:dyDescent="0.25">
      <c r="A2" s="163" t="s">
        <v>415</v>
      </c>
      <c r="B2" s="160" t="s">
        <v>397</v>
      </c>
      <c r="C2" s="161" t="s">
        <v>149</v>
      </c>
      <c r="D2" s="161">
        <v>260</v>
      </c>
      <c r="E2" s="161">
        <v>661</v>
      </c>
      <c r="F2" s="161">
        <v>171.86</v>
      </c>
      <c r="G2" s="165">
        <v>6000</v>
      </c>
      <c r="H2" s="136">
        <f>G2*E2</f>
        <v>3966000</v>
      </c>
    </row>
    <row r="3" spans="1:12" ht="39" x14ac:dyDescent="0.25">
      <c r="A3" s="163" t="s">
        <v>419</v>
      </c>
      <c r="B3" s="159" t="s">
        <v>416</v>
      </c>
      <c r="C3" s="161" t="s">
        <v>149</v>
      </c>
      <c r="D3" s="161">
        <v>24.88</v>
      </c>
      <c r="E3" s="161">
        <v>661</v>
      </c>
      <c r="F3" s="161">
        <v>16.446000000000002</v>
      </c>
      <c r="G3" s="165">
        <v>6528</v>
      </c>
      <c r="H3" s="136">
        <f t="shared" ref="H3:H10" si="0">G3*E3</f>
        <v>4315008</v>
      </c>
    </row>
    <row r="4" spans="1:12" ht="25.5" x14ac:dyDescent="0.25">
      <c r="A4" s="175" t="s">
        <v>379</v>
      </c>
      <c r="B4" s="176" t="s">
        <v>394</v>
      </c>
      <c r="C4" s="175" t="s">
        <v>243</v>
      </c>
      <c r="D4" s="175">
        <v>811</v>
      </c>
      <c r="E4" s="175">
        <v>58</v>
      </c>
      <c r="F4" s="175">
        <v>47.037999999999997</v>
      </c>
      <c r="G4" s="177">
        <f>162*D4</f>
        <v>131382</v>
      </c>
      <c r="H4" s="178">
        <f t="shared" si="0"/>
        <v>7620156</v>
      </c>
      <c r="I4" s="180" t="s">
        <v>10</v>
      </c>
      <c r="J4" s="180">
        <v>158</v>
      </c>
    </row>
    <row r="5" spans="1:12" x14ac:dyDescent="0.25">
      <c r="A5" s="170" t="s">
        <v>380</v>
      </c>
      <c r="B5" s="171" t="s">
        <v>395</v>
      </c>
      <c r="C5" s="170" t="s">
        <v>243</v>
      </c>
      <c r="D5" s="170">
        <v>29.26</v>
      </c>
      <c r="E5" s="170">
        <v>58</v>
      </c>
      <c r="F5" s="170">
        <v>1.6970000000000001</v>
      </c>
      <c r="G5" s="172">
        <f>220*D5</f>
        <v>6437.2000000000007</v>
      </c>
      <c r="H5" s="173">
        <f>G5*E5</f>
        <v>373357.60000000003</v>
      </c>
      <c r="I5" s="323" t="s">
        <v>24</v>
      </c>
      <c r="J5" s="323">
        <v>29</v>
      </c>
      <c r="K5" s="328">
        <v>14264</v>
      </c>
      <c r="L5" s="329" t="s">
        <v>422</v>
      </c>
    </row>
    <row r="6" spans="1:12" ht="25.5" x14ac:dyDescent="0.25">
      <c r="A6" s="174" t="s">
        <v>381</v>
      </c>
      <c r="B6" s="174" t="s">
        <v>396</v>
      </c>
      <c r="C6" s="170" t="s">
        <v>243</v>
      </c>
      <c r="D6" s="170">
        <v>1.115</v>
      </c>
      <c r="E6" s="170">
        <v>174</v>
      </c>
      <c r="F6" s="170">
        <v>0.17399999999999999</v>
      </c>
      <c r="G6" s="172">
        <f>207.72*E6</f>
        <v>36143.279999999999</v>
      </c>
      <c r="H6" s="173">
        <f>G6*D6</f>
        <v>40299.7572</v>
      </c>
      <c r="I6" s="323"/>
      <c r="J6" s="323"/>
      <c r="K6" s="328"/>
      <c r="L6" s="329"/>
    </row>
    <row r="7" spans="1:12" ht="47.45" customHeight="1" x14ac:dyDescent="0.25">
      <c r="A7" s="181" t="s">
        <v>382</v>
      </c>
      <c r="B7" s="182"/>
      <c r="C7" s="183" t="s">
        <v>149</v>
      </c>
      <c r="D7" s="183">
        <v>38.200000000000003</v>
      </c>
      <c r="E7" s="183">
        <v>4</v>
      </c>
      <c r="F7" s="183">
        <v>0.153</v>
      </c>
      <c r="G7" s="184">
        <v>16000</v>
      </c>
      <c r="H7" s="185">
        <f t="shared" si="0"/>
        <v>64000</v>
      </c>
      <c r="I7" s="324" t="s">
        <v>24</v>
      </c>
      <c r="J7" s="324">
        <v>4</v>
      </c>
      <c r="K7" s="332">
        <v>17038</v>
      </c>
      <c r="L7" s="331" t="s">
        <v>424</v>
      </c>
    </row>
    <row r="8" spans="1:12" ht="47.45" customHeight="1" x14ac:dyDescent="0.25">
      <c r="A8" s="186" t="s">
        <v>383</v>
      </c>
      <c r="B8" s="186" t="s">
        <v>396</v>
      </c>
      <c r="C8" s="183" t="s">
        <v>243</v>
      </c>
      <c r="D8" s="183">
        <v>0.77300000000000002</v>
      </c>
      <c r="E8" s="183">
        <v>12</v>
      </c>
      <c r="F8" s="183">
        <v>1.2E-2</v>
      </c>
      <c r="G8" s="184">
        <v>207.42</v>
      </c>
      <c r="H8" s="185">
        <f t="shared" si="0"/>
        <v>2489.04</v>
      </c>
      <c r="I8" s="324"/>
      <c r="J8" s="324"/>
      <c r="K8" s="332"/>
      <c r="L8" s="331"/>
    </row>
    <row r="9" spans="1:12" ht="47.45" customHeight="1" x14ac:dyDescent="0.25">
      <c r="A9" s="186" t="s">
        <v>381</v>
      </c>
      <c r="B9" s="186" t="s">
        <v>396</v>
      </c>
      <c r="C9" s="183" t="s">
        <v>243</v>
      </c>
      <c r="D9" s="183">
        <v>1.115</v>
      </c>
      <c r="E9" s="183">
        <v>8</v>
      </c>
      <c r="F9" s="183">
        <v>8.9999999999999993E-3</v>
      </c>
      <c r="G9" s="184">
        <v>207.72</v>
      </c>
      <c r="H9" s="185">
        <f t="shared" si="0"/>
        <v>1661.76</v>
      </c>
      <c r="I9" s="324"/>
      <c r="J9" s="324"/>
      <c r="K9" s="332"/>
      <c r="L9" s="331"/>
    </row>
    <row r="10" spans="1:12" ht="38.25" x14ac:dyDescent="0.25">
      <c r="A10" s="160" t="s">
        <v>385</v>
      </c>
      <c r="B10" s="160" t="s">
        <v>397</v>
      </c>
      <c r="C10" s="161" t="s">
        <v>149</v>
      </c>
      <c r="D10" s="164">
        <v>43000</v>
      </c>
      <c r="E10" s="161">
        <v>1</v>
      </c>
      <c r="F10" s="161">
        <v>43</v>
      </c>
      <c r="G10" s="165">
        <v>890000</v>
      </c>
      <c r="H10" s="136">
        <f t="shared" si="0"/>
        <v>890000</v>
      </c>
    </row>
    <row r="11" spans="1:12" ht="26.25" x14ac:dyDescent="0.25">
      <c r="A11" s="159" t="s">
        <v>410</v>
      </c>
      <c r="B11" s="161" t="s">
        <v>417</v>
      </c>
      <c r="C11" s="161" t="s">
        <v>414</v>
      </c>
      <c r="D11" s="162"/>
      <c r="E11" s="162">
        <v>4</v>
      </c>
      <c r="F11" s="162"/>
      <c r="G11" s="165">
        <f>H11/E11</f>
        <v>300000</v>
      </c>
      <c r="H11" s="165">
        <v>1200000</v>
      </c>
    </row>
    <row r="12" spans="1:12" ht="26.25" x14ac:dyDescent="0.25">
      <c r="A12" s="159" t="s">
        <v>410</v>
      </c>
      <c r="B12" s="161" t="s">
        <v>418</v>
      </c>
      <c r="C12" s="161" t="s">
        <v>414</v>
      </c>
      <c r="D12" s="162"/>
      <c r="E12" s="162">
        <v>3</v>
      </c>
      <c r="F12" s="162"/>
      <c r="G12" s="165">
        <f>H12/E12</f>
        <v>173333.33333333334</v>
      </c>
      <c r="H12" s="165">
        <v>520000</v>
      </c>
    </row>
    <row r="13" spans="1:12" x14ac:dyDescent="0.25">
      <c r="H13" s="141">
        <f>SUM(H2:H12)</f>
        <v>18992972.157200001</v>
      </c>
    </row>
    <row r="14" spans="1:12" ht="39" x14ac:dyDescent="0.25">
      <c r="A14" s="159" t="s">
        <v>378</v>
      </c>
      <c r="B14" s="160" t="s">
        <v>393</v>
      </c>
      <c r="C14" s="161" t="s">
        <v>149</v>
      </c>
      <c r="D14" s="161">
        <v>260</v>
      </c>
      <c r="E14" s="164">
        <v>1811</v>
      </c>
      <c r="F14" s="161">
        <v>470.86</v>
      </c>
      <c r="G14" s="165">
        <v>9800</v>
      </c>
      <c r="H14" s="136">
        <f>G14*E14</f>
        <v>17747800</v>
      </c>
    </row>
    <row r="15" spans="1:12" ht="25.5" x14ac:dyDescent="0.25">
      <c r="A15" s="175" t="s">
        <v>379</v>
      </c>
      <c r="B15" s="176" t="s">
        <v>394</v>
      </c>
      <c r="C15" s="175" t="s">
        <v>243</v>
      </c>
      <c r="D15" s="175">
        <v>811</v>
      </c>
      <c r="E15" s="175">
        <v>158</v>
      </c>
      <c r="F15" s="175">
        <v>128.13800000000001</v>
      </c>
      <c r="G15" s="177">
        <v>131382</v>
      </c>
      <c r="H15" s="178">
        <f>G15*E15</f>
        <v>20758356</v>
      </c>
      <c r="I15" s="180" t="s">
        <v>10</v>
      </c>
      <c r="J15" s="180">
        <v>158</v>
      </c>
    </row>
    <row r="16" spans="1:12" ht="14.45" customHeight="1" x14ac:dyDescent="0.25">
      <c r="A16" s="170" t="s">
        <v>380</v>
      </c>
      <c r="B16" s="171" t="s">
        <v>395</v>
      </c>
      <c r="C16" s="170" t="s">
        <v>243</v>
      </c>
      <c r="D16" s="170">
        <v>29.26</v>
      </c>
      <c r="E16" s="170">
        <v>316</v>
      </c>
      <c r="F16" s="170">
        <v>9.2460000000000004</v>
      </c>
      <c r="G16" s="172">
        <f>220*D16</f>
        <v>6437.2000000000007</v>
      </c>
      <c r="H16" s="173">
        <f>G16*E16</f>
        <v>2034155.2000000002</v>
      </c>
      <c r="I16" s="323" t="s">
        <v>420</v>
      </c>
      <c r="J16" s="323">
        <v>158</v>
      </c>
      <c r="K16" s="328">
        <v>14264</v>
      </c>
      <c r="L16" s="329" t="s">
        <v>422</v>
      </c>
    </row>
    <row r="17" spans="1:13" ht="25.5" x14ac:dyDescent="0.25">
      <c r="A17" s="174" t="s">
        <v>381</v>
      </c>
      <c r="B17" s="174" t="s">
        <v>396</v>
      </c>
      <c r="C17" s="170" t="s">
        <v>243</v>
      </c>
      <c r="D17" s="170">
        <v>1.115</v>
      </c>
      <c r="E17" s="170">
        <v>948</v>
      </c>
      <c r="F17" s="170">
        <v>1.0569999999999999</v>
      </c>
      <c r="G17" s="172">
        <f>207.72*D17</f>
        <v>231.6078</v>
      </c>
      <c r="H17" s="173">
        <f t="shared" ref="H17:H27" si="1">G17*E17</f>
        <v>219564.19440000001</v>
      </c>
      <c r="I17" s="323"/>
      <c r="J17" s="323"/>
      <c r="K17" s="328"/>
      <c r="L17" s="329"/>
    </row>
    <row r="18" spans="1:13" ht="47.45" customHeight="1" x14ac:dyDescent="0.25">
      <c r="A18" s="181" t="s">
        <v>382</v>
      </c>
      <c r="B18" s="182"/>
      <c r="C18" s="183" t="s">
        <v>149</v>
      </c>
      <c r="D18" s="183">
        <v>38.200000000000003</v>
      </c>
      <c r="E18" s="183">
        <v>36</v>
      </c>
      <c r="F18" s="183">
        <v>1.375</v>
      </c>
      <c r="G18" s="184">
        <v>16000</v>
      </c>
      <c r="H18" s="185">
        <f t="shared" si="1"/>
        <v>576000</v>
      </c>
      <c r="I18" s="324" t="s">
        <v>24</v>
      </c>
      <c r="J18" s="324">
        <v>4</v>
      </c>
      <c r="K18" s="330">
        <v>152068</v>
      </c>
      <c r="L18" s="331" t="s">
        <v>423</v>
      </c>
    </row>
    <row r="19" spans="1:13" ht="47.45" customHeight="1" x14ac:dyDescent="0.25">
      <c r="A19" s="186" t="s">
        <v>381</v>
      </c>
      <c r="B19" s="186" t="s">
        <v>396</v>
      </c>
      <c r="C19" s="183" t="s">
        <v>243</v>
      </c>
      <c r="D19" s="183">
        <v>1.115</v>
      </c>
      <c r="E19" s="183">
        <v>72</v>
      </c>
      <c r="F19" s="183">
        <v>7.1999999999999995E-2</v>
      </c>
      <c r="G19" s="184">
        <v>207.72</v>
      </c>
      <c r="H19" s="185">
        <f t="shared" si="1"/>
        <v>14955.84</v>
      </c>
      <c r="I19" s="324"/>
      <c r="J19" s="324"/>
      <c r="K19" s="324"/>
      <c r="L19" s="331"/>
    </row>
    <row r="20" spans="1:13" ht="47.45" customHeight="1" x14ac:dyDescent="0.25">
      <c r="A20" s="186" t="s">
        <v>383</v>
      </c>
      <c r="B20" s="186" t="s">
        <v>396</v>
      </c>
      <c r="C20" s="183" t="s">
        <v>243</v>
      </c>
      <c r="D20" s="183">
        <v>0.77300000000000002</v>
      </c>
      <c r="E20" s="183">
        <v>108</v>
      </c>
      <c r="F20" s="183">
        <v>8.3000000000000004E-2</v>
      </c>
      <c r="G20" s="184">
        <f>207.42*D20</f>
        <v>160.33565999999999</v>
      </c>
      <c r="H20" s="185">
        <f t="shared" si="1"/>
        <v>17316.25128</v>
      </c>
      <c r="I20" s="324"/>
      <c r="J20" s="324"/>
      <c r="K20" s="324"/>
      <c r="L20" s="331"/>
    </row>
    <row r="21" spans="1:13" x14ac:dyDescent="0.25">
      <c r="A21" s="160" t="s">
        <v>384</v>
      </c>
      <c r="B21" s="162"/>
      <c r="C21" s="161" t="s">
        <v>149</v>
      </c>
      <c r="D21" s="162"/>
      <c r="E21" s="161">
        <v>2</v>
      </c>
      <c r="F21" s="162"/>
      <c r="G21" s="165">
        <v>180000</v>
      </c>
      <c r="H21" s="136">
        <f t="shared" si="1"/>
        <v>360000</v>
      </c>
    </row>
    <row r="22" spans="1:13" ht="38.25" x14ac:dyDescent="0.25">
      <c r="A22" s="160" t="s">
        <v>385</v>
      </c>
      <c r="B22" s="160" t="s">
        <v>397</v>
      </c>
      <c r="C22" s="161" t="s">
        <v>149</v>
      </c>
      <c r="D22" s="164">
        <v>43000</v>
      </c>
      <c r="E22" s="161">
        <v>3</v>
      </c>
      <c r="F22" s="161">
        <v>129</v>
      </c>
      <c r="G22" s="165">
        <v>890000</v>
      </c>
      <c r="H22" s="136">
        <f t="shared" si="1"/>
        <v>2670000</v>
      </c>
    </row>
    <row r="23" spans="1:13" ht="39" x14ac:dyDescent="0.25">
      <c r="A23" s="159" t="s">
        <v>386</v>
      </c>
      <c r="B23" s="162"/>
      <c r="C23" s="161" t="s">
        <v>149</v>
      </c>
      <c r="D23" s="162"/>
      <c r="E23" s="161">
        <v>3</v>
      </c>
      <c r="F23" s="162"/>
      <c r="G23" s="165">
        <v>7000</v>
      </c>
      <c r="H23" s="136">
        <f t="shared" si="1"/>
        <v>21000</v>
      </c>
    </row>
    <row r="24" spans="1:13" ht="25.5" x14ac:dyDescent="0.25">
      <c r="A24" s="187" t="s">
        <v>387</v>
      </c>
      <c r="B24" s="188" t="s">
        <v>398</v>
      </c>
      <c r="C24" s="189" t="s">
        <v>243</v>
      </c>
      <c r="D24" s="189">
        <v>0.69</v>
      </c>
      <c r="E24" s="190">
        <v>7244</v>
      </c>
      <c r="F24" s="189">
        <v>4.9980000000000002</v>
      </c>
      <c r="G24" s="191">
        <f>187*D24</f>
        <v>129.03</v>
      </c>
      <c r="H24" s="192">
        <f t="shared" si="1"/>
        <v>934693.32000000007</v>
      </c>
      <c r="I24" s="325" t="s">
        <v>24</v>
      </c>
      <c r="J24" s="325">
        <v>3622</v>
      </c>
      <c r="K24" s="327">
        <f>SUM(H24:H29)/J24</f>
        <v>1523.0600000000002</v>
      </c>
      <c r="L24" s="325" t="s">
        <v>422</v>
      </c>
      <c r="M24" s="326" t="s">
        <v>370</v>
      </c>
    </row>
    <row r="25" spans="1:13" ht="26.25" x14ac:dyDescent="0.25">
      <c r="A25" s="193" t="s">
        <v>388</v>
      </c>
      <c r="B25" s="194" t="s">
        <v>399</v>
      </c>
      <c r="C25" s="189" t="s">
        <v>149</v>
      </c>
      <c r="D25" s="189">
        <v>0.91</v>
      </c>
      <c r="E25" s="190">
        <v>7244</v>
      </c>
      <c r="F25" s="189">
        <v>6.5919999999999996</v>
      </c>
      <c r="G25" s="191">
        <v>130</v>
      </c>
      <c r="H25" s="192">
        <f t="shared" si="1"/>
        <v>941720</v>
      </c>
      <c r="I25" s="325"/>
      <c r="J25" s="325"/>
      <c r="K25" s="325"/>
      <c r="L25" s="325"/>
      <c r="M25" s="326"/>
    </row>
    <row r="26" spans="1:13" ht="25.5" x14ac:dyDescent="0.25">
      <c r="A26" s="187" t="s">
        <v>389</v>
      </c>
      <c r="B26" s="188" t="s">
        <v>400</v>
      </c>
      <c r="C26" s="189" t="s">
        <v>149</v>
      </c>
      <c r="D26" s="189">
        <v>1.37</v>
      </c>
      <c r="E26" s="190">
        <v>7244</v>
      </c>
      <c r="F26" s="189">
        <v>9.9239999999999995</v>
      </c>
      <c r="G26" s="191">
        <v>300</v>
      </c>
      <c r="H26" s="192">
        <f t="shared" si="1"/>
        <v>2173200</v>
      </c>
      <c r="I26" s="325"/>
      <c r="J26" s="325"/>
      <c r="K26" s="325"/>
      <c r="L26" s="325"/>
      <c r="M26" s="326"/>
    </row>
    <row r="27" spans="1:13" ht="26.25" x14ac:dyDescent="0.25">
      <c r="A27" s="193" t="s">
        <v>390</v>
      </c>
      <c r="B27" s="194" t="s">
        <v>401</v>
      </c>
      <c r="C27" s="189" t="s">
        <v>149</v>
      </c>
      <c r="D27" s="189">
        <v>0.23</v>
      </c>
      <c r="E27" s="190">
        <v>7244</v>
      </c>
      <c r="F27" s="189">
        <v>1.6659999999999999</v>
      </c>
      <c r="G27" s="191">
        <v>60</v>
      </c>
      <c r="H27" s="192">
        <f t="shared" si="1"/>
        <v>434640</v>
      </c>
      <c r="I27" s="325"/>
      <c r="J27" s="325"/>
      <c r="K27" s="325"/>
      <c r="L27" s="325"/>
      <c r="M27" s="326"/>
    </row>
    <row r="28" spans="1:13" ht="51" x14ac:dyDescent="0.25">
      <c r="A28" s="187" t="s">
        <v>391</v>
      </c>
      <c r="B28" s="188" t="s">
        <v>402</v>
      </c>
      <c r="C28" s="189" t="s">
        <v>149</v>
      </c>
      <c r="D28" s="189">
        <v>0.46</v>
      </c>
      <c r="E28" s="190">
        <v>7244</v>
      </c>
      <c r="F28" s="189">
        <v>3.3319999999999999</v>
      </c>
      <c r="G28" s="191">
        <v>110</v>
      </c>
      <c r="H28" s="192">
        <f>G28*E28</f>
        <v>796840</v>
      </c>
      <c r="I28" s="325"/>
      <c r="J28" s="325"/>
      <c r="K28" s="325"/>
      <c r="L28" s="325"/>
      <c r="M28" s="326"/>
    </row>
    <row r="29" spans="1:13" ht="25.5" x14ac:dyDescent="0.25">
      <c r="A29" s="187" t="s">
        <v>409</v>
      </c>
      <c r="B29" s="188" t="s">
        <v>411</v>
      </c>
      <c r="C29" s="189" t="s">
        <v>149</v>
      </c>
      <c r="D29" s="189">
        <v>0.1</v>
      </c>
      <c r="E29" s="190">
        <v>3622</v>
      </c>
      <c r="F29" s="189">
        <v>0.36199999999999999</v>
      </c>
      <c r="G29" s="191">
        <v>65</v>
      </c>
      <c r="H29" s="191">
        <v>235430</v>
      </c>
      <c r="I29" s="325"/>
      <c r="J29" s="325"/>
      <c r="K29" s="325"/>
      <c r="L29" s="325"/>
      <c r="M29" s="326"/>
    </row>
    <row r="30" spans="1:13" ht="26.25" x14ac:dyDescent="0.25">
      <c r="A30" s="159" t="s">
        <v>410</v>
      </c>
      <c r="B30" s="161" t="s">
        <v>412</v>
      </c>
      <c r="C30" s="161" t="s">
        <v>414</v>
      </c>
      <c r="D30" s="162"/>
      <c r="E30" s="162"/>
      <c r="F30" s="162"/>
      <c r="G30" s="165">
        <v>3300000</v>
      </c>
      <c r="H30" s="165">
        <v>3300000</v>
      </c>
    </row>
    <row r="31" spans="1:13" ht="26.25" x14ac:dyDescent="0.25">
      <c r="A31" s="159" t="s">
        <v>410</v>
      </c>
      <c r="B31" s="161" t="s">
        <v>413</v>
      </c>
      <c r="C31" s="161" t="s">
        <v>414</v>
      </c>
      <c r="D31" s="162"/>
      <c r="E31" s="162"/>
      <c r="F31" s="162"/>
      <c r="G31" s="165">
        <v>1350000</v>
      </c>
      <c r="H31" s="165">
        <v>1350000</v>
      </c>
    </row>
    <row r="32" spans="1:13" x14ac:dyDescent="0.25">
      <c r="G32" s="137"/>
      <c r="H32" s="141">
        <f>SUM(H14:H31)</f>
        <v>54585670.805680007</v>
      </c>
    </row>
    <row r="33" spans="8:8" x14ac:dyDescent="0.25">
      <c r="H33" s="141">
        <f>H13+H32</f>
        <v>73578642.962880015</v>
      </c>
    </row>
  </sheetData>
  <mergeCells count="21">
    <mergeCell ref="K16:K17"/>
    <mergeCell ref="L16:L17"/>
    <mergeCell ref="K5:K6"/>
    <mergeCell ref="L5:L6"/>
    <mergeCell ref="K18:K20"/>
    <mergeCell ref="L18:L20"/>
    <mergeCell ref="K7:K9"/>
    <mergeCell ref="L7:L9"/>
    <mergeCell ref="I18:I20"/>
    <mergeCell ref="J18:J20"/>
    <mergeCell ref="I24:I29"/>
    <mergeCell ref="J24:J29"/>
    <mergeCell ref="M24:M29"/>
    <mergeCell ref="K24:K29"/>
    <mergeCell ref="L24:L29"/>
    <mergeCell ref="I5:I6"/>
    <mergeCell ref="J5:J6"/>
    <mergeCell ref="I7:I9"/>
    <mergeCell ref="J7:J9"/>
    <mergeCell ref="I16:I17"/>
    <mergeCell ref="J16:J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L22" sqref="L22"/>
    </sheetView>
  </sheetViews>
  <sheetFormatPr defaultRowHeight="15" x14ac:dyDescent="0.25"/>
  <cols>
    <col min="2" max="2" width="37.7109375" customWidth="1"/>
    <col min="6" max="7" width="13.28515625" customWidth="1"/>
  </cols>
  <sheetData>
    <row r="1" spans="1:7" x14ac:dyDescent="0.25">
      <c r="A1" s="198" t="s">
        <v>427</v>
      </c>
      <c r="B1" s="199" t="s">
        <v>452</v>
      </c>
      <c r="C1" s="198" t="s">
        <v>466</v>
      </c>
      <c r="D1" s="200" t="s">
        <v>3</v>
      </c>
      <c r="E1" s="200" t="s">
        <v>469</v>
      </c>
      <c r="F1" s="201" t="s">
        <v>473</v>
      </c>
      <c r="G1" s="201" t="s">
        <v>371</v>
      </c>
    </row>
    <row r="2" spans="1:7" ht="39" x14ac:dyDescent="0.25">
      <c r="A2" s="202" t="s">
        <v>316</v>
      </c>
      <c r="B2" s="203" t="s">
        <v>453</v>
      </c>
      <c r="C2" s="204" t="s">
        <v>467</v>
      </c>
      <c r="D2" s="205">
        <v>661</v>
      </c>
      <c r="E2" s="204" t="s">
        <v>470</v>
      </c>
      <c r="F2" s="210">
        <v>11200</v>
      </c>
      <c r="G2" s="210">
        <f>F2*D2</f>
        <v>7403200</v>
      </c>
    </row>
    <row r="3" spans="1:7" x14ac:dyDescent="0.25">
      <c r="A3" s="202" t="s">
        <v>428</v>
      </c>
      <c r="B3" s="202" t="s">
        <v>454</v>
      </c>
      <c r="C3" s="204" t="s">
        <v>468</v>
      </c>
      <c r="D3" s="205">
        <v>47.037999999999997</v>
      </c>
      <c r="E3" s="205" t="s">
        <v>471</v>
      </c>
      <c r="F3" s="211">
        <v>160000</v>
      </c>
      <c r="G3" s="210">
        <f t="shared" ref="G3:G26" si="0">F3*D3</f>
        <v>7526079.9999999991</v>
      </c>
    </row>
    <row r="4" spans="1:7" x14ac:dyDescent="0.25">
      <c r="A4" s="202" t="s">
        <v>429</v>
      </c>
      <c r="B4" s="202" t="s">
        <v>455</v>
      </c>
      <c r="C4" s="204" t="s">
        <v>467</v>
      </c>
      <c r="D4" s="205">
        <v>1.7110000000000001</v>
      </c>
      <c r="E4" s="205" t="s">
        <v>471</v>
      </c>
      <c r="F4" s="211">
        <v>210000</v>
      </c>
      <c r="G4" s="210">
        <f t="shared" si="0"/>
        <v>359310</v>
      </c>
    </row>
    <row r="5" spans="1:7" x14ac:dyDescent="0.25">
      <c r="A5" s="202" t="s">
        <v>430</v>
      </c>
      <c r="B5" s="202" t="s">
        <v>456</v>
      </c>
      <c r="C5" s="204" t="s">
        <v>468</v>
      </c>
      <c r="D5" s="205">
        <v>0.39700000000000002</v>
      </c>
      <c r="E5" s="205" t="s">
        <v>471</v>
      </c>
      <c r="F5" s="211">
        <v>180000</v>
      </c>
      <c r="G5" s="210">
        <f t="shared" si="0"/>
        <v>71460</v>
      </c>
    </row>
    <row r="6" spans="1:7" x14ac:dyDescent="0.25">
      <c r="A6" s="202" t="s">
        <v>431</v>
      </c>
      <c r="B6" s="202" t="s">
        <v>457</v>
      </c>
      <c r="C6" s="204" t="s">
        <v>467</v>
      </c>
      <c r="D6" s="205">
        <v>4</v>
      </c>
      <c r="E6" s="205" t="s">
        <v>472</v>
      </c>
      <c r="F6" s="210">
        <v>13000</v>
      </c>
      <c r="G6" s="210">
        <f t="shared" si="0"/>
        <v>52000</v>
      </c>
    </row>
    <row r="7" spans="1:7" x14ac:dyDescent="0.25">
      <c r="A7" s="202" t="s">
        <v>432</v>
      </c>
      <c r="B7" s="202" t="s">
        <v>456</v>
      </c>
      <c r="C7" s="204" t="s">
        <v>468</v>
      </c>
      <c r="D7" s="205">
        <v>8.9999999999999993E-3</v>
      </c>
      <c r="E7" s="205" t="s">
        <v>471</v>
      </c>
      <c r="F7" s="211">
        <v>180000</v>
      </c>
      <c r="G7" s="210">
        <f t="shared" si="0"/>
        <v>1619.9999999999998</v>
      </c>
    </row>
    <row r="8" spans="1:7" x14ac:dyDescent="0.25">
      <c r="A8" s="202" t="s">
        <v>433</v>
      </c>
      <c r="B8" s="202" t="s">
        <v>458</v>
      </c>
      <c r="C8" s="204" t="s">
        <v>468</v>
      </c>
      <c r="D8" s="205">
        <v>0.01</v>
      </c>
      <c r="E8" s="205" t="s">
        <v>471</v>
      </c>
      <c r="F8" s="211">
        <v>190000</v>
      </c>
      <c r="G8" s="210">
        <f t="shared" si="0"/>
        <v>1900</v>
      </c>
    </row>
    <row r="9" spans="1:7" x14ac:dyDescent="0.25">
      <c r="A9" s="202" t="s">
        <v>434</v>
      </c>
      <c r="B9" s="202" t="s">
        <v>459</v>
      </c>
      <c r="C9" s="204" t="s">
        <v>468</v>
      </c>
      <c r="D9" s="205">
        <v>1</v>
      </c>
      <c r="E9" s="205" t="s">
        <v>472</v>
      </c>
      <c r="F9" s="212">
        <v>3800000</v>
      </c>
      <c r="G9" s="210">
        <f t="shared" si="0"/>
        <v>3800000</v>
      </c>
    </row>
    <row r="10" spans="1:7" ht="30" x14ac:dyDescent="0.25">
      <c r="A10" s="202" t="s">
        <v>435</v>
      </c>
      <c r="B10" s="206" t="s">
        <v>460</v>
      </c>
      <c r="C10" s="204" t="s">
        <v>468</v>
      </c>
      <c r="D10" s="205">
        <v>1</v>
      </c>
      <c r="E10" s="205" t="s">
        <v>472</v>
      </c>
      <c r="F10" s="211">
        <v>750000</v>
      </c>
      <c r="G10" s="210">
        <f t="shared" si="0"/>
        <v>750000</v>
      </c>
    </row>
    <row r="11" spans="1:7" x14ac:dyDescent="0.25">
      <c r="A11" s="207" t="s">
        <v>436</v>
      </c>
      <c r="B11" s="202" t="s">
        <v>461</v>
      </c>
      <c r="C11" s="204" t="s">
        <v>468</v>
      </c>
      <c r="D11" s="205">
        <v>1</v>
      </c>
      <c r="E11" s="204" t="s">
        <v>470</v>
      </c>
      <c r="F11" s="210">
        <v>60000</v>
      </c>
      <c r="G11" s="210">
        <f t="shared" si="0"/>
        <v>60000</v>
      </c>
    </row>
    <row r="12" spans="1:7" x14ac:dyDescent="0.25">
      <c r="A12" s="207" t="s">
        <v>437</v>
      </c>
      <c r="B12" s="202" t="s">
        <v>462</v>
      </c>
      <c r="C12" s="204" t="s">
        <v>467</v>
      </c>
      <c r="D12" s="205">
        <v>1</v>
      </c>
      <c r="E12" s="204" t="s">
        <v>470</v>
      </c>
      <c r="F12" s="210">
        <v>3500</v>
      </c>
      <c r="G12" s="210">
        <f t="shared" si="0"/>
        <v>3500</v>
      </c>
    </row>
    <row r="13" spans="1:7" x14ac:dyDescent="0.25">
      <c r="A13" s="207" t="s">
        <v>438</v>
      </c>
      <c r="B13" s="202" t="s">
        <v>244</v>
      </c>
      <c r="C13" s="204" t="s">
        <v>467</v>
      </c>
      <c r="D13" s="205">
        <v>1</v>
      </c>
      <c r="E13" s="204" t="s">
        <v>470</v>
      </c>
      <c r="F13" s="210">
        <v>3500</v>
      </c>
      <c r="G13" s="210">
        <f t="shared" si="0"/>
        <v>3500</v>
      </c>
    </row>
    <row r="14" spans="1:7" x14ac:dyDescent="0.25">
      <c r="A14" s="207" t="s">
        <v>439</v>
      </c>
      <c r="B14" s="202" t="s">
        <v>463</v>
      </c>
      <c r="C14" s="204" t="s">
        <v>467</v>
      </c>
      <c r="D14" s="205">
        <v>1811</v>
      </c>
      <c r="E14" s="204" t="s">
        <v>470</v>
      </c>
      <c r="F14" s="210">
        <v>11900</v>
      </c>
      <c r="G14" s="210">
        <f t="shared" si="0"/>
        <v>21550900</v>
      </c>
    </row>
    <row r="15" spans="1:7" x14ac:dyDescent="0.25">
      <c r="A15" s="207" t="s">
        <v>440</v>
      </c>
      <c r="B15" s="202" t="s">
        <v>454</v>
      </c>
      <c r="C15" s="204" t="s">
        <v>468</v>
      </c>
      <c r="D15" s="205">
        <v>128.13800000000001</v>
      </c>
      <c r="E15" s="205" t="s">
        <v>471</v>
      </c>
      <c r="F15" s="211">
        <v>160000</v>
      </c>
      <c r="G15" s="210">
        <f t="shared" si="0"/>
        <v>20502080</v>
      </c>
    </row>
    <row r="16" spans="1:7" x14ac:dyDescent="0.25">
      <c r="A16" s="207" t="s">
        <v>170</v>
      </c>
      <c r="B16" s="202" t="s">
        <v>455</v>
      </c>
      <c r="C16" s="204" t="s">
        <v>467</v>
      </c>
      <c r="D16" s="205">
        <v>4.6609999999999996</v>
      </c>
      <c r="E16" s="205" t="s">
        <v>471</v>
      </c>
      <c r="F16" s="211">
        <v>210000</v>
      </c>
      <c r="G16" s="210">
        <f t="shared" si="0"/>
        <v>978809.99999999988</v>
      </c>
    </row>
    <row r="17" spans="1:7" x14ac:dyDescent="0.25">
      <c r="A17" s="207" t="s">
        <v>441</v>
      </c>
      <c r="B17" s="202" t="s">
        <v>456</v>
      </c>
      <c r="C17" s="204" t="s">
        <v>468</v>
      </c>
      <c r="D17" s="205">
        <v>1.081</v>
      </c>
      <c r="E17" s="205" t="s">
        <v>471</v>
      </c>
      <c r="F17" s="211">
        <v>180000</v>
      </c>
      <c r="G17" s="210">
        <f t="shared" si="0"/>
        <v>194580</v>
      </c>
    </row>
    <row r="18" spans="1:7" x14ac:dyDescent="0.25">
      <c r="A18" s="207" t="s">
        <v>442</v>
      </c>
      <c r="B18" s="202" t="s">
        <v>457</v>
      </c>
      <c r="C18" s="204" t="s">
        <v>467</v>
      </c>
      <c r="D18" s="208"/>
      <c r="E18" s="205" t="s">
        <v>472</v>
      </c>
      <c r="F18" s="210">
        <v>13000</v>
      </c>
      <c r="G18" s="210">
        <f t="shared" si="0"/>
        <v>0</v>
      </c>
    </row>
    <row r="19" spans="1:7" x14ac:dyDescent="0.25">
      <c r="A19" s="207" t="s">
        <v>443</v>
      </c>
      <c r="B19" s="202" t="s">
        <v>456</v>
      </c>
      <c r="C19" s="204" t="s">
        <v>468</v>
      </c>
      <c r="D19" s="208"/>
      <c r="E19" s="205" t="s">
        <v>471</v>
      </c>
      <c r="F19" s="211">
        <v>180000</v>
      </c>
      <c r="G19" s="210">
        <f t="shared" si="0"/>
        <v>0</v>
      </c>
    </row>
    <row r="20" spans="1:7" x14ac:dyDescent="0.25">
      <c r="A20" s="207" t="s">
        <v>444</v>
      </c>
      <c r="B20" s="202" t="s">
        <v>458</v>
      </c>
      <c r="C20" s="204" t="s">
        <v>468</v>
      </c>
      <c r="D20" s="208"/>
      <c r="E20" s="205" t="s">
        <v>471</v>
      </c>
      <c r="F20" s="211">
        <v>190000</v>
      </c>
      <c r="G20" s="210">
        <f t="shared" si="0"/>
        <v>0</v>
      </c>
    </row>
    <row r="21" spans="1:7" x14ac:dyDescent="0.25">
      <c r="A21" s="207" t="s">
        <v>445</v>
      </c>
      <c r="B21" s="202" t="s">
        <v>464</v>
      </c>
      <c r="C21" s="204" t="s">
        <v>468</v>
      </c>
      <c r="D21" s="205">
        <v>2</v>
      </c>
      <c r="E21" s="205" t="s">
        <v>472</v>
      </c>
      <c r="F21" s="211">
        <v>135000</v>
      </c>
      <c r="G21" s="210">
        <f t="shared" si="0"/>
        <v>270000</v>
      </c>
    </row>
    <row r="22" spans="1:7" x14ac:dyDescent="0.25">
      <c r="A22" s="207" t="s">
        <v>446</v>
      </c>
      <c r="B22" s="202" t="s">
        <v>459</v>
      </c>
      <c r="C22" s="204" t="s">
        <v>468</v>
      </c>
      <c r="D22" s="205">
        <v>3</v>
      </c>
      <c r="E22" s="205" t="s">
        <v>472</v>
      </c>
      <c r="F22" s="212">
        <v>3800000</v>
      </c>
      <c r="G22" s="210">
        <f t="shared" si="0"/>
        <v>11400000</v>
      </c>
    </row>
    <row r="23" spans="1:7" ht="29.25" x14ac:dyDescent="0.25">
      <c r="A23" s="207" t="s">
        <v>447</v>
      </c>
      <c r="B23" s="203" t="s">
        <v>460</v>
      </c>
      <c r="C23" s="204" t="s">
        <v>468</v>
      </c>
      <c r="D23" s="205">
        <v>3</v>
      </c>
      <c r="E23" s="205" t="s">
        <v>472</v>
      </c>
      <c r="F23" s="211">
        <v>750000</v>
      </c>
      <c r="G23" s="210">
        <f t="shared" si="0"/>
        <v>2250000</v>
      </c>
    </row>
    <row r="24" spans="1:7" x14ac:dyDescent="0.25">
      <c r="A24" s="207" t="s">
        <v>448</v>
      </c>
      <c r="B24" s="202" t="s">
        <v>461</v>
      </c>
      <c r="C24" s="204" t="s">
        <v>468</v>
      </c>
      <c r="D24" s="205">
        <v>3</v>
      </c>
      <c r="E24" s="205" t="s">
        <v>470</v>
      </c>
      <c r="F24" s="210">
        <v>60000</v>
      </c>
      <c r="G24" s="210">
        <f t="shared" si="0"/>
        <v>180000</v>
      </c>
    </row>
    <row r="25" spans="1:7" x14ac:dyDescent="0.25">
      <c r="A25" s="207" t="s">
        <v>449</v>
      </c>
      <c r="B25" s="202" t="s">
        <v>462</v>
      </c>
      <c r="C25" s="204" t="s">
        <v>467</v>
      </c>
      <c r="D25" s="205">
        <v>3</v>
      </c>
      <c r="E25" s="204" t="s">
        <v>470</v>
      </c>
      <c r="F25" s="210">
        <v>3500</v>
      </c>
      <c r="G25" s="210">
        <f t="shared" si="0"/>
        <v>10500</v>
      </c>
    </row>
    <row r="26" spans="1:7" x14ac:dyDescent="0.25">
      <c r="A26" s="207" t="s">
        <v>450</v>
      </c>
      <c r="B26" s="202" t="s">
        <v>244</v>
      </c>
      <c r="C26" s="204" t="s">
        <v>467</v>
      </c>
      <c r="D26" s="205">
        <v>3</v>
      </c>
      <c r="E26" s="205" t="s">
        <v>470</v>
      </c>
      <c r="F26" s="210">
        <v>3500</v>
      </c>
      <c r="G26" s="210">
        <f t="shared" si="0"/>
        <v>10500</v>
      </c>
    </row>
    <row r="27" spans="1:7" x14ac:dyDescent="0.25">
      <c r="A27" s="207" t="s">
        <v>451</v>
      </c>
      <c r="B27" s="202" t="s">
        <v>465</v>
      </c>
      <c r="C27" s="209"/>
      <c r="D27" s="205">
        <v>58</v>
      </c>
      <c r="E27" s="209"/>
      <c r="F27" s="210">
        <v>50000</v>
      </c>
      <c r="G27" s="210">
        <f>F27*D27</f>
        <v>2900000</v>
      </c>
    </row>
    <row r="28" spans="1:7" x14ac:dyDescent="0.25">
      <c r="G28" s="213">
        <f>SUM(G2:G27)</f>
        <v>80279940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E31" sqref="E31:E32"/>
    </sheetView>
  </sheetViews>
  <sheetFormatPr defaultRowHeight="15" x14ac:dyDescent="0.25"/>
  <cols>
    <col min="2" max="2" width="43.42578125" style="215" customWidth="1"/>
    <col min="3" max="4" width="8.85546875" style="214"/>
    <col min="5" max="6" width="13.85546875" style="214" customWidth="1"/>
  </cols>
  <sheetData>
    <row r="1" spans="1:6" x14ac:dyDescent="0.25">
      <c r="A1" s="218" t="s">
        <v>427</v>
      </c>
      <c r="B1" s="219" t="s">
        <v>474</v>
      </c>
      <c r="C1" s="219" t="s">
        <v>3</v>
      </c>
      <c r="D1" s="219" t="s">
        <v>485</v>
      </c>
      <c r="E1" s="219" t="s">
        <v>487</v>
      </c>
      <c r="F1" s="219" t="s">
        <v>488</v>
      </c>
    </row>
    <row r="2" spans="1:6" x14ac:dyDescent="0.25">
      <c r="A2" s="220" t="s">
        <v>316</v>
      </c>
      <c r="B2" s="221" t="s">
        <v>475</v>
      </c>
      <c r="C2" s="223">
        <v>661</v>
      </c>
      <c r="D2" s="223" t="s">
        <v>149</v>
      </c>
      <c r="E2" s="226">
        <v>5250</v>
      </c>
      <c r="F2" s="226">
        <v>3470250</v>
      </c>
    </row>
    <row r="3" spans="1:6" x14ac:dyDescent="0.25">
      <c r="A3" s="220" t="s">
        <v>428</v>
      </c>
      <c r="B3" s="221" t="s">
        <v>476</v>
      </c>
      <c r="C3" s="224">
        <v>1322</v>
      </c>
      <c r="D3" s="223" t="s">
        <v>486</v>
      </c>
      <c r="E3" s="226">
        <v>4650</v>
      </c>
      <c r="F3" s="226">
        <v>6147300</v>
      </c>
    </row>
    <row r="4" spans="1:6" x14ac:dyDescent="0.25">
      <c r="A4" s="220" t="s">
        <v>429</v>
      </c>
      <c r="B4" s="221" t="s">
        <v>494</v>
      </c>
      <c r="C4" s="223">
        <v>175.17599999999999</v>
      </c>
      <c r="D4" s="223" t="s">
        <v>15</v>
      </c>
      <c r="E4" s="226">
        <v>168500</v>
      </c>
      <c r="F4" s="226">
        <v>29517156</v>
      </c>
    </row>
    <row r="5" spans="1:6" x14ac:dyDescent="0.25">
      <c r="A5" s="220" t="s">
        <v>430</v>
      </c>
      <c r="B5" s="221" t="s">
        <v>477</v>
      </c>
      <c r="C5" s="223">
        <v>5.5170000000000003</v>
      </c>
      <c r="D5" s="223" t="s">
        <v>15</v>
      </c>
      <c r="E5" s="226">
        <v>313000</v>
      </c>
      <c r="F5" s="226">
        <v>1726821</v>
      </c>
    </row>
    <row r="6" spans="1:6" x14ac:dyDescent="0.25">
      <c r="A6" s="220" t="s">
        <v>431</v>
      </c>
      <c r="B6" s="221" t="s">
        <v>478</v>
      </c>
      <c r="C6" s="223">
        <v>9.8000000000000004E-2</v>
      </c>
      <c r="D6" s="223" t="s">
        <v>15</v>
      </c>
      <c r="E6" s="226">
        <v>204000</v>
      </c>
      <c r="F6" s="226">
        <v>19992</v>
      </c>
    </row>
    <row r="7" spans="1:6" x14ac:dyDescent="0.25">
      <c r="A7" s="220" t="s">
        <v>432</v>
      </c>
      <c r="B7" s="221" t="s">
        <v>479</v>
      </c>
      <c r="C7" s="223">
        <v>4</v>
      </c>
      <c r="D7" s="223" t="s">
        <v>486</v>
      </c>
      <c r="E7" s="226">
        <v>11200</v>
      </c>
      <c r="F7" s="226">
        <v>44800</v>
      </c>
    </row>
    <row r="8" spans="1:6" x14ac:dyDescent="0.25">
      <c r="A8" s="220" t="s">
        <v>433</v>
      </c>
      <c r="B8" s="221" t="s">
        <v>492</v>
      </c>
      <c r="C8" s="223">
        <v>8.9999999999999993E-3</v>
      </c>
      <c r="D8" s="223" t="s">
        <v>15</v>
      </c>
      <c r="E8" s="226">
        <v>204000</v>
      </c>
      <c r="F8" s="226">
        <v>1836</v>
      </c>
    </row>
    <row r="9" spans="1:6" x14ac:dyDescent="0.25">
      <c r="A9" s="220" t="s">
        <v>434</v>
      </c>
      <c r="B9" s="221" t="s">
        <v>493</v>
      </c>
      <c r="C9" s="223">
        <v>0.01</v>
      </c>
      <c r="D9" s="223" t="s">
        <v>15</v>
      </c>
      <c r="E9" s="226">
        <v>203000</v>
      </c>
      <c r="F9" s="226">
        <v>2030</v>
      </c>
    </row>
    <row r="10" spans="1:6" x14ac:dyDescent="0.25">
      <c r="A10" s="220" t="s">
        <v>435</v>
      </c>
      <c r="B10" s="221" t="s">
        <v>480</v>
      </c>
      <c r="C10" s="223">
        <v>4</v>
      </c>
      <c r="D10" s="223" t="s">
        <v>486</v>
      </c>
      <c r="E10" s="226">
        <v>760000</v>
      </c>
      <c r="F10" s="226">
        <v>3040000</v>
      </c>
    </row>
    <row r="11" spans="1:6" x14ac:dyDescent="0.25">
      <c r="A11" s="220" t="s">
        <v>436</v>
      </c>
      <c r="B11" s="221" t="s">
        <v>481</v>
      </c>
      <c r="C11" s="223">
        <v>4</v>
      </c>
      <c r="D11" s="223" t="s">
        <v>486</v>
      </c>
      <c r="E11" s="226">
        <v>87000</v>
      </c>
      <c r="F11" s="226">
        <v>348000</v>
      </c>
    </row>
    <row r="12" spans="1:6" x14ac:dyDescent="0.25">
      <c r="A12" s="220" t="s">
        <v>437</v>
      </c>
      <c r="B12" s="221" t="s">
        <v>482</v>
      </c>
      <c r="C12" s="223">
        <v>8</v>
      </c>
      <c r="D12" s="223" t="s">
        <v>149</v>
      </c>
      <c r="E12" s="226">
        <v>3450</v>
      </c>
      <c r="F12" s="226">
        <v>27600</v>
      </c>
    </row>
    <row r="13" spans="1:6" x14ac:dyDescent="0.25">
      <c r="A13" s="220" t="s">
        <v>438</v>
      </c>
      <c r="B13" s="221" t="s">
        <v>483</v>
      </c>
      <c r="C13" s="224">
        <v>1811</v>
      </c>
      <c r="D13" s="223" t="s">
        <v>149</v>
      </c>
      <c r="E13" s="226">
        <v>13000</v>
      </c>
      <c r="F13" s="226">
        <v>23543000</v>
      </c>
    </row>
    <row r="14" spans="1:6" x14ac:dyDescent="0.25">
      <c r="A14" s="222" t="s">
        <v>439</v>
      </c>
      <c r="B14" s="222" t="s">
        <v>484</v>
      </c>
      <c r="C14" s="225">
        <v>2</v>
      </c>
      <c r="D14" s="225" t="s">
        <v>486</v>
      </c>
      <c r="E14" s="227">
        <v>141000</v>
      </c>
      <c r="F14" s="227">
        <v>282000</v>
      </c>
    </row>
    <row r="15" spans="1:6" x14ac:dyDescent="0.25">
      <c r="B15" s="228" t="s">
        <v>495</v>
      </c>
      <c r="F15" s="216">
        <f>SUM(F2:F14)</f>
        <v>68170785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Свод</vt:lpstr>
      <vt:lpstr>СМР+мат пред </vt:lpstr>
      <vt:lpstr>СМР+мат </vt:lpstr>
      <vt:lpstr>Расчет материалов от Григория</vt:lpstr>
      <vt:lpstr>КП от ВСП 74</vt:lpstr>
      <vt:lpstr>КП ЖД-Стройгруппа 06.06.24</vt:lpstr>
      <vt:lpstr>КП от НТПК 13.06.24</vt:lpstr>
      <vt:lpstr>Лист1</vt:lpstr>
      <vt:lpstr>Свод!Область_печати</vt:lpstr>
      <vt:lpstr>'СМР+мат 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2024-02-07T07:39:05Z</cp:lastPrinted>
  <dcterms:created xsi:type="dcterms:W3CDTF">2023-10-31T07:58:42Z</dcterms:created>
  <dcterms:modified xsi:type="dcterms:W3CDTF">2025-05-16T08:07:38Z</dcterms:modified>
</cp:coreProperties>
</file>