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ВК и ВС\"/>
    </mc:Choice>
  </mc:AlternateContent>
  <bookViews>
    <workbookView xWindow="-105" yWindow="-105" windowWidth="19305" windowHeight="6555" tabRatio="918" firstSheet="1" activeTab="2"/>
  </bookViews>
  <sheets>
    <sheet name="свод" sheetId="1" state="hidden" r:id="rId1"/>
    <sheet name="свод_ВК,ВС" sheetId="19" r:id="rId2"/>
    <sheet name="КП прил. к конкурсу" sheetId="20" r:id="rId3"/>
    <sheet name="Лист2" sheetId="22" r:id="rId4"/>
    <sheet name="Лист1" sheetId="23" r:id="rId5"/>
    <sheet name="Индротек ВК" sheetId="24" r:id="rId6"/>
    <sheet name="Индротек ВС" sheetId="25" r:id="rId7"/>
    <sheet name="Лист5" sheetId="2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_FilterDatabase" localSheetId="2" hidden="1">'КП прил. к конкурсу'!$A$10:$T$63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20" l="1"/>
  <c r="G60" i="20"/>
  <c r="N60" i="20"/>
  <c r="M61" i="20"/>
  <c r="L60" i="20"/>
  <c r="J60" i="20"/>
  <c r="I60" i="20"/>
  <c r="J61" i="20"/>
  <c r="K56" i="20"/>
  <c r="K53" i="20"/>
  <c r="K50" i="20"/>
  <c r="K49" i="20"/>
  <c r="K48" i="20"/>
  <c r="K46" i="20"/>
  <c r="K44" i="20"/>
  <c r="K43" i="20"/>
  <c r="K31" i="20"/>
  <c r="I18" i="20"/>
  <c r="K18" i="20"/>
  <c r="K13" i="20"/>
  <c r="J13" i="20"/>
  <c r="I13" i="20"/>
  <c r="J58" i="20"/>
  <c r="I58" i="20"/>
  <c r="J57" i="20"/>
  <c r="K57" i="20" s="1"/>
  <c r="I57" i="20"/>
  <c r="J56" i="20"/>
  <c r="I56" i="20"/>
  <c r="J54" i="20"/>
  <c r="I54" i="20"/>
  <c r="K54" i="20" s="1"/>
  <c r="J53" i="20"/>
  <c r="I53" i="20"/>
  <c r="J52" i="20"/>
  <c r="I52" i="20"/>
  <c r="J50" i="20"/>
  <c r="I50" i="20"/>
  <c r="J49" i="20"/>
  <c r="I49" i="20"/>
  <c r="J48" i="20"/>
  <c r="I48" i="20"/>
  <c r="J47" i="20"/>
  <c r="I47" i="20"/>
  <c r="J46" i="20"/>
  <c r="I46" i="20"/>
  <c r="J45" i="20"/>
  <c r="K45" i="20" s="1"/>
  <c r="I45" i="20"/>
  <c r="J44" i="20"/>
  <c r="I44" i="20"/>
  <c r="J43" i="20"/>
  <c r="I43" i="20"/>
  <c r="K40" i="20"/>
  <c r="J40" i="20"/>
  <c r="I40" i="20"/>
  <c r="J38" i="20"/>
  <c r="I38" i="20"/>
  <c r="J37" i="20"/>
  <c r="I37" i="20"/>
  <c r="J36" i="20"/>
  <c r="I36" i="20"/>
  <c r="J34" i="20"/>
  <c r="K34" i="20" s="1"/>
  <c r="I34" i="20"/>
  <c r="K33" i="20"/>
  <c r="K60" i="20" s="1"/>
  <c r="J33" i="20"/>
  <c r="I33" i="20"/>
  <c r="J32" i="20"/>
  <c r="I32" i="20"/>
  <c r="J31" i="20"/>
  <c r="I31" i="20"/>
  <c r="J30" i="20"/>
  <c r="I30" i="20"/>
  <c r="K28" i="20"/>
  <c r="J28" i="20"/>
  <c r="I28" i="20"/>
  <c r="J27" i="20"/>
  <c r="I27" i="20"/>
  <c r="K27" i="20" s="1"/>
  <c r="K25" i="20"/>
  <c r="J25" i="20"/>
  <c r="I25" i="20"/>
  <c r="J23" i="20"/>
  <c r="K23" i="20" s="1"/>
  <c r="I23" i="20"/>
  <c r="J21" i="20"/>
  <c r="I21" i="20"/>
  <c r="J19" i="20"/>
  <c r="K19" i="20" s="1"/>
  <c r="I19" i="20"/>
  <c r="J18" i="20"/>
  <c r="J17" i="20"/>
  <c r="K17" i="20" s="1"/>
  <c r="I17" i="20"/>
  <c r="J16" i="20"/>
  <c r="I16" i="20"/>
  <c r="J15" i="20"/>
  <c r="I15" i="20"/>
  <c r="J12" i="20"/>
  <c r="I12" i="20"/>
  <c r="J11" i="20"/>
  <c r="I11" i="20"/>
  <c r="K58" i="20"/>
  <c r="K47" i="20"/>
  <c r="K37" i="20"/>
  <c r="K36" i="20"/>
  <c r="K21" i="20"/>
  <c r="K15" i="20"/>
  <c r="K12" i="20"/>
  <c r="N11" i="20"/>
  <c r="N12" i="20"/>
  <c r="N13" i="20"/>
  <c r="N15" i="20"/>
  <c r="N16" i="20"/>
  <c r="N17" i="20"/>
  <c r="N18" i="20"/>
  <c r="N19" i="20"/>
  <c r="N21" i="20"/>
  <c r="N23" i="20"/>
  <c r="N25" i="20"/>
  <c r="N27" i="20"/>
  <c r="N28" i="20"/>
  <c r="N30" i="20"/>
  <c r="N31" i="20"/>
  <c r="N32" i="20"/>
  <c r="N33" i="20"/>
  <c r="N34" i="20"/>
  <c r="N36" i="20"/>
  <c r="N37" i="20"/>
  <c r="N38" i="20"/>
  <c r="N40" i="20"/>
  <c r="N43" i="20"/>
  <c r="N44" i="20"/>
  <c r="N45" i="20"/>
  <c r="N46" i="20"/>
  <c r="N47" i="20"/>
  <c r="N48" i="20"/>
  <c r="N49" i="20"/>
  <c r="N50" i="20"/>
  <c r="N52" i="20"/>
  <c r="N53" i="20"/>
  <c r="N54" i="20"/>
  <c r="N56" i="20"/>
  <c r="N57" i="20"/>
  <c r="N58" i="20"/>
  <c r="M60" i="20"/>
  <c r="K52" i="20" l="1"/>
  <c r="K38" i="20"/>
  <c r="K32" i="20"/>
  <c r="K30" i="20"/>
  <c r="J62" i="20"/>
  <c r="J63" i="20" s="1"/>
  <c r="K16" i="20"/>
  <c r="K11" i="20"/>
  <c r="C5" i="22" l="1"/>
  <c r="C3" i="22"/>
  <c r="S61" i="20"/>
  <c r="T12" i="20" l="1"/>
  <c r="T11" i="20"/>
  <c r="S60" i="20"/>
  <c r="O60" i="20"/>
  <c r="Q60" i="20" s="1"/>
  <c r="P60" i="20"/>
  <c r="E32" i="26"/>
  <c r="D32" i="26"/>
  <c r="F30" i="26"/>
  <c r="F29" i="26"/>
  <c r="F27" i="26"/>
  <c r="F26" i="26"/>
  <c r="F25" i="26"/>
  <c r="F24" i="26"/>
  <c r="F22" i="26"/>
  <c r="F21" i="26"/>
  <c r="F20" i="26"/>
  <c r="F18" i="26"/>
  <c r="F17" i="26"/>
  <c r="F16" i="26"/>
  <c r="F15" i="26"/>
  <c r="F13" i="26"/>
  <c r="F11" i="26"/>
  <c r="F9" i="26"/>
  <c r="F32" i="26" s="1"/>
  <c r="F8" i="26"/>
  <c r="F7" i="26"/>
  <c r="F6" i="26"/>
  <c r="F5" i="26"/>
  <c r="G61" i="20" l="1"/>
  <c r="G62" i="20" s="1"/>
  <c r="G63" i="20" s="1"/>
  <c r="H58" i="20" l="1"/>
  <c r="H57" i="20"/>
  <c r="H54" i="20"/>
  <c r="H52" i="20"/>
  <c r="H47" i="20"/>
  <c r="H45" i="20"/>
  <c r="H38" i="20"/>
  <c r="H37" i="20"/>
  <c r="H36" i="20"/>
  <c r="H34" i="20"/>
  <c r="H32" i="20"/>
  <c r="H30" i="20"/>
  <c r="H27" i="20"/>
  <c r="H21" i="20"/>
  <c r="H23" i="20"/>
  <c r="H19" i="20"/>
  <c r="H16" i="20"/>
  <c r="H17" i="20"/>
  <c r="H15" i="20"/>
  <c r="H12" i="20"/>
  <c r="H11" i="20"/>
  <c r="T59" i="20"/>
  <c r="T58" i="20"/>
  <c r="T57" i="20"/>
  <c r="T56" i="20"/>
  <c r="T55" i="20"/>
  <c r="T54" i="20"/>
  <c r="T53" i="20"/>
  <c r="T52" i="20"/>
  <c r="T51" i="20"/>
  <c r="T50" i="20"/>
  <c r="T49" i="20"/>
  <c r="T48" i="20"/>
  <c r="T47" i="20"/>
  <c r="T46" i="20"/>
  <c r="T45" i="20"/>
  <c r="T44" i="20"/>
  <c r="T43" i="20"/>
  <c r="T42" i="20"/>
  <c r="T41" i="20"/>
  <c r="T40" i="20"/>
  <c r="T39" i="20"/>
  <c r="T38" i="20"/>
  <c r="T37" i="20"/>
  <c r="T36" i="20"/>
  <c r="T35" i="20"/>
  <c r="T34" i="20"/>
  <c r="T33" i="20"/>
  <c r="T32" i="20"/>
  <c r="T31" i="20"/>
  <c r="T30" i="20"/>
  <c r="T29" i="20"/>
  <c r="T28" i="20"/>
  <c r="T27" i="20"/>
  <c r="T26" i="20"/>
  <c r="T25" i="20"/>
  <c r="T24" i="20"/>
  <c r="T23" i="20"/>
  <c r="T22" i="20"/>
  <c r="T21" i="20"/>
  <c r="T20" i="20"/>
  <c r="T19" i="20"/>
  <c r="T18" i="20"/>
  <c r="T17" i="20"/>
  <c r="T16" i="20"/>
  <c r="T15" i="20"/>
  <c r="T14" i="20"/>
  <c r="T13" i="20"/>
  <c r="T60" i="20" l="1"/>
  <c r="Q14" i="20"/>
  <c r="Q15" i="20"/>
  <c r="Q16" i="20"/>
  <c r="Q17" i="20"/>
  <c r="Q18" i="20"/>
  <c r="Q19" i="20"/>
  <c r="Q20" i="20"/>
  <c r="Q21" i="20"/>
  <c r="Q22" i="20"/>
  <c r="Q23" i="20"/>
  <c r="Q24" i="20"/>
  <c r="Q25" i="20"/>
  <c r="Q26" i="20"/>
  <c r="Q27" i="20"/>
  <c r="Q28" i="20"/>
  <c r="Q29" i="20"/>
  <c r="Q30" i="20"/>
  <c r="Q31" i="20"/>
  <c r="Q32" i="20"/>
  <c r="Q33" i="20"/>
  <c r="Q34" i="20"/>
  <c r="Q35" i="20"/>
  <c r="Q36" i="20"/>
  <c r="Q37" i="20"/>
  <c r="Q38" i="20"/>
  <c r="Q39" i="20"/>
  <c r="Q40" i="20"/>
  <c r="Q41" i="20"/>
  <c r="Q42" i="20"/>
  <c r="Q43" i="20"/>
  <c r="Q44" i="20"/>
  <c r="Q45" i="20"/>
  <c r="Q46" i="20"/>
  <c r="Q47" i="20"/>
  <c r="Q48" i="20"/>
  <c r="Q49" i="20"/>
  <c r="Q50" i="20"/>
  <c r="Q51" i="20"/>
  <c r="Q52" i="20"/>
  <c r="Q53" i="20"/>
  <c r="Q54" i="20"/>
  <c r="Q55" i="20"/>
  <c r="Q56" i="20"/>
  <c r="Q57" i="20"/>
  <c r="Q58" i="20"/>
  <c r="Q59" i="20"/>
  <c r="Q13" i="20"/>
  <c r="P61" i="20" l="1"/>
  <c r="N25" i="19" l="1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" i="19"/>
  <c r="C5" i="19"/>
  <c r="C4" i="19"/>
  <c r="E26" i="19"/>
  <c r="G26" i="19"/>
  <c r="H26" i="19"/>
  <c r="I26" i="19"/>
  <c r="J26" i="19"/>
  <c r="K26" i="19"/>
  <c r="L26" i="19"/>
  <c r="E27" i="19" s="1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F4" i="19"/>
  <c r="F27" i="19" l="1"/>
  <c r="D27" i="19"/>
  <c r="C27" i="19" s="1"/>
  <c r="F26" i="19"/>
  <c r="D26" i="19"/>
  <c r="C26" i="19" l="1"/>
  <c r="C29" i="19" s="1"/>
  <c r="N14" i="19"/>
  <c r="N15" i="19"/>
  <c r="N5" i="19"/>
  <c r="N6" i="19"/>
  <c r="N8" i="19"/>
  <c r="N9" i="19"/>
  <c r="N10" i="19"/>
  <c r="N11" i="19"/>
  <c r="N12" i="19"/>
  <c r="N13" i="19"/>
  <c r="N7" i="19"/>
  <c r="S21" i="1" l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19" i="1"/>
  <c r="P18" i="1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D14" i="1" s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N16" i="19" l="1"/>
  <c r="O16" i="1"/>
  <c r="O6" i="1"/>
  <c r="O10" i="1"/>
  <c r="Q10" i="1" s="1"/>
  <c r="O8" i="1"/>
  <c r="O15" i="1"/>
  <c r="O14" i="1"/>
  <c r="Q14" i="1" s="1"/>
  <c r="O12" i="1"/>
  <c r="O11" i="1"/>
  <c r="Q11" i="1" s="1"/>
  <c r="O9" i="1"/>
  <c r="O13" i="1"/>
  <c r="O7" i="1"/>
  <c r="O5" i="1"/>
  <c r="N18" i="19" l="1"/>
  <c r="N4" i="19"/>
  <c r="N17" i="19"/>
  <c r="Q16" i="1"/>
  <c r="Q6" i="1"/>
  <c r="Q8" i="1"/>
  <c r="Q12" i="1"/>
  <c r="Q15" i="1"/>
  <c r="Q13" i="1"/>
  <c r="Q7" i="1"/>
  <c r="Q5" i="1"/>
  <c r="O4" i="1"/>
  <c r="N19" i="19" l="1"/>
  <c r="Q4" i="1"/>
  <c r="C18" i="1"/>
  <c r="Q9" i="1"/>
  <c r="N20" i="19" l="1"/>
  <c r="Q18" i="1"/>
  <c r="C19" i="1"/>
  <c r="C20" i="1" s="1"/>
  <c r="Q19" i="1" l="1"/>
  <c r="C21" i="1"/>
  <c r="S22" i="1" s="1"/>
  <c r="N27" i="19" l="1"/>
  <c r="N24" i="19"/>
  <c r="N23" i="19"/>
  <c r="N22" i="19"/>
  <c r="N21" i="19"/>
  <c r="N26" i="19" l="1"/>
  <c r="P20" i="1"/>
  <c r="Q20" i="1" s="1"/>
  <c r="P21" i="1" l="1"/>
  <c r="Q21" i="1" s="1"/>
  <c r="C30" i="19" l="1"/>
  <c r="C31" i="19" l="1"/>
  <c r="C32" i="19" s="1"/>
</calcChain>
</file>

<file path=xl/comments1.xml><?xml version="1.0" encoding="utf-8"?>
<comments xmlns="http://schemas.openxmlformats.org/spreadsheetml/2006/main">
  <authors>
    <author>Admin</author>
  </authors>
  <commentList>
    <comment ref="O33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без учета МКС</t>
        </r>
      </text>
    </comment>
    <comment ref="R33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без учета МКС</t>
        </r>
      </text>
    </comment>
    <comment ref="S47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задвоение?</t>
        </r>
      </text>
    </comment>
  </commentList>
</comments>
</file>

<file path=xl/sharedStrings.xml><?xml version="1.0" encoding="utf-8"?>
<sst xmlns="http://schemas.openxmlformats.org/spreadsheetml/2006/main" count="2713" uniqueCount="771">
  <si>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</si>
  <si>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</si>
  <si>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</si>
  <si>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</si>
  <si>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</si>
  <si>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</si>
  <si>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</si>
  <si>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</si>
  <si>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</si>
  <si>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</si>
  <si>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</si>
  <si>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</si>
  <si>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</si>
  <si>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</si>
  <si>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</si>
  <si>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</si>
  <si>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</si>
  <si>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</si>
  <si>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</si>
  <si>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</si>
  <si>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</si>
  <si>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</si>
  <si>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</si>
  <si>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</si>
  <si>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</si>
  <si>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</si>
  <si>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</si>
  <si>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</si>
  <si>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</si>
  <si>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</si>
  <si>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</si>
  <si>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</si>
  <si>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</si>
  <si>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</si>
  <si>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</si>
  <si>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</si>
  <si>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</si>
  <si>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</si>
  <si>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</si>
  <si>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</si>
  <si>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</si>
  <si>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Материалы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</si>
  <si>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</si>
  <si>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</si>
  <si>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</si>
  <si>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</si>
  <si>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</si>
  <si>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</si>
  <si>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</si>
  <si>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</si>
  <si>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</si>
  <si>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</si>
  <si>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>Непредвиденные 3%</t>
  </si>
  <si>
    <t>Оборудование</t>
  </si>
  <si>
    <t>Внутрикорпусные сети водопровода и канализации, 07.02.010 Станция разгрузки вагонов (код SAP 01.04.001) код ГП 1.1
07.02.011 Здание трансбордера (код SAP 01.04.002) код ГП 1.2</t>
  </si>
  <si>
    <t>Внутрикорпусные сети водопровода и каналзации, 07.04.030 Тоннель (код SAP 01.02.025) код ГП 2.1.0
07.04.020 Пересыпная станция №1 (код SAP 01.02.001) код ГП 2.2.1</t>
  </si>
  <si>
    <t>Внутренние системы водоснабжения и канализации, 07.04.040 Конвейерная галерея №1 (код SAP 01.02.006) код ГП 2.1.1</t>
  </si>
  <si>
    <t>Внутренние системы водоснабжения и канализации, Пересыпная станция № 4. Конвейерная галерея № 6</t>
  </si>
  <si>
    <t>Внутренние системы водоснабжения и канализации, Конвейерная галерея № 2, Конвейерная галерея №7</t>
  </si>
  <si>
    <t>Внутренние системы водоснабжения и канализации, Конвейерная галерея № 2, Конвейерная галерея №6</t>
  </si>
  <si>
    <t>Внутренние системы водоснабжения и канализации, 07.04.042 Конвейерная галерея №3 (код SAP 01.02.011) код ГП 2.1.3</t>
  </si>
  <si>
    <t>Внутренние системы водоснабжения и канализации, 07.04.043 Конвейерная галерея №4 (код SAP 01.02.007) код ГП 2.1.4</t>
  </si>
  <si>
    <t>Внутренние системы водоснабжения и канализации, 07.04.044 Конвейерная галерея №5 (код SAP 01.02.012) код ГП 2.1.5</t>
  </si>
  <si>
    <t>Внутренние системы водоснабжения и канализации, 07.04.050 Конвейерная галерея №11 (код SAP 01.02.008) код ГП 2.1.11</t>
  </si>
  <si>
    <t>Внутренние системы водоснабжения и канализации, 07.04.051 Конвейерная галерея №12 (код SAP 01.02.008) код ГП 2.1.12</t>
  </si>
  <si>
    <t>Внутренние системы водоснабжения и канализации, 07.04.021 Пересыпная станция №2 (код SAP 01.02.002) код ГП 2.2.2</t>
  </si>
  <si>
    <t>Внутренние системы водоснабжения и канализации, 07.04.022 Пересыпная станция №3 (код SAP 01.02.003) код ГП 2.2.3</t>
  </si>
  <si>
    <t>Водопровод производственно-противопожарный В2, 07.04.024 Пересыпная станция №5 (код SAP 01.02.019) код ГП 2.2.5
07.04.052 Конвейерная галерея №13 (код SAP 01.02.009) код ГП 2.1.13</t>
  </si>
  <si>
    <t>Внутренние системы водоснабжения и канализации, 07.04.025 Пересыпная станция №6 (код SAP 01.02.020) код ГП 2.2.6</t>
  </si>
  <si>
    <t>Внутренние системы водоснабжения и канализации, 07.04.026 Приводная станция  (код SAP 01.02.005) код ГП 2.2.7</t>
  </si>
  <si>
    <t>Внутренние системы водоснабжения и канализации, 07.03.010 Крытый склад № 1 (код SAP 01.01.001) код ГП 3.1</t>
  </si>
  <si>
    <t>Внутренние системы водоснабжения  и канализации, 07.03.011 Крытый склад № 2 (код SAP 01.01.002) код ГП 3.2</t>
  </si>
  <si>
    <t>Внутренние системы водоснабжения  и канализации, 07.03.012 Купольный склад  (код SAP 01.01.005) код ГП 3.3.1</t>
  </si>
  <si>
    <t>Воздухоснабжение, 07.03.012 Купольный склад  (код SAP 01.01.005) код ГП 3.3.1</t>
  </si>
  <si>
    <t>Внутренние системы водоснабжения и канализации, 07.06.053 Морской пункт пропуска (код SAP 01.05.021) код ГП 8.4</t>
  </si>
  <si>
    <t>всего, без 3%</t>
  </si>
  <si>
    <t>Кдог.</t>
  </si>
  <si>
    <t>ВСЕГО</t>
  </si>
  <si>
    <t>Внутренние системы водоснабжения и канализации. Конвейерные галереи №2 и №7 в осях 1-7.</t>
  </si>
  <si>
    <t>приложение 1 к заявке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</si>
  <si>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</si>
  <si>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</si>
  <si>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терминала».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</si>
  <si>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</si>
  <si>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</si>
  <si>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</si>
  <si>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</si>
  <si>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</si>
  <si>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</si>
  <si>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Наменование раздела</t>
  </si>
  <si>
    <t>Шифр РД</t>
  </si>
  <si>
    <t>Здание/сооружение отдельно</t>
  </si>
  <si>
    <t>выполнение 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</t>
  </si>
  <si>
    <t>1. 1632-2021-3.1-ВК. Внутренние системы водоснабжения и канализации. Крытый склад №1.</t>
  </si>
  <si>
    <t>1. 1632-2021-3.1-ВК</t>
  </si>
  <si>
    <t>3.1-ВК</t>
  </si>
  <si>
    <t>2. 1632-2021-3.2-ВК. Внутренние системы водоснабжения и канализации. Крытый склад №2.</t>
  </si>
  <si>
    <t>2. 1632-2021-3.2-ВК.</t>
  </si>
  <si>
    <t>3.2-ВК</t>
  </si>
  <si>
    <t>3. 1632-2021-3.1, 3.2-ВС. Крытые склады №1 и №2</t>
  </si>
  <si>
    <t>3. 1632-2021-3.1, 3.2-ВС</t>
  </si>
  <si>
    <t>3.1-ВС</t>
  </si>
  <si>
    <t>3.2-ВС</t>
  </si>
  <si>
    <t>4. 1632-2021-3.3-ВК. Купольный склад Внутренние системы водоснабжения и канализации</t>
  </si>
  <si>
    <t>4. 1632-2021-3.3-ВК.</t>
  </si>
  <si>
    <t>3.3-ВК.</t>
  </si>
  <si>
    <t>5. 1632-2021-3.3-ВС. Купольный склад Воздухоснабжение</t>
  </si>
  <si>
    <t>5. 1632-2021-3.3-ВС</t>
  </si>
  <si>
    <t>3.3-ВС</t>
  </si>
  <si>
    <t>6. 1632-2021-2.1.1-ВК. Внутренние системы водоснабжения и канализации. Конвейерная галерея №1.</t>
  </si>
  <si>
    <t>6. 1632-2021-2.1.1-ВК.</t>
  </si>
  <si>
    <t>2.1.1-ВК</t>
  </si>
  <si>
    <t>7. 1632-2021-2.1.1-ВС. Конвейерная галерея №1 Воздухоснабжение</t>
  </si>
  <si>
    <t>7. 1632-2021-2.1.1-ВС</t>
  </si>
  <si>
    <t>2.1.1-ВС</t>
  </si>
  <si>
    <t>8. 1632-2021-2.1.2, 2.1.7-ВК2. Внутренние системы водоснабжения и канализации. Конвейерные галереи №2 и №7 в осях 8-14.</t>
  </si>
  <si>
    <t>8. 1632-2021-2.1.2, 2.1.7-ВК2</t>
  </si>
  <si>
    <t>2.1.2-ВК2</t>
  </si>
  <si>
    <t>2.1.7-ВК2</t>
  </si>
  <si>
    <t>9. 1632-2021-2.1.2, 2.1.7-ВК</t>
  </si>
  <si>
    <t>2.1.2-ВК</t>
  </si>
  <si>
    <t>2.1.7-ВК</t>
  </si>
  <si>
    <t>10. 1632-2021-2.1.2, 2.1.7-ВК1. Внутренние системы водоснабжения и канализации. Конвейерные галереи №2 и №7 в осях 1-7.</t>
  </si>
  <si>
    <t>10. 1632-2021-2.1.2, 2.1.7-ВК1.</t>
  </si>
  <si>
    <t>2.1.2-ВК1</t>
  </si>
  <si>
    <t>2.1.7-ВК1</t>
  </si>
  <si>
    <t>11. 1632-2021-2.1.2, 2.1.7-ВС. Конвейерная галерея №2 и конвейерная галерея №7.</t>
  </si>
  <si>
    <t>11. 1632-2021-2.1.2, 2.1.7-ВС</t>
  </si>
  <si>
    <t>2.1.2-ВС</t>
  </si>
  <si>
    <t>2.1.7-ВС</t>
  </si>
  <si>
    <t>12. 1632-2021-2.1.3-ВК. Внутренние системы водоснабжения и канализации. Конвейерная галерея №3.</t>
  </si>
  <si>
    <t>12. 1632-2021-2.1.3-ВК</t>
  </si>
  <si>
    <t>2.1.3-ВК</t>
  </si>
  <si>
    <t>13. 1632-2021-2.1.3, 2.2.7-ВС. Конвейерная галерея №3 и приводная станция.  Воздухоснабжение</t>
  </si>
  <si>
    <t>13. 1632-2021-2.1.3, 2.2.7-ВС</t>
  </si>
  <si>
    <t>2.1.3-ВС</t>
  </si>
  <si>
    <t>2.2.7-ВС</t>
  </si>
  <si>
    <t>14. 1632-2021-2.1.4-ВК. Внутренние системы водоснабжения и канализации. Конвейерная галерея №4.</t>
  </si>
  <si>
    <t>14. 1632-2021-2.1.4-ВК</t>
  </si>
  <si>
    <t>2.1.4-ВК</t>
  </si>
  <si>
    <t>15. 1632-2021-2.1.4-ВС. Конвейерная галерея №4</t>
  </si>
  <si>
    <t>15. 1632-2021-2.1.4-ВС</t>
  </si>
  <si>
    <t>2.1.4-ВС</t>
  </si>
  <si>
    <t>16. 1632-2021-2.1.5-ВК. Внутренние системы водоснабжения и канализации. Конвейерная галерея №5.</t>
  </si>
  <si>
    <t>16. 1632-2021-2.1.5-ВК</t>
  </si>
  <si>
    <t>2.1.5-ВК</t>
  </si>
  <si>
    <t>17. 1632-2021-2.1.6-ВС. Конвейерная галерея №6</t>
  </si>
  <si>
    <t>17. 1632-2021-2.1.6-ВС</t>
  </si>
  <si>
    <t>2.1.6-ВС</t>
  </si>
  <si>
    <t>18. 1632-2021-2.2.4, 2.1.6-ВК. Внутренние системы водоснабжения и канализации. Пересыпная станция №4, Конвейерная галерея №6.</t>
  </si>
  <si>
    <t>18. 1632-2021-2.2.4, 2.1.6-ВК</t>
  </si>
  <si>
    <t>2.2.4-ВК</t>
  </si>
  <si>
    <t>2.1.6-ВК</t>
  </si>
  <si>
    <t>19. 1632-2021-2.1.11-ВК. Внутренние системы водоснабжения и канализации. Конвейерная галерея №11.</t>
  </si>
  <si>
    <t>19. 1632-2021-2.1.11-ВК</t>
  </si>
  <si>
    <t>2.1.11-ВК</t>
  </si>
  <si>
    <t>20. 1632-2021-2.1.12-ВК. Внутренние системы водоснабжения и канализации. Конвейерная галерея №12.</t>
  </si>
  <si>
    <t>20. 1632-2021-2.1.12-ВК</t>
  </si>
  <si>
    <t>2.1.12-ВК</t>
  </si>
  <si>
    <t>21. 1632-2021-2.1.0, 2.2.1-ВК. Внутренние системы водоснабжения и канализации. Тоннель. Пересыпная станция №1.</t>
  </si>
  <si>
    <t>21. 1632-2021-2.1.0, 2.2.1-ВК</t>
  </si>
  <si>
    <t>2.1.0-ВК</t>
  </si>
  <si>
    <t>2.2.1-ВК</t>
  </si>
  <si>
    <t>22. 1632-2021-2.1.8, 2.1.9, 2.1.10-ВС. Конвейерная галерея №8, конвейерная галерея №9 и №10</t>
  </si>
  <si>
    <t>22. 1632-2021-2.1.8, 2.1.9, 2.1.10-ВС</t>
  </si>
  <si>
    <t>2.1.8-ВС</t>
  </si>
  <si>
    <t>2.1.9-ВС</t>
  </si>
  <si>
    <t>2.1.10-ВС</t>
  </si>
  <si>
    <t>23. 1632-2021-2.1.11-ВС. Конвейерная галерея №11</t>
  </si>
  <si>
    <t>23. 1632-2021-2.1.11-ВС</t>
  </si>
  <si>
    <t>2.1.11-ВС</t>
  </si>
  <si>
    <t>24. 1632-2021-2.2.1-ВС. Пересыпная станция №1</t>
  </si>
  <si>
    <t>24. 1632-2021-2.2.1-ВС</t>
  </si>
  <si>
    <t>2.2.1-ВС</t>
  </si>
  <si>
    <t>25. 1632-2021-2.2.2-ВК. Внутренние системы водоснабжения и канализации. Пересыпная станция №2.</t>
  </si>
  <si>
    <t>25. 1632-2021-2.2.2-ВК</t>
  </si>
  <si>
    <t>2.2.2-ВК</t>
  </si>
  <si>
    <t>26. 1632-2021-2.2.2-ВС. Пересыпная станция №2</t>
  </si>
  <si>
    <t>26. 1632-2021-2.2.2-ВС</t>
  </si>
  <si>
    <t>2.2.2-ВС</t>
  </si>
  <si>
    <t>27. 1632-2021-2.2.3-ВК. Внутренние системы водоснабжения и канализации. Пересыпная станция №3.</t>
  </si>
  <si>
    <t>27. 1632-2021-2.2.3-ВК</t>
  </si>
  <si>
    <t>2.2.3-ВК</t>
  </si>
  <si>
    <t>28. 1632-2021-2.2.3-ВС. Пересыпная станция №3</t>
  </si>
  <si>
    <t>28. 1632-2021-2.2.3-ВС</t>
  </si>
  <si>
    <t>2.2.3-ВС</t>
  </si>
  <si>
    <t>29. 1632-2021-2.2.4-ВС. Пересыпная станция №4. Воздухоснабжение</t>
  </si>
  <si>
    <t>29. 1632-2021-2.2.4-ВС</t>
  </si>
  <si>
    <t>2.2.4-ВС</t>
  </si>
  <si>
    <t>30. 1632-2021-2.2.5, 2.1.13-ВС. Пересыпная станция №5 и конвейерная галерея №13</t>
  </si>
  <si>
    <t>30. 1632-2021-2.2.5, 2.1.13-ВС</t>
  </si>
  <si>
    <t>2.2.5-ВС</t>
  </si>
  <si>
    <t>2.1.13-ВС</t>
  </si>
  <si>
    <t>31. 1632-2021-2.2.6-ВК. Внутренние системы водоснабжения и канализации. Пересыпная станция №6.</t>
  </si>
  <si>
    <t>31. 1632-2021-2.2.6-ВК</t>
  </si>
  <si>
    <t>2.2.6-ВК</t>
  </si>
  <si>
    <t>32. 1632-2021-2.2.6-ВС. Пересыпная станция №6</t>
  </si>
  <si>
    <t>32. 1632-2021-2.2.6-ВС</t>
  </si>
  <si>
    <t>2.2.6-ВС</t>
  </si>
  <si>
    <t>33. 1632-2021-1.1, 1.2-ВК. Внутренние системы водоснабжения и канализации. Станция разгрузки вагонов. Трансбордер.</t>
  </si>
  <si>
    <t>33. 1632-2021-1.1, 1.2-ВК</t>
  </si>
  <si>
    <t>1.1-ВК</t>
  </si>
  <si>
    <t>1.2-ВК</t>
  </si>
  <si>
    <t>34. 1632-2021-1.1-ВС. Станция разгрузки вагонов Воздухоснабжение</t>
  </si>
  <si>
    <t>34. 1632-2021-1.1-ВС</t>
  </si>
  <si>
    <t>1.1-ВС</t>
  </si>
  <si>
    <t>35. 1632-2021-2.2.7-ВК. Внутренние системы водоснабжения и канализации. Приводная станция.</t>
  </si>
  <si>
    <t>35. 1632-2021-2.2.7-ВК</t>
  </si>
  <si>
    <t>2.2.7-ВК</t>
  </si>
  <si>
    <t>36. 1632-2021-2.2.5, 2.1.13-ВК. Внутренние системы водоснабжения и канализации. Пересыпная станция №5 и конвейерная галерея №13.</t>
  </si>
  <si>
    <t>36. 1632-2021-2.2.5, 2.1.13-ВК</t>
  </si>
  <si>
    <t>2.2.5-ВК</t>
  </si>
  <si>
    <t>2.1.13-ВК</t>
  </si>
  <si>
    <t>Итоговая стоимость строительно-монтажных работ</t>
  </si>
  <si>
    <t xml:space="preserve">Резерв средств на непредвиденные затраты в размере 3% </t>
  </si>
  <si>
    <t>Итоговая стоимость строительно-монтажных работ включая 3 % непредвиденные затраты</t>
  </si>
  <si>
    <t>1. Система сжатого воздуха "СРВ».</t>
  </si>
  <si>
    <t>Стоимость материалов (нерж. трубы, фитинги, запорная арматура 08Х18Н10Т): 3 600 000 р. с НДС</t>
  </si>
  <si>
    <t>Стоимость работ: 3 820 000 р.</t>
  </si>
  <si>
    <t>2. Система сжатого воздуха «КГ 1».</t>
  </si>
  <si>
    <t>Стоимость материалов (нерж. трубы, фитинги, запорная арматура 08Х18Н10Т): 820 000 р. с НДС</t>
  </si>
  <si>
    <t>Стоимость работ: 860 000 р.</t>
  </si>
  <si>
    <t>3. Система сжатого воздуха «КГ 2-7».</t>
  </si>
  <si>
    <t>Стоимость материалов (нерж. трубы, фитинги, запорная арматура 08Х18Н10Т): 2 830 000 р. с НДС</t>
  </si>
  <si>
    <t>Стоимость работ: 3 120 000 р.</t>
  </si>
  <si>
    <t>4. Система сжатого воздуха «КГ 3 и ПрС».</t>
  </si>
  <si>
    <t>Стоимость материалов (нерж. трубы, фитинги, запорная арматура 08Х18Н10Т): 4 420 000 р. с НДС</t>
  </si>
  <si>
    <t>Стоимость работ: 4 660 000 р.</t>
  </si>
  <si>
    <t>5. Система сжатого воздуха «КГ 4»</t>
  </si>
  <si>
    <t>Стоимость материалов (нерж. трубы, фитинги, запорная арматура 08Х18Н10Т): 1 120 000 р. с НДС</t>
  </si>
  <si>
    <t>Стоимость работ: 1 240 000 р.</t>
  </si>
  <si>
    <t>6. Система сжатого воздуха «КГ 6» (без учета стоимости МКС)</t>
  </si>
  <si>
    <t>Стоимость работ: 940 000 р.</t>
  </si>
  <si>
    <t>7. Система сжатого воздуха «КГ 8, 9, 10»</t>
  </si>
  <si>
    <t>Стоимость материалов (нерж. трубы, фитинги, запорная арматура 08Х18Н10Т): 1 440 000 р. с НДС</t>
  </si>
  <si>
    <t>Стоимость работ: 1 620 000 р.</t>
  </si>
  <si>
    <t>8. Система сжатого воздуха «КГ 11»</t>
  </si>
  <si>
    <t>Стоимость материалов (нерж. трубы, фитинги, запорная арматура 08Х18Н10Т): 566 000 р. с НДС</t>
  </si>
  <si>
    <t>Стоимость работ: 618 000 р.</t>
  </si>
  <si>
    <t>9. Система сжатого воздуха «ПС 1»</t>
  </si>
  <si>
    <t>Стоимость материалов (нерж. трубы, фитинги, запорная арматура 08Х18Н10Т): 1 180 000 р. с НДС</t>
  </si>
  <si>
    <t>10. Система сжатого воздуха «ПС 2»</t>
  </si>
  <si>
    <t>Стоимость материалов (нерж. трубы, фитинги, запорная арматура 08Х18Н10Т): 2 340 000 р. с НДС</t>
  </si>
  <si>
    <t>Стоимость работ: 2 420 000 р.</t>
  </si>
  <si>
    <t>11. Система сжатого воздуха «ПС 3»</t>
  </si>
  <si>
    <t>Стоимость материалов (нерж. трубы, фитинги, запорная арматура 08Х18Н10Т): 744 000 р. с НДС</t>
  </si>
  <si>
    <t>Стоимость работ: 755 000 р.</t>
  </si>
  <si>
    <t>12. Система сжатого воздуха «ПС 4»</t>
  </si>
  <si>
    <t>Стоимость материалов (нерж. трубы, фитинги, запорная арматура 08Х18Н10Т): 776 000 р. с НДС</t>
  </si>
  <si>
    <t>Стоимость работ: 798 000 р.</t>
  </si>
  <si>
    <t>13. Система сжатого воздуха «ПС 5 и КГ 13»</t>
  </si>
  <si>
    <t>Стоимость материалов (нерж. трубы, фитинги, запорная арматура 08Х18Н10Т): 1 325 000 р. с НДС</t>
  </si>
  <si>
    <t>Стоимость работ: 1 340 000 р.</t>
  </si>
  <si>
    <t>14. Система сжатого воздуха «ПС 6»</t>
  </si>
  <si>
    <t>Стоимость материалов (нерж. трубы, фитинги, запорная арматура 08Х18Н10Т): 198 000 р. с НДС</t>
  </si>
  <si>
    <t>Стоимость работ: 216 000 р.</t>
  </si>
  <si>
    <t>15. Система сжатого воздуха «Крытые Склады № 1 и 2»</t>
  </si>
  <si>
    <t>Стоимость материалов (нерж. трубы, фитинги, запорная арматура 08Х18Н10Т): 10 120 000 р. с НДС</t>
  </si>
  <si>
    <t>Стоимость работ: 10 240 000 р.</t>
  </si>
  <si>
    <t>16. Система сжатого воздуха «Купольный склад»</t>
  </si>
  <si>
    <t>Стоимость материалов (нерж. трубы, фитинги, запорная арматура 08Х18Н10Т): 11 140 000 р. с НДС</t>
  </si>
  <si>
    <t>Стоимость работ: 10 800 000 р.</t>
  </si>
  <si>
    <t>Работа</t>
  </si>
  <si>
    <t>Итого</t>
  </si>
  <si>
    <t>Итого с НДС</t>
  </si>
  <si>
    <t>Неучтенные и дополнительные расходы</t>
  </si>
  <si>
    <t xml:space="preserve">Инжсолюшн Предложение Участника, руб с НДС </t>
  </si>
  <si>
    <t>Смета с НДС</t>
  </si>
  <si>
    <t>Индратекс, руб с НДС</t>
  </si>
  <si>
    <t>№пп</t>
  </si>
  <si>
    <t>Наименование материалов, оборудования, работ</t>
  </si>
  <si>
    <t>Кол-во</t>
  </si>
  <si>
    <t>Ед. изм.</t>
  </si>
  <si>
    <t>Оборудование и материалы</t>
  </si>
  <si>
    <t>Стоимость, руб.</t>
  </si>
  <si>
    <t>Цена, руб.</t>
  </si>
  <si>
    <t>Сумма, руб.</t>
  </si>
  <si>
    <t xml:space="preserve">1632-2021-1.1,1.2-ВК Станция разгрузки вагонов. Трансбордер. </t>
  </si>
  <si>
    <t>Водопровод хозяйственно-питьевой «В1»</t>
  </si>
  <si>
    <t>Водомерный узел на вводе водопровода Ø65 мм со счётчиком Ø15 мм, с обводной линией и задвижками. Типовая вставка В1. Серия 5.901-1, листы 6,7 (Приложение А)</t>
  </si>
  <si>
    <t>компл</t>
  </si>
  <si>
    <t>Опора стальная для водомерного узла</t>
  </si>
  <si>
    <t>шт</t>
  </si>
  <si>
    <t>Вентиль запорный для труб PP-RCT Ø16</t>
  </si>
  <si>
    <t>Вентиль запорный для труб PP-RCT Ø20</t>
  </si>
  <si>
    <t>Вентиль запорный для труб PP-RCT Ø25</t>
  </si>
  <si>
    <t>Вентиль запорный для труб PP-RCT Ø40</t>
  </si>
  <si>
    <t>Кран шаровой резьбовой Ду20 Ру1,0 (для опорожнения системы)</t>
  </si>
  <si>
    <t>Воздухоотводчик автоматический поплавковый ½” Valtec VT.502.NV.04 (или аналог)</t>
  </si>
  <si>
    <t>Рукав резиновый напорный с текстильным каркасом Ду20 L=5 м В(II)-10-20-27-У ГОСТ 18698-79 (для опорожнения системы)</t>
  </si>
  <si>
    <t>Фильтр сетчатый магнитный фланцевый Ду50 Ру1,0 МФМ-50 Завод «Водоприбор» (или аналог)</t>
  </si>
  <si>
    <t>Опора подвесная хомутовая для трубы Ø20/60 мм ОСТ 36-17-85</t>
  </si>
  <si>
    <t>Стойка опорная для крепления трубы Ø50х3,0 к ж/б основанию SFS 5396 ООО «Завод креплений трубопроводов» (или аналог)</t>
  </si>
  <si>
    <t>Хомут металлический с гайкой, шпилькой-шурупом и дюбелем 3/8” (16-20 мм)</t>
  </si>
  <si>
    <t>Хомут металлический с гайкой, шпилькой-шурупом и дюбелем 3/4” (25-30 мм)</t>
  </si>
  <si>
    <t>Хомут металлический с гайкой, шпилькой-шурупом и дюбелем 1 1/2” (39-46 мм)</t>
  </si>
  <si>
    <t>Хомут металлический с гайкой, шпилькой-шурупом и дюбелем 2” (60-64 мм)</t>
  </si>
  <si>
    <t>Упор бетонный Серия 3.001.1-3</t>
  </si>
  <si>
    <t>м3</t>
  </si>
  <si>
    <t>Труба PP-RСT для холодной воды S5(SDR11) PN10 16×1,8 ГОСТ 32415-2013</t>
  </si>
  <si>
    <t>м</t>
  </si>
  <si>
    <t>Труба PP-RСT для холодной воды S5(SDR11) PN10 20×1,9 ГОСТ 32415-2013</t>
  </si>
  <si>
    <t>Труба PP-RСT для холодной воды S5(SDR11) PN10 20×1,9 в изоляции ГОСТ 32415-2013</t>
  </si>
  <si>
    <t>Труба PP-RСT для холодной воды S5(SDR11) PN10 25×2,3 ГОСТ 32415-2013</t>
  </si>
  <si>
    <t>Труба PP-RСT для холодной воды S5(SDR11) PN10 40×3,7 ГОСТ 32415-2013</t>
  </si>
  <si>
    <t>Труба PP-RСT для холодной воды S5(SDR11) PN10 40×3,7 в тепловой изоляции с электрообогревом ГОСТ 32415-2013</t>
  </si>
  <si>
    <t>Труба водогазопроводная оцинкованная Ц-20х2,8 ГОСТ 3262-75 (для опорожнения системы)</t>
  </si>
  <si>
    <t>Труба водогазопроводная оцинкованная Ц-50х3,5 ГОСТ 3262-75</t>
  </si>
  <si>
    <t>Труба полиэтиленовая ПЭ100 SDR17 63х3,8 ГОСТ 18599-2001 (на вводе)</t>
  </si>
  <si>
    <t>Втулка под фланец ПЭ 100 SDR 17 63 ТУ 2248-001-50049230-2007 (на вводе)</t>
  </si>
  <si>
    <t>Фланец стальной для разъёмных соединений ПЭ труб Dу50 Pу1,0 Мпа ТУ 2248-001-50049230-2007 (на вводе)</t>
  </si>
  <si>
    <t>Изоляционные цилиндры для труб 20 мм, длина 1200 мм, толщина изоляции 20 мм (или аналог)</t>
  </si>
  <si>
    <t>Антикоррозионная защита:</t>
  </si>
  <si>
    <t>30.1.</t>
  </si>
  <si>
    <t>Грунт ГФ-021 ГОСТ 25129-2020 (или аналог)</t>
  </si>
  <si>
    <t>кг</t>
  </si>
  <si>
    <t>30.2.</t>
  </si>
  <si>
    <t>Эмаль ПФ-115 ГОСТ 6465-82 (или аналог)</t>
  </si>
  <si>
    <t>Водопровод производственно-противопожарный «В2»</t>
  </si>
  <si>
    <t>Задвижка чугунная клиновая фланцевая Ду65 Ру16 с невыдвижным шпинделем комплектно с ответными фланцами и крепежом ГОСТ 9698-86</t>
  </si>
  <si>
    <t>Задвижка чугунная клиновая фланцевая Ду65 Ру16 с невыдвижным шпинделем с электроприводом комплектно с ответными фланцами и крепежом ГОСТ 9698-86</t>
  </si>
  <si>
    <t>Регулятор давления «после себя» чугунный фланцевый Ду65 Ру16 с ответными фланцами и крепежом ГОСТ 12678-80 УРРД-НО ООО «Техмаркет» (или аналог)</t>
  </si>
  <si>
    <t>Фильтр сетчатый магнитный фланцевый Ду65 Ру1,6 МФМ-50 Завод «Водоприбор» (или аналог)</t>
  </si>
  <si>
    <t>Кран шаровой резьбовой Ду50 Ру1,6 (для опорожнения системы)</t>
  </si>
  <si>
    <t>Кран пожарный Ø65 мм в составе:</t>
  </si>
  <si>
    <t>6.1.</t>
  </si>
  <si>
    <t>клапан угловой пожарный Ду65 1Б1Р ТУ 26-07-225-78</t>
  </si>
  <si>
    <t>6.2.</t>
  </si>
  <si>
    <t>головка соединительная муфтовая Ду65 ГМ-65 ГОСТ 53279-2009</t>
  </si>
  <si>
    <t>6.3.</t>
  </si>
  <si>
    <t>головка соединительная рукавная Ду65 ГР-65 ГОСТ 53279-2009</t>
  </si>
  <si>
    <t>6.4.</t>
  </si>
  <si>
    <t>ствол ручной пожарный Ду65 с диаметром спрыска 19 мм РС-65 ГОСТ Р 53331-2009</t>
  </si>
  <si>
    <t>6.5.</t>
  </si>
  <si>
    <t>рукав пожарный напорный латексированный Ду66 длиной 20 м ТУ 8193-019-00323890-2009</t>
  </si>
  <si>
    <t>6.6.</t>
  </si>
  <si>
    <t>шкаф пожарный, размером 540х230х1300(В) ШПК-320Н</t>
  </si>
  <si>
    <t>6.7.</t>
  </si>
  <si>
    <t>огнетушитель порошковый переносной вместимостью баллона 10 л ОП-8 ГОСТ Р 51057-2001</t>
  </si>
  <si>
    <t>Фланец стальной для разъёмных соединений ПЭ труб Dу300 Pу1,6 Мпа ТУ 2248-001-50049230-2007</t>
  </si>
  <si>
    <t>Втулка под фланец ПЭ 100 SDR 11 315 ТУ 2248-001-50049230-2007</t>
  </si>
  <si>
    <t>Опора хомутовая бескорпусная для гориз. прокл. трубы 76х3,0 76-ХБ-А-Ст20 ОСТ 36-146-88</t>
  </si>
  <si>
    <t>Стойка опорная для крепления трубы Ø76х3,0 к ж/б основанию SFS 5396 ООО «Завод креплений трубопроводов» (или аналог)</t>
  </si>
  <si>
    <t>Хомут металлический с гайкой, шпилькой-шурупом и дюбелем 2 1/2” (74-80 мм)</t>
  </si>
  <si>
    <t>Манометр в комплекте: (или аналог)</t>
  </si>
  <si>
    <t>манометр общетехнический МПЗ-У ГОСТ 2405-88 Завод «Манометр»</t>
  </si>
  <si>
    <t>закладная конструкция для манометра ЗК14-2-4-2009 С10-160П Ст20 Завод «Манометр»</t>
  </si>
  <si>
    <t>Труба бесшовная горячедеформированная 76х3,0 из коррозионно-стойкой высоколегированной стали марки 03Х17Н14М3 ГОСТ Р 56594-2015</t>
  </si>
  <si>
    <t>Труба стальная электросварная Ø325х6,0 ГОСТ 10704-91 (на вводе)</t>
  </si>
  <si>
    <t>Труба полиэтиленовая напорная ПЭ100 SDR11 Ø315х28,6 ГОСТ 18599-2001 (на вводе)</t>
  </si>
  <si>
    <t>Антикоррозионная защита стальных трубопроводов:</t>
  </si>
  <si>
    <t>17.1.</t>
  </si>
  <si>
    <t>17.2.</t>
  </si>
  <si>
    <t>Эл/водонагреватель накопительный V=15 л, N=1,2 кВт EWH 15 Q-bic O Electrolux (или аналог)</t>
  </si>
  <si>
    <t>Эл/водонагреватель накопительный V=100 л, N=2,0 кВт EWH 100 SL Electrolux (или аналог)</t>
  </si>
  <si>
    <t>Вентиль запорный для труб PP-RСT Ø16</t>
  </si>
  <si>
    <t>Вентиль запорный для труб PP-RСT Ø20</t>
  </si>
  <si>
    <t>Клапан обратный для труб PP-RСT Ø16</t>
  </si>
  <si>
    <t>Клапан обратный для труб PP-RСT Ø20</t>
  </si>
  <si>
    <t>Труба PP-RСT для горячей воды S2,5(SDR6) PN20 16×2,7</t>
  </si>
  <si>
    <t>Труба PP-RСT для горячей воды S2,5(SDR6) PN20 20×3,4</t>
  </si>
  <si>
    <t>Труба PP-RСT для горячей воды S2,5(SDR6) PN20 25×4,2 ГОСТ 3262-75</t>
  </si>
  <si>
    <t>Канализация бытовая «К1»</t>
  </si>
  <si>
    <t>Унитаз с косым выпуском со смывным бочком ГОСТ 30493-2017</t>
  </si>
  <si>
    <t>Умывальник прямоугольный 2 величины с габаритными размерами 550х420х135 мм в комплекте: выпуск пластмассовый; смеситель для умывальника с нижней камерой смешения с изливом и аэратором (цельнолитым корпусом); сифон бутылочный пластмассовый; кронштейн чугунный открытый большой ГОСТ 30493-2017 ГОСТ 25809-2019 ГОСТ 23289-2016 ГОСТ 1153-2019</t>
  </si>
  <si>
    <t>Поддон душевой глубокий эмалированный ПДСт 800 ГОСТ 23695-2016</t>
  </si>
  <si>
    <t>Сифон с выпуском и переливом для ванн и глубоких душевых поддонов. Тип СВПГ ГОСТ 23289-2016</t>
  </si>
  <si>
    <t>Смеситель двухрукояточный настенный, излив с аэратором ГОСТ 25809-96 (для поддона)</t>
  </si>
  <si>
    <t>Подводка гибкая для унитазов ½” L=1000 мм</t>
  </si>
  <si>
    <t>Гофра для соединения унитаза с трубопроводом канализации</t>
  </si>
  <si>
    <t>Ревизия ППР DN110 мм ГОСТ 32414-2013</t>
  </si>
  <si>
    <t>Прочистка ППР DN110 мм ГОСТ 32414-2013</t>
  </si>
  <si>
    <t>Прочистка в лючке Ø100 мм HL 98SM Фирма «HL» (или аналог)</t>
  </si>
  <si>
    <t>Муфта противопожарная Ду100 мм</t>
  </si>
  <si>
    <t>Сифон прямоточный АНИ с разрывом струи 1 ½” ГОСТ 23289-2016 ООО «АНИ пласт» (или аналог, для дренажа)</t>
  </si>
  <si>
    <t>Хомут металлический с гайкой, шпилькой-шурупом и дюбелем 1 1/2” (48-53 мм)</t>
  </si>
  <si>
    <t>Хомут металлический с гайкой, шпилькой-шурупом и дюбелем 4” (108-114 мм)</t>
  </si>
  <si>
    <t>Труба ППР раструбная DN50 мм S16 ГОСТ 32414-2013</t>
  </si>
  <si>
    <t>Труба ППР раструбная DN110 мм S16 ГОСТ 32414-2013</t>
  </si>
  <si>
    <t>Канализация производственная самотечная «К3»</t>
  </si>
  <si>
    <t>Трап чугунный Ду100 мм ТВ-100 ГОСТ 1811-2019</t>
  </si>
  <si>
    <t>Опора хомутовая для горизонт. прокл. трубы Ø110/150 ОСТ 36-17-85</t>
  </si>
  <si>
    <t>Хомут металлический с гайкой, шпилькой-шурупом и дюбелем 4” (108-114 мм) (или аналог)</t>
  </si>
  <si>
    <t>Труба ППР раструбная DN110 мм S16 в изоляции ГОСТ 32414-2013</t>
  </si>
  <si>
    <t>Изоляционные цилиндры для труб 110 мм, длина 1200 мм, толщина изоляции 20 мм (или аналог)</t>
  </si>
  <si>
    <t>Канализация производственная напорная «К3Н»</t>
  </si>
  <si>
    <t>Насос дренажный Q=6 м3/ч, Н=10 м, N=0,6 кВт в комплекте со шкафом управления и датчиком уровней ГНОМ 6-10 (1 раб.+1 рез. или аналог)</t>
  </si>
  <si>
    <t>Насос дренажный погружной из нержавеющей стали Q=167 л/мин, Н=7 м, N=550 Вт с датчиком уровней Brait NPD-550DS (Для откачки сточных вод из трансбордера или аналог)</t>
  </si>
  <si>
    <t>Задвижка чугунная клиновая фланцевая с обрезиненным клином DN40 РN1,6 30ч39р (или аналог)</t>
  </si>
  <si>
    <t>Клапан обратный подъёмный фланцевый DN40 РN1,6 16нж10нж (или аналог)</t>
  </si>
  <si>
    <t>Вентиль запорный для труб PP-RCT Ø25 (для опорожнения системы)</t>
  </si>
  <si>
    <t>Муфта обжимная универсальная Ду50 Ру1,0 ТУ 28.14.11-001-28551776- 2020 Компания «PARUS» (или аналог)</t>
  </si>
  <si>
    <t>Заглушка Ду40 Ру1,0 АТК 24.200.02-90 (приямок-гаситель)</t>
  </si>
  <si>
    <t>Болт М16 L=200 мм ГОСТ 7798-70 (приямок-гаситель)</t>
  </si>
  <si>
    <t>Гайка М16-6Н.5 ГОСТ 11860-85 (приямок-гаситель)</t>
  </si>
  <si>
    <t>Шайба А.16.01.08кп.016 ГОСТ 11371-78 (приямок-гаситель)</t>
  </si>
  <si>
    <t>Бетон для бетонного столбика разм. 0,3х0,4х0,2 м (приямок-гаситель)</t>
  </si>
  <si>
    <t>Опора хомутовая для гориз. прокл. трубы 50/90 мм ОСТ 36-146-88</t>
  </si>
  <si>
    <t>Опора подвесная хомутовая для трубы 50 мм ОСТ 36-146-88</t>
  </si>
  <si>
    <t>Труба PP-RСT для холодной воды S5(SDR11) PN10 50×4,7 ГОСТ 32415-2013</t>
  </si>
  <si>
    <t>Труба PP-RСT для холодной воды S5(SDR11) PN10 50×4,7 в изоляции ГОСТ 32415-2013</t>
  </si>
  <si>
    <t>Изоляционные цилиндры для труб 50 мм, длина 1200 мм, толщина изоляции 20 мм (или аналог)</t>
  </si>
  <si>
    <t>Канализация производственная самотечная «К4»</t>
  </si>
  <si>
    <t xml:space="preserve"> Хомут металлический с гайкой, шпилькой-шурупом и дюбелем 1 1/2” (108-114 мм)</t>
  </si>
  <si>
    <t>Труба бесшовная горячедеформированная 108х4,0 из коррозионно-стойкой высоколегированной стали марки 03Х17Н14М3 ГОСТ Р 56594-2015</t>
  </si>
  <si>
    <t>Канализация производственная напорная «К4Н»</t>
  </si>
  <si>
    <t>Насос дренажный Aikon SDS M 35.5 Q=9,2 л/с, H=20 м, N=5,5 кВт в комплекте с прибором управления и датчиком уровней ТД «Сантехмонтаж» (1 раб.+1 рез.+1 на складе или аналог)</t>
  </si>
  <si>
    <t>Затвор шиберный из нержавеющей стали DN75 мм PN1,6 МПа в комплекте с ответными фланцами и крепежом Серия G Средне-Волжская производственная компания (или аналог)</t>
  </si>
  <si>
    <t>Клапан обратный поворотный тарельчатый межфланцевый из нержавеющей стали DN80 PN1,6 МПа в комплекте с воротниковыми фланцами и крепежом Средне-Волжская производственная компания (или аналог)</t>
  </si>
  <si>
    <t>Кран шаровой проходной из нержавеющей стали DN50 мм PN16 Серия 450 Средне-Волжская производственная компания (для опорожнения или аналог)</t>
  </si>
  <si>
    <t>Рукав напорно-всасывающий с текстильным каркасом Двн75 мм с головкой рукавной Ду80 мм ГОСТ 5398-76 ГР-80 ГОСТ Р 53279-2009</t>
  </si>
  <si>
    <t>Головка муфтовая с внутренней резьбой Ду80 мм ГМ-80 ГОСТ Р 53279-2009</t>
  </si>
  <si>
    <t>Хомут металлический обжимной червячный из нержавеющей стали Ø80 мм</t>
  </si>
  <si>
    <t>Труба стальная бесшовная горячедеформированная Ø57х3,0 из коррозионно-стойкой высоколегированной стали марки 03Х17Н14М3 ГОСТ 56594-2015 (для опорожнения)</t>
  </si>
  <si>
    <t>Труба стальная бесшовная горячедеформированная Ø89х4,0 из коррозионно-стойкой высоколегированной стали марки 03Х17Н14М3 ГОСТ 56594-2015</t>
  </si>
  <si>
    <t xml:space="preserve"> Хомут металлический с гайкой, шпилькой-шурупом и дюбелем 3” (87-92 мм)</t>
  </si>
  <si>
    <t>Дренаж «Д»</t>
  </si>
  <si>
    <t>Опора подвесная хомутовая для трубы Ø16х1,8 ОСТ 36-17-85</t>
  </si>
  <si>
    <t>Опора подвесная хомутовая для трубы Ø25х2,3 ОСТ 36-17-85</t>
  </si>
  <si>
    <t>Опора подвесная хомутовая для трубы Ø40х3,7 ОСТ 36-17-85</t>
  </si>
  <si>
    <t xml:space="preserve"> Хомут металлический с гайкой, шпилькой-шурупом и дюбелем 3/8” (16-20 мм)</t>
  </si>
  <si>
    <t xml:space="preserve"> Хомут металлический с гайкой, шпилькой-шурупом и дюбелем 3/4” (25-30 мм)</t>
  </si>
  <si>
    <t xml:space="preserve"> Хомут металлический с гайкой, шпилькой-шурупом и дюбелем 1 1/2” (39-46 мм)</t>
  </si>
  <si>
    <t>Труба ППР для холодной воды(SDR11) PN10 16x1,8 ГОСТ 32415-2013</t>
  </si>
  <si>
    <t>Труба ППР для холодной воды (SDR11) PN10 25×2,3 ГОСТ 32415-2013</t>
  </si>
  <si>
    <t>Труба ППР для холодной воды (SDR11) PN10 25×2,3 в изоляции ГОСТ 32415-2013</t>
  </si>
  <si>
    <t>Труба ППР для холодной воды (SDR11) PN10 40х3,7 ГОСТ 32415-2013</t>
  </si>
  <si>
    <t>Изоляционные цилиндры для трубы 25х3,2, длина 1200 мм, толщина изоляции 20 мм</t>
  </si>
  <si>
    <t xml:space="preserve">1632-2021-2.1.0,2.2.1-ВК Тоннель. Пересыпная станция №1 </t>
  </si>
  <si>
    <t>Водомерный узел на вводе водопровода Ø65 мм со счётчиком Ø40 мм, с обводной линией и задвижками. Типовая вставка В5. Серия 5.901-1, листы 6,7 (Приложение А)</t>
  </si>
  <si>
    <t>Кран шаровой резьбовой Ду50 Ру1,0</t>
  </si>
  <si>
    <t>Регулятор давления «после себя» чугунный фланцевый Ду50 Ру16 с ответными фланцами и крепежом ГОСТ 12678-80 (для вертикальной установки)</t>
  </si>
  <si>
    <t>Упор бетонный УН29 Серия 3.001.1-3</t>
  </si>
  <si>
    <t>Втулка под фланец ПЭ100 SDR 17 63 ТУ 2248-001-50049230-2007 (на вводе)</t>
  </si>
  <si>
    <t>16.1.</t>
  </si>
  <si>
    <t>Воздухоотводчик автоматический 1” Н хром.362 ITAP (или аналог)</t>
  </si>
  <si>
    <t>Кран шаровой резьбовой Ду25 Ру1,6 (для воздухо- отводчика)</t>
  </si>
  <si>
    <t>8.1.</t>
  </si>
  <si>
    <t>8.2.</t>
  </si>
  <si>
    <t>8.3.</t>
  </si>
  <si>
    <t>8.4.</t>
  </si>
  <si>
    <t>8.5.</t>
  </si>
  <si>
    <t>8.6.</t>
  </si>
  <si>
    <t>8.7.</t>
  </si>
  <si>
    <t>Труба стальная электросварная Ø57х3,0 ГОСТ 10704-91 (для опорожнения системы)</t>
  </si>
  <si>
    <t>Труба стальная электросварная Ø108х4,0 ГОСТ 10704-91 (на вводе)</t>
  </si>
  <si>
    <t>Труба полиэтиленовая напорная ПЭ100 SDR11 Ø110х10,0 ГОСТ 18599-2001 (на вводе)</t>
  </si>
  <si>
    <t>Втулка под фланец ПЭ100 SDR 11 110 ТУ 2248-001-50049230-2007 (на вводе)</t>
  </si>
  <si>
    <t>Фланец стальной для разъёмных соединений ПЭ труб Dу100 Pу1,6 Мпа ТУ 2248-001-50049230-2007 (на вводе)</t>
  </si>
  <si>
    <t>20.1.</t>
  </si>
  <si>
    <t>20.2.</t>
  </si>
  <si>
    <t>Хомут металлический с гайкой, шпилькой-шурупом и дюбелем 3” (87-92 мм)</t>
  </si>
  <si>
    <t xml:space="preserve">1632-2021-2.1.1-ВК Конвейерная галерея №1. </t>
  </si>
  <si>
    <t>1.1</t>
  </si>
  <si>
    <t>Задвижка чугунная клиновая фланцевая Ду 65 Ру 16 с невыдвижным шпинделем в комплекте с ответными фланцами, прокладками и крепежом ГОСТ 9698-86</t>
  </si>
  <si>
    <t>1.2</t>
  </si>
  <si>
    <t>Кран шаровой пирварной Ду 65 Ру 1,6 (для опорожнения системы)</t>
  </si>
  <si>
    <t>1.3</t>
  </si>
  <si>
    <t>Кран шаровой резьбовой Ду 1/2" Ру 1,0 вн-вн (для воздухоотводчика)</t>
  </si>
  <si>
    <t>1.4</t>
  </si>
  <si>
    <t>Воздухоотводчик автоматический Ру 1,0</t>
  </si>
  <si>
    <t>1.5</t>
  </si>
  <si>
    <t>Кран пожарный Ø65 мм в комплекте:</t>
  </si>
  <si>
    <t>клапан угловой пожарный 1Б1Р, Ду65 ТУ 26-07-225-78</t>
  </si>
  <si>
    <t>головка соединительная муфтовая ГМ-65, Ду65 ГОСТ 53279-2009</t>
  </si>
  <si>
    <t>головка соединительная рукавная ГР-65, Ду65 ГОСТ 53279-2009</t>
  </si>
  <si>
    <t>ствол ручной пожарный Ду65 с диаметром спрыска 19 мм ГОСТ Р 53331-2009</t>
  </si>
  <si>
    <t>рукав пожарный напорный латексированный РС-65 Ду 66, длиной 20 м ТУ 8193-019-00323890-2009</t>
  </si>
  <si>
    <t>шкаф пожарный ШПК-320Н, размером 540х230х1300(В)</t>
  </si>
  <si>
    <t>огнетушитель порошковый переносной ОП-8 вместимостью баллона 10 л ГОСТ Р 51057-2001</t>
  </si>
  <si>
    <t>Трубы и фасонные части</t>
  </si>
  <si>
    <t>Труба-76х3-03Х17Н14М3 ГОСТ Р 56594-2015</t>
  </si>
  <si>
    <t>2.1</t>
  </si>
  <si>
    <t>Отвод 90-76х3-03Х17Н14М3 ТУ1648-001-90155462-2012</t>
  </si>
  <si>
    <t>2.2</t>
  </si>
  <si>
    <t>Отвод 15-76х3-03Х17Н14М3 ТУ1648-001-90155462-2012</t>
  </si>
  <si>
    <t>2.3</t>
  </si>
  <si>
    <t>Тройник равнопроходной 76х3-03Х17Н14М3 ТУ1648-001-90155462-2012</t>
  </si>
  <si>
    <t>Материалы и изделия</t>
  </si>
  <si>
    <t>3.1</t>
  </si>
  <si>
    <t>Опора 76-ТП-А11-12Х18Н10Т ОСТ 36-146-88 ООО «Завод креплений трубопроводов» (или аналог)</t>
  </si>
  <si>
    <t>3.2</t>
  </si>
  <si>
    <t>Подвеска для крепления труб Дн 76 АПЭ 1404.0-03 из стали 12Х18Н10Т Серия 5.908-1 ООО «Завод креплений трубопроводов» (или аналог)</t>
  </si>
  <si>
    <t>3.3</t>
  </si>
  <si>
    <t>Опора 76-ТХ-АС12- 12Х18Н10Т ОСТ 36-146-88 ООО «Завод креплений трубопроводов» (или аналог)</t>
  </si>
  <si>
    <t>3.4</t>
  </si>
  <si>
    <t>Опора 76-ТО-А2-12Х18Н10Т ОСТ 36-146-88 ООО «Завод креплений трубопроводов» (или аналог)</t>
  </si>
  <si>
    <t>3.5</t>
  </si>
  <si>
    <t>Штуцер 1 приварной ½" (для воздухоотводчика)</t>
  </si>
  <si>
    <t>3.6</t>
  </si>
  <si>
    <t>Ниппель вн-н ½" (для воздухоотводчика)</t>
  </si>
  <si>
    <t xml:space="preserve">1632-2021-2.1.2, 2.1.7-ВК1 Конвейерные галереи №2 и №7 в осях 1-7 </t>
  </si>
  <si>
    <t>Задвижка чугунная клиновая фланцевая Ду65 Ру16 с невыдвижным шпинделем с ответными фланцами и крепежом ГОСТ 9698-86</t>
  </si>
  <si>
    <t>Задвижка чугунная клиновая фланцевая Ду80 Ру16 с невыдвижным шпинделем с ответными фланцами и крепежом ГОСТ 9698-86</t>
  </si>
  <si>
    <t>Задвижка чугунная клиновая фланцевая Ду65 Ру16 с невыдвижным шпинделем с электроприводом с ответными фланцами и крепежом ГОСТ 9698-86</t>
  </si>
  <si>
    <t>Задвижка чугунная клиновая фланцевая Ду80 Ру16 с невыдвижным шпинделем с электроприводом с ответными фланцами и крепежом ГОСТ 9698-86</t>
  </si>
  <si>
    <t>Регулятор давления «после себя» чугунный фланцевый Ду65 Ру16 с ответными фланцами и крепежом ГОСТ 12678-80</t>
  </si>
  <si>
    <t>Регулятор давления «после себя» чугунный фланцевый Ду80 Ру16 с ответными фланцами и крепежом ГОСТ 12678-80</t>
  </si>
  <si>
    <t>Фильтр сетчатый магнитный фланцевый Ду80 Ру1,6 ФМФ-80 Завод «Водоприбор» (или аналог)</t>
  </si>
  <si>
    <t>Кран шаровой резьбовой Ду50 Ру1,6 (для опорожнения)</t>
  </si>
  <si>
    <t>9.1.</t>
  </si>
  <si>
    <t>9.2.</t>
  </si>
  <si>
    <t>9.3.</t>
  </si>
  <si>
    <t>9.4.</t>
  </si>
  <si>
    <t>9.5.</t>
  </si>
  <si>
    <t>рукав пожарный напорный латексированный Ду66 мм длиной 20 м ТУ 8193-019-00323890-2009</t>
  </si>
  <si>
    <t>9.6.</t>
  </si>
  <si>
    <t>9.7.</t>
  </si>
  <si>
    <t>Опора хомутовая бескорпусная для гориз. прокл. трубы 89х4,0 89-ХБ-А-Ст20 ОСТ 36-146-88</t>
  </si>
  <si>
    <t>Стойка опорная для крепления трубы Ø89х4,0 к ж/б основанию SFS 5396 ООО «Завод креплений трубопроводов» (или аналог)</t>
  </si>
  <si>
    <t>Хомут металлический с гайкой, шпилькой-шурупом и дюбелем 3” (88-95 мм)</t>
  </si>
  <si>
    <t>манометр общетехнический с резьбой М20х1,5 G1/2” и классом точности 1,5 МПЗ-У ГОСТ 2405-88 Завод «Манометр»</t>
  </si>
  <si>
    <t>Труба бесшовная горячедеформированная 89х4,0 из коррозионно-стойкой высоколегированной стали марки 03Х17Н14М3 ГОСТ Р 56594-2015</t>
  </si>
  <si>
    <t>Труба стальная электросварная Ø57х3,0 ГОСТ 10704-91 (для опорожнения)</t>
  </si>
  <si>
    <t>Втулка под фланец ПЭ100 SDR11 110 ТУ 2248-001-50049230-2007 (на вводе)</t>
  </si>
  <si>
    <t>Фланец стальной для разъёмных соединений ПЭ труб Dу100 Pу1,6 МПа ТУ 2248-001-50049230-2007 (на вводе)</t>
  </si>
  <si>
    <t>Фланец стальной плоский приварной Ду100 Ру1,6 МПа ГОСТ 33259-2015 (на вводе)</t>
  </si>
  <si>
    <t>26.1.</t>
  </si>
  <si>
    <t>26.2.</t>
  </si>
  <si>
    <t xml:space="preserve">1632-2021-2.1.2, 2.1.7-ВК2 Конвейерные галереи №2 и №7 в осях 8-14 </t>
  </si>
  <si>
    <t>Задвижка чугунная клиновая фланцевая Ду65 Ру16 с невыдвижным шпинделем с ответными фланцами, крепежом и прокладками ГОСТ 9698-86</t>
  </si>
  <si>
    <t>2.1.</t>
  </si>
  <si>
    <t>2.2.</t>
  </si>
  <si>
    <t>2.3.</t>
  </si>
  <si>
    <t>2.4.</t>
  </si>
  <si>
    <t>2.5.</t>
  </si>
  <si>
    <t>рукав пожарный напорный латексированный Ду66 мм L=20 м ТУ 8193-019-00323890-2009</t>
  </si>
  <si>
    <t>2.6.</t>
  </si>
  <si>
    <t>2.7.</t>
  </si>
  <si>
    <t>Хомут металлический с гайкой, шпилькой-шурупом 2 1/2” (74-80 мм)</t>
  </si>
  <si>
    <t>Хомут металлический с гайкой, шпилькой-шурупом 3” (88-95 мм)</t>
  </si>
  <si>
    <t>Кран шаровой резьбовой Ду 1" Ру 1,0 вн-вн (для воздухотв-ка)</t>
  </si>
  <si>
    <t>Труба бесшовная горячедеформированная 32х2,8 из коррозионно-стойкой высоколегированной стали марки 03Х17Н14М3 ГОСТ Р 56594-2015 (для штуцеров под воздухоотв-ки)</t>
  </si>
  <si>
    <t>Грунт-эмаль 2К полиуретановая, цвет красный RAL3020 (или аналог)</t>
  </si>
  <si>
    <t>Металл для крепления опор</t>
  </si>
  <si>
    <t xml:space="preserve">1632-2021-2.1.2, 2.1.7-ВК3 Конвейерные галереи №2 и №7 в осях 15-23 </t>
  </si>
  <si>
    <t xml:space="preserve">1632-2021-2.1.3-ВК Конвейерная галерея №3. </t>
  </si>
  <si>
    <t>Кран шаровой приварной Ду 65 Ру 1,6 (для опорожнения системы)</t>
  </si>
  <si>
    <t>Опора для крепления труб Дн 76 АПЭ 1383.0-04 из стали 12Х18Н10Т Серия 5.908-1 ООО «Завод креплений трубопроводов» (или аналог)</t>
  </si>
  <si>
    <t xml:space="preserve">1632-2021-2.1.4-ВК Конвейерная галерея №4. </t>
  </si>
  <si>
    <t xml:space="preserve">1632-2021-2.1.5-ВК Конвейерная галерея №5. </t>
  </si>
  <si>
    <t>3.1.</t>
  </si>
  <si>
    <t>3.2.</t>
  </si>
  <si>
    <t>3.3.</t>
  </si>
  <si>
    <t>3.4.</t>
  </si>
  <si>
    <t>3.5.</t>
  </si>
  <si>
    <t>3.6.</t>
  </si>
  <si>
    <t>3.7.</t>
  </si>
  <si>
    <t>Рукав напорный резиновый с текстильным каркасом Ду50 мм Ру1,6 МПа L=30,0 м В(II)-10-50-68-У ГОСТ 18698-79 (для опорожнения системы)</t>
  </si>
  <si>
    <t xml:space="preserve">1632-2021-2.1.11-ВК Конвейерная галерея №11. </t>
  </si>
  <si>
    <t xml:space="preserve">1632-2021-2.1.12-ВК Конвейерная галерея №12. </t>
  </si>
  <si>
    <t>Рукав напорный резиновый с текстильным каркасом Ду50 мм Ру1,6 МПа L=50,0 м В(II)-10-50-68-У ГОСТ 18698-79 (для опорожнения системы)</t>
  </si>
  <si>
    <t xml:space="preserve">1632-2021-2.2.2-ВК Пересыпная станция №2. </t>
  </si>
  <si>
    <t>Задвижка чугунная клиновая фланцевая Ду80 Ру16 с невыдвижным шпинделем комплектно с ответными фланцами и крепежом ГОСТ 9698-86</t>
  </si>
  <si>
    <t>Задвижка чугунная клиновая фланцевая Ду80 Ру16 с невыдвижным шпинделем с электроприводом комплектно с ответными фланцами и крепежом ГОСТ 9698-86</t>
  </si>
  <si>
    <t>Регулятор давления «после себя» чугунный фланцевый Ду80 Ру16 с ответными фланцами и крепежом ГОСТ 12678-80 УРРД-НО ООО «Техмаркет» (или аналог)</t>
  </si>
  <si>
    <t>Фильтр сетчатый магнитный фланцевый Ду80 Ру1,6 МФМ-50 Завод «Водоприбор» (или аналог)</t>
  </si>
  <si>
    <t>7.1.</t>
  </si>
  <si>
    <t>7.2.</t>
  </si>
  <si>
    <t>7.3.</t>
  </si>
  <si>
    <t>7.4.</t>
  </si>
  <si>
    <t>7.5.</t>
  </si>
  <si>
    <t>7.6.</t>
  </si>
  <si>
    <t>7.7.</t>
  </si>
  <si>
    <t>Стойка опорная для крепления трубы Ø89х3,0 к ж/б основанию SFS 5396 ООО «Завод креплений трубопроводов» (или аналог)</t>
  </si>
  <si>
    <t>Стойка опорная для крепления трубы Ø325х6,0 к ж/б основанию SFS 5396 ООО «Завод креплений трубопроводов» (или аналог)</t>
  </si>
  <si>
    <t>Втулка под фланец ПЭ100 SDR 11 315 ТУ 2248-001-50049230-2007 (на вводе)</t>
  </si>
  <si>
    <t>Фланец стальной для разъёмных соединений ПЭ труб Dу300 Pу1,6 Мпа ТУ 2248-001-50049230-2007 (на вводе)</t>
  </si>
  <si>
    <t>22.1.</t>
  </si>
  <si>
    <t>22.2.</t>
  </si>
  <si>
    <t>Труба PP-RСT для холодной воды S5(SDR11) PN10 50×4,6 ГОСТ 32415-2013</t>
  </si>
  <si>
    <t>Опора подвесная хомутовая для трубы Ø50 мм ОСТ 36-17-85</t>
  </si>
  <si>
    <t xml:space="preserve">1632-2021-2.2.3-ВК Пересыпная станция №3. </t>
  </si>
  <si>
    <t>Фильтр сетчатый магнитный фланцевый Ду65 Ру1,6 ФМФ-50 Завод «Водоприбор» (или аналог)</t>
  </si>
  <si>
    <t>Кран шаровой резьбовой Ду25 Ру1,6 (для воздухоотвод- чика)</t>
  </si>
  <si>
    <t>11.1.</t>
  </si>
  <si>
    <t>11.2.</t>
  </si>
  <si>
    <t>11.3.</t>
  </si>
  <si>
    <t>11.4.</t>
  </si>
  <si>
    <t>11.5.</t>
  </si>
  <si>
    <t>11.6.</t>
  </si>
  <si>
    <t>11.7.</t>
  </si>
  <si>
    <t>Труба бесшовная горячедеформированная 89х3,0 из коррозионно-стойкой высоколегированной стали марки 03Х17Н14М3 ГОСТ Р 56594-2015</t>
  </si>
  <si>
    <t>Труба стальная электросварная Ø219х4,0 ГОСТ 10704-91 (на вводе)</t>
  </si>
  <si>
    <t>Труба полиэтиленовая напорная ПЭ100 SDR11 Ø225х20,5 ГОСТ 18599-2001 (на вводе)</t>
  </si>
  <si>
    <t>Втулка под фланец ПЭ100 SDR 11 225 ТУ 2248-001-50049230-2007 (на вводе)</t>
  </si>
  <si>
    <t>Фланец стальной для разъёмных соединений ПЭ труб Dу200 Pу1,6 Мпа ТУ 2248-001-50049230-2007 (на вводе)</t>
  </si>
  <si>
    <t>27.1.</t>
  </si>
  <si>
    <t>27.2.</t>
  </si>
  <si>
    <t>Опора подвесная хомутовая для трубы Ø25 мм ОСТ 36-17-85</t>
  </si>
  <si>
    <t>Фланец стальной Ду100 Ру1,6 ГОСТ 33259-2015 (на вводе)</t>
  </si>
  <si>
    <t>1.</t>
  </si>
  <si>
    <t>.2</t>
  </si>
  <si>
    <t>Труба PP-RСT для холодной воды S5(SDR11) PN10 32×2,3</t>
  </si>
  <si>
    <t>Опора подвесная хомутовая для трубы Ø32 мм ОСТ 36-17-85</t>
  </si>
  <si>
    <t xml:space="preserve">1632-2021-2.2.5,2.1.13-ВК Пересыпная станция №5 и конвейерная галерея №13. </t>
  </si>
  <si>
    <t>Упор бетонный вертикальный V=0,15 м3 УН-29 Серия 3.001.1-3</t>
  </si>
  <si>
    <t>Труба стальная электросварная Ø219х5,0 ГОСТ 10704-91 (на вводе)</t>
  </si>
  <si>
    <t>Труба стальная электросварная Ø325х6,0 ГОСТ 10704-91 (футляр)</t>
  </si>
  <si>
    <t>Втулка под фланец ПЭ100 SDR11 225 ТУ 2248-001-50049230-2007 (на вводе)</t>
  </si>
  <si>
    <t>Фланец стальной для разъёмных соединений ПЭ труб Dу200 Pу1,6 МПа ТУ 2248-001-50049230-2007 (на вводе)</t>
  </si>
  <si>
    <t>Фланец стальной плоский приварной Ду200 Ру1,6 МПа ГОСТ 33259-2015 (на вводе)</t>
  </si>
  <si>
    <t>4.1.</t>
  </si>
  <si>
    <t>4.2.</t>
  </si>
  <si>
    <t xml:space="preserve">1632-2021-2.2.6-ВК Пересыпная станция №6. </t>
  </si>
  <si>
    <t>23.1.</t>
  </si>
  <si>
    <t>23.2.</t>
  </si>
  <si>
    <t xml:space="preserve">1632-2021-2.2.7-ВК Приводная станция. </t>
  </si>
  <si>
    <t>Регулятор давления «после себя» чугунный фланцевый Ду65 Ру16 с ответными фланцами и крепежом для верти- кальной установки ГОСТ 12678-80 (для ПрС)</t>
  </si>
  <si>
    <t>Регулятор давления «после себя» чугунный фланцевый Ду65 Ру16 с ответными фланцами и крепежом для верти- кальной установки ГОСТ 12678-80 (для КГ№3)</t>
  </si>
  <si>
    <t>Фильтр сетчатый магнитный фланцевый Ду65 Ру1,6 ФМФ-65 Завод «Водоприбор» (или аналог)</t>
  </si>
  <si>
    <t>Кран пожарный Ø50 мм в составе:</t>
  </si>
  <si>
    <t>клапан угловой пожарный Ду50 1Б1Р ТУ 26-07-225-78</t>
  </si>
  <si>
    <t>головка соединительная муфтовая Ду50 ГМ-65 ГОСТ 53279-2009</t>
  </si>
  <si>
    <t>головка соединительная рукавная Ду50 ГР-65 ГОСТ 53279-2009</t>
  </si>
  <si>
    <t>ствол ручной пожарный Ду50 с диаметром спрыска 16 мм РС-50 ГОСТ Р 53331-2009</t>
  </si>
  <si>
    <t>рукав пожарный напорный латексированный Ду51 мм длиной 20 м ТУ 8193-019-00323890-2009</t>
  </si>
  <si>
    <t>Стойка опорная для крепления трубы Ø219х5,0 к ж/б основанию SFS 5396 ООО «Завод креплений трубопроводов» (или аналог)</t>
  </si>
  <si>
    <t>Хомут металлический с гайкой, шпилькой-шурупом и дюбелем 1 1/2” (50-57 мм)</t>
  </si>
  <si>
    <t>Труба бесшовная горячедеформированная 57х3,0 из коррозионно-стойкой высоколегированной стали марки 03Х17Н14М3 ГОСТ Р 56594-2015</t>
  </si>
  <si>
    <t>Труба полиэтиленовая напорная ПЭ100 SDR11 Ø200х18,2 ГОСТ 18599-2001 (на вводе)</t>
  </si>
  <si>
    <t>Втулка под фланец ПЭ100 SDR 11 200 ТУ 2248-001-50049230-2007 (на вводе)</t>
  </si>
  <si>
    <t xml:space="preserve">1632-2021-3.1-ВК Крытый склад №1 </t>
  </si>
  <si>
    <t>Хозяйственно-питьевой водопровод «В1»</t>
  </si>
  <si>
    <t>Втулка под фланец ПЭ 100 SDR 17 Ø63 мм со стальным свободным фланцем DN 50 мм PN 16 ТУ 2248-001-50049230-2007 ГОСТ 33259-2015 (на вводе в здание)</t>
  </si>
  <si>
    <t>Отвод полиэтиленовый 900 ПЭ 100 SDR17 Ø63 мм ТУ 2248-001-50049230-2007 (на вводе в здание)</t>
  </si>
  <si>
    <t>Вентиль запорный для труб PP-RСT Ø16 (в т.ч. к унитазу)</t>
  </si>
  <si>
    <t>Вентиль запорный для труб PP-RСT Ø20 (для опорожнения системы)</t>
  </si>
  <si>
    <t>Задвижка чугунная фланцевая Ду50 мм PN1,6 в комплекте с ответными фланцами и крепежом 30ч47бр (Или аналог)</t>
  </si>
  <si>
    <t>Фильтр магнитный фланцевый Ду50 мм PN1,6 в комплекте с ответными фланцами и крепежом ФМФ-50 (Или аналог)</t>
  </si>
  <si>
    <t>Регулятор давления чугунный фланцевый DN50 PN16 комплектно с ответными фланцами и крепежом ГОСТ 12678-80 (для вертикальной установки)</t>
  </si>
  <si>
    <t>Рукав напорный резиновый с текстильным каркасом Ду16 мм L=5,0 м В(II)-10-16-31-У ГОСТ 18698-79 (для опорожнения системы)</t>
  </si>
  <si>
    <t>Труба стальная водогазопроводная оцинкованная Ц-50х3,5 мм ГОСТ 3262-75 (для водомерного узла)</t>
  </si>
  <si>
    <t>Труба полиэтиленовая питьевая ПЭ 100 SDR17 Ø63х3,8 ГОСТ 18599-2001 (на вводе в здание)</t>
  </si>
  <si>
    <t>Грунт ГФ-021 ГОСТ 25129-2020 (Или аналог)</t>
  </si>
  <si>
    <t>Эмаль ПФ-115 ГОСТ 6465-76 (Или аналог)</t>
  </si>
  <si>
    <t>Хомут металлический с гайкой, шпилькой-шурупом и дюбелем 1/4” (15-19 мм)</t>
  </si>
  <si>
    <t>Хомут металлический с гайкой, шпилькой-шурупом и дюбелем 1/2” (20-24 мм)</t>
  </si>
  <si>
    <t>Хомут металлический с гайкой, шпилькой-шурупом и дюбелем 1 1/4” (54-60 мм)</t>
  </si>
  <si>
    <t>Горячее водоснабжение «Т3»</t>
  </si>
  <si>
    <t>Электроводонагреватель накопительный V=30 л, N=1,5 кВт, U=220 В с группой безопасности Термекс (Или аналог)</t>
  </si>
  <si>
    <t>Клапан обратный муфтовый Ду15 мм Ру1,6 МПа ГОСТ 33423-2015</t>
  </si>
  <si>
    <t>Вентиль запорный для труб PP-RСT Ø16 мм</t>
  </si>
  <si>
    <t>Труба PP-RСT для горячей воды S2,5(SDR6) PN20 16×2,7 ГОСТ 32415-2013</t>
  </si>
  <si>
    <t>Бытовая канализация «К1»</t>
  </si>
  <si>
    <t>Умывальник полукруглый 550х420х150мм в комплекте со смесителем для умывальника с нижней камерой смешения с изливом и аэратором (цельнолитым корпусом), сифоном бутылочным с выпуском, кронштейном ГОСТ 30493-2017 ГОСТ 25809-2019 ГОСТ 23289-2016 ГОСТ 1153-2019</t>
  </si>
  <si>
    <t>Унитаз с косым выпуском со смывным бачком ГОСТ 30493-2017</t>
  </si>
  <si>
    <t>Гибкая подводка для смесителя 1/2" L=1,0 м</t>
  </si>
  <si>
    <t>Гибкая подводка для унитаза 1/2" L=1,0 м</t>
  </si>
  <si>
    <t>Труба ПП раструбная DN50 мм S16 ГОСТ 32414-2013</t>
  </si>
  <si>
    <t>Труба ПП раструбная DN110 мм S16 ГОСТ 32414-2013</t>
  </si>
  <si>
    <t>Ревизия ПП DN110 мм ГОСТ 32414-2013</t>
  </si>
  <si>
    <t>Прочистка ПП DN110 мм ГОСТ 32414-2013</t>
  </si>
  <si>
    <t>Производственная канализация «К3»</t>
  </si>
  <si>
    <t>Трап чугунный вертикальный Ду100 мм ТВ 100 ГОСТ 1811-2019</t>
  </si>
  <si>
    <t>Дренаж «Д»</t>
  </si>
  <si>
    <t xml:space="preserve">1632-2021-3.2-ВК Крытый склад №2 </t>
  </si>
  <si>
    <t>14.1.</t>
  </si>
  <si>
    <t>14.2.</t>
  </si>
  <si>
    <t>Опрессовка трубопроводов</t>
  </si>
  <si>
    <t>Мобилизация и накладные расходы</t>
  </si>
  <si>
    <t>компл.</t>
  </si>
  <si>
    <t>Погрузочно-разгрузочные и такелажные работы, подъемные механизмы (уточняется после осмотра площадки), перемещение материалов на строительной площадке</t>
  </si>
  <si>
    <t>Исполнительная документация</t>
  </si>
  <si>
    <t>НДС 20%</t>
  </si>
  <si>
    <t>Всего с НДС</t>
  </si>
  <si>
    <t>Монтажные работы</t>
  </si>
  <si>
    <t>1632-2021-1.1-ВС Станция разгрузки вагонов</t>
  </si>
  <si>
    <t>Элементы трубопровода</t>
  </si>
  <si>
    <t>Труба 50х3,5 ГОСТ 8734−75 В 12Х18Н10Т ГОСТ 8733−74</t>
  </si>
  <si>
    <t>Тройник 50х3 12Х18Н10Т ГОСТ 17376-2001</t>
  </si>
  <si>
    <t>Отвод 90 Ду50 12Х18Н10Т ГОСТ 17375-2001</t>
  </si>
  <si>
    <t>Переходник концентрический Ду-100/50</t>
  </si>
  <si>
    <t>1.3.1</t>
  </si>
  <si>
    <t>Переходник концентрический Ду-50/15</t>
  </si>
  <si>
    <t>1.3.1.1</t>
  </si>
  <si>
    <t>Переходник концентрический Ду-50/25</t>
  </si>
  <si>
    <t>1.3.2</t>
  </si>
  <si>
    <t>Резьба соединительная 12Х18Н10Т 1/2" Ду-15</t>
  </si>
  <si>
    <t>1.3.2.1</t>
  </si>
  <si>
    <t>Резьба соединительная 12Х18Н10Т 1" Ду-25</t>
  </si>
  <si>
    <t>1.3.3</t>
  </si>
  <si>
    <t>Фитинг для РВД и БРС 1/2” BSP (внутренняя резьба G1/2”)</t>
  </si>
  <si>
    <t>1.3.3.1</t>
  </si>
  <si>
    <t>Фитинг для РВД и БРС 1” BSP (внутренняя резьба G1”)</t>
  </si>
  <si>
    <t>Кран шаровой 12Х18Н10Т, тип присоединения – под приварку встык. Ду–50 ГОСТ 21345-2005</t>
  </si>
  <si>
    <t>Быстросъемное соединение (рапид мама 1/2” Ду-15)</t>
  </si>
  <si>
    <t>1.6.1</t>
  </si>
  <si>
    <t>Рукав высокого давления G1” Ду-25</t>
  </si>
  <si>
    <t>1.7</t>
  </si>
  <si>
    <t>Гильза 76,0*4 12Х18Н10Т ГОСТ 10704-91</t>
  </si>
  <si>
    <t>Труба 108х4,0 ГОСТ 8734−75 В 12Х18Н10Т ГОСТ 8733−74</t>
  </si>
  <si>
    <t>Тройник 100х3 12Х18Н10Т ГОСТ 17376-2001</t>
  </si>
  <si>
    <t>Ресивер воздушный V=0.9 м3</t>
  </si>
  <si>
    <t>Крепления трубопроводов</t>
  </si>
  <si>
    <t>ОП1</t>
  </si>
  <si>
    <t>Опора для крепления трубы Дн 18-219 мм к металлоконструкциям Ду-50 Ст20 АПЭ 1383.0 СБ</t>
  </si>
  <si>
    <t>ОП2</t>
  </si>
  <si>
    <t>Подвеска для крепления труб Дн 18-65 мм Ду-50 Ст20 АПЭ 1413.0 СБ</t>
  </si>
  <si>
    <t>ОП4</t>
  </si>
  <si>
    <t>Опора для крепления трубы Ø57 к полу 1632-2021-00-01-СБ</t>
  </si>
  <si>
    <t>ОП4.2</t>
  </si>
  <si>
    <t>Опора для крепления труб Дн 57-325 мм Ду-50 Ст20 АПЭ 1586.0 СБ</t>
  </si>
  <si>
    <t>1632-2021-2.1.1-ВС Конвейерная галерея №1</t>
  </si>
  <si>
    <t>ОП3.1</t>
  </si>
  <si>
    <t>Опора для крепления трубы к металлоконструкциям Ду-50 Ст20 АПЭ 1404.0 СБ</t>
  </si>
  <si>
    <t>1632-2021-2.1.2, 2.1.7-ВС Конвейерная галерея №2 и конвейерная галерея №7</t>
  </si>
  <si>
    <t>Труба 57х3,5 ГОСТ 8734−75 В 12Х18Н10Т ГОСТ 8733−74</t>
  </si>
  <si>
    <t>1.6</t>
  </si>
  <si>
    <t>Рукав высокого давления G1/2” Ду-15</t>
  </si>
  <si>
    <t>Отвод 90 Ду100 12Х18Н10Т ГОСТ 17375-2001</t>
  </si>
  <si>
    <t>2.4</t>
  </si>
  <si>
    <t>Кран шаровой 12Х18Н10Т, тип присоединения – под приварку встык. Ду–100 ГОСТ 21345-2005</t>
  </si>
  <si>
    <t>ОП1.1</t>
  </si>
  <si>
    <t>Стойка для крепления трубы Ду-50 Ст20 1632-2021-00-01-СБ</t>
  </si>
  <si>
    <t>1632-2021-2.1.3, 2.2.7-ВС Конвейерная галерея №3 и приводная станция</t>
  </si>
  <si>
    <t>1632-2021 2.1.4 ВС Конвейерная галерея №4</t>
  </si>
  <si>
    <t>Труба 108х4 ГОСТ 8734−75 12Х18Н10Т</t>
  </si>
  <si>
    <t>Тройник 108х4 12Х18Н10Т ГОСТ 17376-2001</t>
  </si>
  <si>
    <t>Отвод 90-108-4-12Х18Н10Т ГОСТ 17375-2001</t>
  </si>
  <si>
    <t>Модульная компрессорная станция P= 24 м3/мин (1632-2021-2.1.4-ВС.ОЛ)</t>
  </si>
  <si>
    <t>Труба 146х3 ГОСТ 8734−75 12Х18Н10Т (Гильза для прохода в пе- рекрытии)</t>
  </si>
  <si>
    <t>Антикоррозионное покрытие</t>
  </si>
  <si>
    <t>грунт TAIKOR Primer 150 (1 слой) «Технониколь» или аналог (расход 0,27 кг/м2)</t>
  </si>
  <si>
    <t>эмаль TAIKOR Top 425 (2 слоя) «Технониколь» или аналог (расход 0,17 кг/м2)</t>
  </si>
  <si>
    <t>Опора для крепления трубы Дн 18-219 мм к металлоконструкциям Ду-100 Ст20 АПЭ 1383.0 СБ</t>
  </si>
  <si>
    <t>Подвеска горизонтальных газопроводов Ду 50-300 мм к швеллерным балкам Ду-100 Ст20 УГК-71</t>
  </si>
  <si>
    <t>1632-2021-2.1.6-ВС Конвейерная галерея №6</t>
  </si>
  <si>
    <t>Труба 100х4,0 В 12Х18Н10Т ГОСТ 8733−74</t>
  </si>
  <si>
    <t>ОП3</t>
  </si>
  <si>
    <t>Подвеска горизонтальных газопроводов Ду 50-300 мм к швеллерным балкам УГК-71</t>
  </si>
  <si>
    <t>1632-2021-2.1.8, 2.1.9, 2.1.10-ВС Конвейерная галерея №8, конвейерная галерея №9 и конвейерная галерея №10</t>
  </si>
  <si>
    <t>Труба 100х4,0 ГОСТ 8734−75 В 12Х18Н10Т ГОСТ 8733−74</t>
  </si>
  <si>
    <t>1632-2021-2.1.11-ВС Конвейерная галерея №11</t>
  </si>
  <si>
    <t>1632-2021-2.2.1-ВС Пересыпная станция №1</t>
  </si>
  <si>
    <t>Труба 57х3,5 ГОСТ 8734-75 В 12Х18Н10Т ГОСТ 8733-74</t>
  </si>
  <si>
    <t>Переходник концентрический Ду-50/15 (12Х18Н10Т)</t>
  </si>
  <si>
    <t>Опора для крепления трубы Дн 18-219 мм к металлоконструкциям Ду-50 оцинкованная сталь АПЭ 1383.0 СБ</t>
  </si>
  <si>
    <t>Подвеска для крепления труб Дн 18-65 мм к плитам перекрытия Ду-50 оцинкованная сталь АПЭ 1413.0 СБ</t>
  </si>
  <si>
    <t>Стойка для крепления трубы к полу Ду-50 оцинкованная сталь 1632-2021-00-01-СБ</t>
  </si>
  <si>
    <t>1632-2021-2.2.2-ВС Пересыпная станция №2</t>
  </si>
  <si>
    <t>Стойка для крепления трубы Ду-50 оцинкованная сталь 1632-2021-00-01-СБ</t>
  </si>
  <si>
    <t>ОП4.1</t>
  </si>
  <si>
    <t>Стойка для крепления трубы Ду-100 оцинкованная сталь 1632-2021-00-02-СБ</t>
  </si>
  <si>
    <t>1632-2021-2.2.3-ВС Пересыпная станция №3</t>
  </si>
  <si>
    <t>Труба 50х3,5 ГОСТ 8734−75 12Х18Н10Т ГОСТ 8733−74</t>
  </si>
  <si>
    <t>1632-2021-2.2.4-ВС Пересыпная станция №4</t>
  </si>
  <si>
    <t>1632-2021-2.2.5, 2.1.13-ВС Пересыпная станция №5 и конвейерная галерея №13</t>
  </si>
  <si>
    <t>ОП1.</t>
  </si>
  <si>
    <t>Подвеска горизонтальных газопроводов Ду 50-700 мм к двутавровым балкам Ду-50 Ст20 УГК-70</t>
  </si>
  <si>
    <t>1632-2021-2.2.6-ВС Пересыпная станция №6</t>
  </si>
  <si>
    <t>Опора для крепления трубы Дн 18-219 мм к металлоконструкциям Ду-500 Ст20 АПЭ 1383.0 СБ</t>
  </si>
  <si>
    <t>1632-2021 3.1,3.2 ВС Крытые склады №1 и №2</t>
  </si>
  <si>
    <t>Подвеска для крепления труб Дн 18-65 мм к плитам перекрытия Ду-50 Ст20 (к железобетонным кон- струкциям) АПЭ 1413.0 СБ</t>
  </si>
  <si>
    <t>ОП2.1</t>
  </si>
  <si>
    <t>Подвеска для крепления труб Дн 18-65 мм к плитам перекрытия Ду-50 Ст20 (к деревянным конструк- циям) АПЭ 1413.0 СБ</t>
  </si>
  <si>
    <t>ОП4.3</t>
  </si>
  <si>
    <t>Опора для крепления трубы Ø57 к полу 1632-2021-00-03-СБ</t>
  </si>
  <si>
    <t>1632-2021-3.3-ВС Купольный склад</t>
  </si>
  <si>
    <t>ОП2.2</t>
  </si>
  <si>
    <t>Подвеска для крепления труб Дн 18-65 мм к плитам перекрытия Ду-100 Ст20 АПЭ 1413.0 СБ</t>
  </si>
  <si>
    <t>ОП5</t>
  </si>
  <si>
    <t>Погрузчно-разгрузочные и такелажные работы, подъемные механизмы (уточняется после осмотра площадки), перемещение материалов на строительной площадке</t>
  </si>
  <si>
    <t>Сводная таблица стоимости СМР и ПНР систем водоснабжения и канализации</t>
  </si>
  <si>
    <t xml:space="preserve"> Объект:  ТЕРМИНАЛ ПО ПЕРЕВАЛКЕ МИНЕРАЛЬНЫХ УДОБРЕНИЙ В МОРСКОМ ТОРГОВОМ ПОРТУ УСТЬ-ЛУГА. БЕРЕГОВЫЕ ОБЪЕКТЫ ТЕРМИНАЛА</t>
  </si>
  <si>
    <t>Итого, руб. с НДС</t>
  </si>
  <si>
    <t>Примечание</t>
  </si>
  <si>
    <t>9. 1632-2021-2.1.2, 2.1.7-ВК3. Внутренние системы водоснабжения и канализации. Конвейерные галереи №2 и №7 в осях 15-23.</t>
  </si>
  <si>
    <t>ИНЖЕНЕРНЫЙ ЦЕНТР ЭОЛ, руб с НДС</t>
  </si>
  <si>
    <t>Вход с НДС</t>
  </si>
  <si>
    <r>
      <t>9. 1632-2021-2.1.2, 2.1.7-ВК3. Внутренние системы водоснабжения и канализации. Конвейерные галереи №2 и №</t>
    </r>
    <r>
      <rPr>
        <u/>
        <sz val="11.5"/>
        <rFont val="Times New Roman"/>
        <family val="1"/>
        <charset val="204"/>
      </rPr>
      <t>7</t>
    </r>
    <r>
      <rPr>
        <sz val="11.5"/>
        <rFont val="Times New Roman"/>
        <family val="1"/>
        <charset val="204"/>
      </rPr>
      <t xml:space="preserve"> в осях 15-23.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</si>
</sst>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000"/>
    <numFmt numFmtId="165" formatCode="0.00000"/>
    <numFmt numFmtId="166" formatCode="_-* #,##0.00_-;\-* #,##0.00_-;_-* &quot;-&quot;??_-;_-@_-"/>
  </numFmts>
  <fonts count="4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16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sz val="11.5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name val="Arial Cyr"/>
      <charset val="204"/>
    </font>
    <font>
      <sz val="11.5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6"/>
      <name val="Times New Roman Cyr"/>
      <family val="1"/>
      <charset val="204"/>
    </font>
    <font>
      <sz val="10"/>
      <color indexed="12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u/>
      <sz val="11.5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43" fontId="13" fillId="0" borderId="0" applyFont="0" applyFill="0" applyBorder="0" applyAlignment="0" applyProtection="0"/>
    <xf numFmtId="0" fontId="20" fillId="0" borderId="0"/>
    <xf numFmtId="43" fontId="13" fillId="0" borderId="0" applyFont="0" applyFill="0" applyBorder="0" applyAlignment="0" applyProtection="0"/>
  </cellStyleXfs>
  <cellXfs count="332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/>
    </xf>
    <xf numFmtId="165" fontId="12" fillId="0" borderId="0" xfId="0" applyNumberFormat="1" applyFont="1"/>
    <xf numFmtId="4" fontId="3" fillId="0" borderId="5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43" fontId="0" fillId="0" borderId="0" xfId="0" applyNumberFormat="1"/>
    <xf numFmtId="2" fontId="11" fillId="0" borderId="6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4" fontId="3" fillId="0" borderId="23" xfId="0" applyNumberFormat="1" applyFont="1" applyBorder="1" applyAlignment="1">
      <alignment horizontal="right" vertical="center"/>
    </xf>
    <xf numFmtId="4" fontId="3" fillId="0" borderId="24" xfId="0" applyNumberFormat="1" applyFont="1" applyBorder="1" applyAlignment="1">
      <alignment horizontal="right" vertical="center"/>
    </xf>
    <xf numFmtId="4" fontId="3" fillId="0" borderId="25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2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left" vertical="center" wrapText="1"/>
    </xf>
    <xf numFmtId="4" fontId="2" fillId="5" borderId="8" xfId="0" applyNumberFormat="1" applyFont="1" applyFill="1" applyBorder="1" applyAlignment="1">
      <alignment horizontal="right" vertical="center"/>
    </xf>
    <xf numFmtId="0" fontId="16" fillId="5" borderId="6" xfId="0" applyFont="1" applyFill="1" applyBorder="1" applyAlignment="1">
      <alignment horizontal="right" vertical="center"/>
    </xf>
    <xf numFmtId="4" fontId="18" fillId="0" borderId="2" xfId="0" applyNumberFormat="1" applyFont="1" applyBorder="1" applyAlignment="1">
      <alignment horizontal="right" vertical="center"/>
    </xf>
    <xf numFmtId="4" fontId="18" fillId="0" borderId="23" xfId="0" applyNumberFormat="1" applyFont="1" applyBorder="1" applyAlignment="1">
      <alignment horizontal="right" vertical="center"/>
    </xf>
    <xf numFmtId="4" fontId="19" fillId="5" borderId="8" xfId="0" applyNumberFormat="1" applyFont="1" applyFill="1" applyBorder="1" applyAlignment="1">
      <alignment horizontal="right" vertical="center"/>
    </xf>
    <xf numFmtId="0" fontId="8" fillId="6" borderId="5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1" fillId="0" borderId="16" xfId="3" applyFont="1" applyBorder="1" applyAlignment="1">
      <alignment horizontal="center" vertical="center"/>
    </xf>
    <xf numFmtId="0" fontId="21" fillId="0" borderId="17" xfId="3" applyFont="1" applyBorder="1" applyAlignment="1">
      <alignment wrapText="1"/>
    </xf>
    <xf numFmtId="0" fontId="21" fillId="0" borderId="17" xfId="3" applyFont="1" applyBorder="1"/>
    <xf numFmtId="0" fontId="21" fillId="0" borderId="5" xfId="3" applyFont="1" applyBorder="1" applyAlignment="1">
      <alignment horizontal="right"/>
    </xf>
    <xf numFmtId="0" fontId="21" fillId="0" borderId="0" xfId="3" applyFont="1"/>
    <xf numFmtId="0" fontId="24" fillId="0" borderId="0" xfId="3" applyFont="1" applyAlignment="1">
      <alignment horizontal="left" vertical="top" wrapText="1"/>
    </xf>
    <xf numFmtId="0" fontId="29" fillId="0" borderId="0" xfId="3" applyFont="1"/>
    <xf numFmtId="0" fontId="30" fillId="0" borderId="0" xfId="3" applyFont="1"/>
    <xf numFmtId="0" fontId="30" fillId="0" borderId="9" xfId="3" applyFont="1" applyBorder="1"/>
    <xf numFmtId="0" fontId="21" fillId="0" borderId="0" xfId="3" applyFont="1" applyAlignment="1">
      <alignment horizontal="right"/>
    </xf>
    <xf numFmtId="0" fontId="24" fillId="0" borderId="0" xfId="3" applyFont="1" applyAlignment="1">
      <alignment horizontal="right" vertical="top" wrapText="1"/>
    </xf>
    <xf numFmtId="0" fontId="21" fillId="0" borderId="9" xfId="3" applyFont="1" applyBorder="1"/>
    <xf numFmtId="0" fontId="24" fillId="0" borderId="0" xfId="3" applyFont="1" applyAlignment="1">
      <alignment vertical="top" wrapText="1"/>
    </xf>
    <xf numFmtId="0" fontId="21" fillId="0" borderId="9" xfId="3" applyFont="1" applyBorder="1" applyAlignment="1">
      <alignment horizontal="left"/>
    </xf>
    <xf numFmtId="0" fontId="21" fillId="0" borderId="20" xfId="3" applyFont="1" applyBorder="1" applyAlignment="1">
      <alignment horizontal="center" vertical="center"/>
    </xf>
    <xf numFmtId="0" fontId="21" fillId="0" borderId="0" xfId="3" applyFont="1" applyAlignment="1">
      <alignment wrapText="1"/>
    </xf>
    <xf numFmtId="0" fontId="31" fillId="0" borderId="28" xfId="3" applyFont="1" applyBorder="1" applyAlignment="1">
      <alignment horizontal="center" vertical="center" wrapText="1"/>
    </xf>
    <xf numFmtId="0" fontId="21" fillId="0" borderId="28" xfId="3" applyFont="1" applyBorder="1" applyAlignment="1">
      <alignment horizontal="center" vertical="center"/>
    </xf>
    <xf numFmtId="0" fontId="25" fillId="0" borderId="29" xfId="3" applyFont="1" applyBorder="1" applyAlignment="1">
      <alignment horizontal="justify" vertical="center"/>
    </xf>
    <xf numFmtId="0" fontId="26" fillId="0" borderId="29" xfId="3" applyFont="1" applyBorder="1" applyAlignment="1">
      <alignment horizontal="center" vertical="center"/>
    </xf>
    <xf numFmtId="0" fontId="21" fillId="0" borderId="28" xfId="3" quotePrefix="1" applyFont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0" fillId="0" borderId="32" xfId="3" applyBorder="1" applyAlignment="1">
      <alignment horizontal="center" vertical="center"/>
    </xf>
    <xf numFmtId="0" fontId="23" fillId="0" borderId="0" xfId="3" applyFont="1" applyBorder="1" applyAlignment="1">
      <alignment horizontal="center" vertical="center" wrapText="1"/>
    </xf>
    <xf numFmtId="0" fontId="26" fillId="0" borderId="0" xfId="3" applyFont="1" applyBorder="1" applyAlignment="1">
      <alignment horizontal="center" vertical="center" wrapText="1"/>
    </xf>
    <xf numFmtId="4" fontId="21" fillId="9" borderId="29" xfId="3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4" fontId="13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4" fontId="13" fillId="4" borderId="0" xfId="0" applyNumberFormat="1" applyFont="1" applyFill="1" applyAlignment="1">
      <alignment horizontal="left" vertical="center" indent="1"/>
    </xf>
    <xf numFmtId="4" fontId="21" fillId="0" borderId="29" xfId="3" applyNumberFormat="1" applyFont="1" applyBorder="1" applyAlignment="1">
      <alignment horizontal="center" vertical="center"/>
    </xf>
    <xf numFmtId="0" fontId="31" fillId="0" borderId="29" xfId="3" applyFont="1" applyBorder="1" applyAlignment="1">
      <alignment horizontal="center" vertical="center" wrapText="1"/>
    </xf>
    <xf numFmtId="0" fontId="25" fillId="8" borderId="29" xfId="3" applyFont="1" applyFill="1" applyBorder="1" applyAlignment="1">
      <alignment horizontal="center" vertical="center" wrapText="1"/>
    </xf>
    <xf numFmtId="4" fontId="0" fillId="4" borderId="0" xfId="0" applyNumberFormat="1" applyFill="1"/>
    <xf numFmtId="4" fontId="13" fillId="10" borderId="0" xfId="0" applyNumberFormat="1" applyFont="1" applyFill="1" applyAlignment="1">
      <alignment horizontal="left" vertical="center" indent="1"/>
    </xf>
    <xf numFmtId="3" fontId="0" fillId="10" borderId="0" xfId="0" applyNumberFormat="1" applyFill="1"/>
    <xf numFmtId="0" fontId="21" fillId="0" borderId="17" xfId="3" applyFont="1" applyBorder="1" applyAlignment="1">
      <alignment horizontal="right"/>
    </xf>
    <xf numFmtId="0" fontId="30" fillId="0" borderId="0" xfId="3" applyFont="1" applyBorder="1"/>
    <xf numFmtId="0" fontId="21" fillId="0" borderId="0" xfId="3" applyFont="1" applyBorder="1"/>
    <xf numFmtId="0" fontId="21" fillId="0" borderId="0" xfId="3" applyFont="1" applyBorder="1" applyAlignment="1">
      <alignment horizontal="left"/>
    </xf>
    <xf numFmtId="0" fontId="21" fillId="0" borderId="0" xfId="3" applyFont="1" applyBorder="1" applyAlignment="1">
      <alignment horizontal="center"/>
    </xf>
    <xf numFmtId="0" fontId="21" fillId="0" borderId="0" xfId="3" applyFont="1" applyBorder="1" applyAlignment="1">
      <alignment horizontal="right"/>
    </xf>
    <xf numFmtId="4" fontId="21" fillId="12" borderId="29" xfId="3" applyNumberFormat="1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1" fillId="0" borderId="29" xfId="3" applyFont="1" applyBorder="1" applyAlignment="1">
      <alignment horizontal="center" vertical="center" wrapText="1"/>
    </xf>
    <xf numFmtId="4" fontId="21" fillId="11" borderId="29" xfId="3" applyNumberFormat="1" applyFont="1" applyFill="1" applyBorder="1" applyAlignment="1">
      <alignment horizontal="center" vertical="center"/>
    </xf>
    <xf numFmtId="4" fontId="21" fillId="4" borderId="29" xfId="3" applyNumberFormat="1" applyFont="1" applyFill="1" applyBorder="1" applyAlignment="1">
      <alignment horizontal="center" vertical="center"/>
    </xf>
    <xf numFmtId="0" fontId="20" fillId="0" borderId="29" xfId="3" applyBorder="1"/>
    <xf numFmtId="4" fontId="21" fillId="0" borderId="0" xfId="3" applyNumberFormat="1" applyFont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14" fillId="0" borderId="16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1" fillId="0" borderId="29" xfId="3" applyNumberFormat="1" applyFont="1" applyBorder="1" applyAlignment="1">
      <alignment horizontal="center" vertical="center"/>
    </xf>
    <xf numFmtId="4" fontId="21" fillId="9" borderId="29" xfId="3" applyNumberFormat="1" applyFont="1" applyFill="1" applyBorder="1" applyAlignment="1">
      <alignment horizontal="center" vertical="center"/>
    </xf>
    <xf numFmtId="4" fontId="26" fillId="0" borderId="29" xfId="3" applyNumberFormat="1" applyFont="1" applyBorder="1" applyAlignment="1">
      <alignment horizontal="center" vertical="center"/>
    </xf>
    <xf numFmtId="0" fontId="31" fillId="0" borderId="29" xfId="3" applyFont="1" applyBorder="1" applyAlignment="1">
      <alignment horizontal="center" vertical="center" wrapText="1"/>
    </xf>
    <xf numFmtId="0" fontId="27" fillId="4" borderId="0" xfId="3" applyFont="1" applyFill="1" applyAlignment="1">
      <alignment horizontal="left" vertical="center" wrapText="1"/>
    </xf>
    <xf numFmtId="0" fontId="28" fillId="7" borderId="20" xfId="3" applyFont="1" applyFill="1" applyBorder="1" applyAlignment="1">
      <alignment horizontal="left" wrapText="1"/>
    </xf>
    <xf numFmtId="0" fontId="28" fillId="7" borderId="0" xfId="3" applyFont="1" applyFill="1" applyAlignment="1">
      <alignment horizontal="left" wrapText="1"/>
    </xf>
    <xf numFmtId="0" fontId="25" fillId="0" borderId="20" xfId="3" applyFont="1" applyBorder="1" applyAlignment="1">
      <alignment horizontal="left" wrapText="1"/>
    </xf>
    <xf numFmtId="0" fontId="25" fillId="0" borderId="0" xfId="3" applyFont="1" applyAlignment="1">
      <alignment horizontal="left" wrapText="1"/>
    </xf>
    <xf numFmtId="0" fontId="21" fillId="0" borderId="30" xfId="3" quotePrefix="1" applyFont="1" applyBorder="1" applyAlignment="1">
      <alignment horizontal="center" vertical="center"/>
    </xf>
    <xf numFmtId="0" fontId="21" fillId="0" borderId="31" xfId="3" quotePrefix="1" applyFont="1" applyBorder="1" applyAlignment="1">
      <alignment horizontal="center" vertical="center"/>
    </xf>
    <xf numFmtId="0" fontId="20" fillId="0" borderId="32" xfId="3" applyBorder="1" applyAlignment="1">
      <alignment horizontal="center" vertical="center"/>
    </xf>
    <xf numFmtId="0" fontId="25" fillId="8" borderId="29" xfId="3" applyFont="1" applyFill="1" applyBorder="1" applyAlignment="1">
      <alignment horizontal="center" vertical="center" wrapText="1"/>
    </xf>
    <xf numFmtId="0" fontId="21" fillId="0" borderId="0" xfId="3" applyFont="1" applyAlignment="1">
      <alignment horizontal="left" wrapText="1"/>
    </xf>
    <xf numFmtId="4" fontId="21" fillId="12" borderId="29" xfId="3" applyNumberFormat="1" applyFont="1" applyFill="1" applyBorder="1" applyAlignment="1">
      <alignment horizontal="center" vertical="center"/>
    </xf>
    <xf numFmtId="0" fontId="22" fillId="0" borderId="20" xfId="3" applyFont="1" applyBorder="1" applyAlignment="1">
      <alignment horizontal="center" vertical="center" wrapText="1"/>
    </xf>
    <xf numFmtId="0" fontId="23" fillId="0" borderId="0" xfId="3" applyFont="1" applyAlignment="1">
      <alignment horizontal="center" vertical="center" wrapText="1"/>
    </xf>
    <xf numFmtId="0" fontId="23" fillId="0" borderId="9" xfId="3" applyFont="1" applyBorder="1" applyAlignment="1">
      <alignment horizontal="center" vertical="center" wrapText="1"/>
    </xf>
    <xf numFmtId="0" fontId="25" fillId="0" borderId="20" xfId="3" applyFont="1" applyBorder="1" applyAlignment="1">
      <alignment horizontal="center" vertical="center" wrapText="1"/>
    </xf>
    <xf numFmtId="0" fontId="25" fillId="0" borderId="0" xfId="3" applyFont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29" xfId="3" applyFont="1" applyBorder="1" applyAlignment="1">
      <alignment horizontal="left" vertical="center" wrapText="1"/>
    </xf>
    <xf numFmtId="0" fontId="20" fillId="0" borderId="29" xfId="3" applyBorder="1"/>
    <xf numFmtId="0" fontId="21" fillId="0" borderId="26" xfId="3" applyFont="1" applyBorder="1" applyAlignment="1">
      <alignment horizontal="center"/>
    </xf>
    <xf numFmtId="0" fontId="21" fillId="0" borderId="33" xfId="3" applyFont="1" applyBorder="1" applyAlignment="1">
      <alignment horizontal="center"/>
    </xf>
    <xf numFmtId="4" fontId="26" fillId="0" borderId="34" xfId="3" applyNumberFormat="1" applyFont="1" applyBorder="1" applyAlignment="1">
      <alignment horizontal="center" vertical="center"/>
    </xf>
    <xf numFmtId="4" fontId="26" fillId="0" borderId="35" xfId="3" applyNumberFormat="1" applyFont="1" applyBorder="1" applyAlignment="1">
      <alignment horizontal="center" vertical="center"/>
    </xf>
    <xf numFmtId="4" fontId="21" fillId="0" borderId="34" xfId="3" applyNumberFormat="1" applyFont="1" applyBorder="1" applyAlignment="1">
      <alignment horizontal="center" vertical="center"/>
    </xf>
    <xf numFmtId="4" fontId="21" fillId="0" borderId="35" xfId="3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3" fillId="13" borderId="38" xfId="0" applyFont="1" applyFill="1" applyBorder="1" applyAlignment="1">
      <alignment horizontal="center" vertical="center"/>
    </xf>
    <xf numFmtId="0" fontId="1" fillId="13" borderId="38" xfId="0" applyFont="1" applyFill="1" applyBorder="1" applyAlignment="1">
      <alignment vertical="center" wrapText="1"/>
    </xf>
    <xf numFmtId="43" fontId="13" fillId="13" borderId="38" xfId="4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vertical="center" wrapText="1"/>
    </xf>
    <xf numFmtId="43" fontId="13" fillId="0" borderId="38" xfId="4" applyFont="1" applyFill="1" applyBorder="1" applyAlignment="1">
      <alignment horizontal="center" vertical="center"/>
    </xf>
    <xf numFmtId="0" fontId="13" fillId="0" borderId="38" xfId="0" applyFont="1" applyBorder="1" applyAlignment="1">
      <alignment vertical="center" wrapText="1"/>
    </xf>
    <xf numFmtId="0" fontId="38" fillId="0" borderId="38" xfId="0" applyFont="1" applyBorder="1" applyAlignment="1">
      <alignment horizontal="center" vertical="center"/>
    </xf>
    <xf numFmtId="0" fontId="38" fillId="0" borderId="38" xfId="0" applyFont="1" applyBorder="1" applyAlignment="1">
      <alignment vertical="center" wrapText="1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vertical="center" wrapText="1"/>
    </xf>
    <xf numFmtId="43" fontId="0" fillId="0" borderId="38" xfId="4" applyFont="1" applyFill="1" applyBorder="1" applyAlignment="1">
      <alignment horizontal="center" vertical="center"/>
    </xf>
    <xf numFmtId="43" fontId="0" fillId="0" borderId="38" xfId="4" applyFont="1" applyFill="1" applyBorder="1"/>
    <xf numFmtId="43" fontId="13" fillId="0" borderId="39" xfId="4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0" borderId="41" xfId="0" applyFont="1" applyBorder="1" applyAlignment="1">
      <alignment horizontal="right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43" fontId="0" fillId="0" borderId="43" xfId="4" applyFont="1" applyBorder="1" applyAlignment="1">
      <alignment horizontal="center" vertical="center"/>
    </xf>
    <xf numFmtId="43" fontId="13" fillId="0" borderId="44" xfId="4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0" borderId="27" xfId="0" applyFont="1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3" fontId="0" fillId="0" borderId="29" xfId="4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" fillId="0" borderId="46" xfId="0" applyFont="1" applyBorder="1" applyAlignment="1">
      <alignment horizontal="right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43" fontId="0" fillId="0" borderId="36" xfId="4" applyFont="1" applyBorder="1" applyAlignment="1">
      <alignment horizontal="center" vertical="center"/>
    </xf>
    <xf numFmtId="43" fontId="13" fillId="0" borderId="36" xfId="4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43" fontId="13" fillId="13" borderId="38" xfId="4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43" fontId="13" fillId="0" borderId="38" xfId="4" applyFont="1" applyFill="1" applyBorder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43" fontId="0" fillId="0" borderId="38" xfId="4" applyFont="1" applyFill="1" applyBorder="1" applyAlignment="1">
      <alignment vertical="center"/>
    </xf>
    <xf numFmtId="43" fontId="0" fillId="0" borderId="38" xfId="4" applyFont="1" applyBorder="1" applyAlignment="1">
      <alignment vertical="center"/>
    </xf>
    <xf numFmtId="0" fontId="0" fillId="0" borderId="42" xfId="0" applyBorder="1" applyAlignment="1">
      <alignment vertical="center"/>
    </xf>
    <xf numFmtId="43" fontId="0" fillId="0" borderId="43" xfId="4" applyFont="1" applyBorder="1" applyAlignment="1">
      <alignment vertical="center"/>
    </xf>
    <xf numFmtId="43" fontId="13" fillId="0" borderId="48" xfId="4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35" xfId="0" applyBorder="1" applyAlignment="1">
      <alignment vertical="center"/>
    </xf>
    <xf numFmtId="43" fontId="0" fillId="0" borderId="29" xfId="4" applyFont="1" applyBorder="1" applyAlignment="1">
      <alignment vertical="center"/>
    </xf>
    <xf numFmtId="43" fontId="13" fillId="0" borderId="29" xfId="4" applyFont="1" applyFill="1" applyBorder="1" applyAlignment="1">
      <alignment horizontal="center" vertical="center"/>
    </xf>
    <xf numFmtId="0" fontId="0" fillId="0" borderId="47" xfId="0" applyBorder="1" applyAlignment="1">
      <alignment vertical="center"/>
    </xf>
    <xf numFmtId="43" fontId="0" fillId="0" borderId="36" xfId="4" applyFont="1" applyBorder="1" applyAlignment="1">
      <alignment vertical="center"/>
    </xf>
    <xf numFmtId="43" fontId="13" fillId="0" borderId="49" xfId="4" applyFont="1" applyFill="1" applyBorder="1" applyAlignment="1">
      <alignment horizontal="center" vertical="center"/>
    </xf>
    <xf numFmtId="0" fontId="39" fillId="14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0" fillId="0" borderId="0" xfId="0" applyFill="1" applyAlignment="1">
      <alignment horizontal="center"/>
    </xf>
    <xf numFmtId="0" fontId="0" fillId="14" borderId="0" xfId="0" applyFill="1" applyAlignment="1">
      <alignment horizontal="centerContinuous"/>
    </xf>
    <xf numFmtId="0" fontId="40" fillId="0" borderId="0" xfId="0" applyFont="1"/>
    <xf numFmtId="0" fontId="41" fillId="14" borderId="0" xfId="0" applyFont="1" applyFill="1" applyAlignment="1">
      <alignment horizontal="center" vertical="center"/>
    </xf>
    <xf numFmtId="0" fontId="23" fillId="0" borderId="0" xfId="0" applyFont="1" applyAlignment="1"/>
    <xf numFmtId="0" fontId="42" fillId="14" borderId="0" xfId="0" applyFont="1" applyFill="1" applyAlignment="1">
      <alignment horizontal="center" vertical="center" wrapText="1"/>
    </xf>
    <xf numFmtId="0" fontId="43" fillId="0" borderId="0" xfId="0" applyFont="1" applyAlignment="1"/>
    <xf numFmtId="0" fontId="26" fillId="8" borderId="29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 wrapText="1"/>
    </xf>
    <xf numFmtId="0" fontId="33" fillId="0" borderId="29" xfId="0" applyFont="1" applyFill="1" applyBorder="1" applyAlignment="1">
      <alignment horizontal="left" vertical="center" wrapText="1"/>
    </xf>
    <xf numFmtId="0" fontId="33" fillId="0" borderId="29" xfId="0" applyFont="1" applyFill="1" applyBorder="1" applyAlignment="1">
      <alignment horizontal="justify" vertical="center"/>
    </xf>
    <xf numFmtId="4" fontId="21" fillId="7" borderId="29" xfId="0" applyNumberFormat="1" applyFont="1" applyFill="1" applyBorder="1" applyAlignment="1">
      <alignment horizontal="center" vertical="center"/>
    </xf>
    <xf numFmtId="0" fontId="33" fillId="0" borderId="29" xfId="0" applyFont="1" applyFill="1" applyBorder="1" applyAlignment="1">
      <alignment horizontal="left" vertical="center" wrapText="1"/>
    </xf>
    <xf numFmtId="4" fontId="21" fillId="7" borderId="50" xfId="0" applyNumberFormat="1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3" fillId="0" borderId="50" xfId="0" applyFont="1" applyFill="1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33" fillId="0" borderId="29" xfId="0" applyFont="1" applyFill="1" applyBorder="1" applyAlignment="1">
      <alignment horizontal="left" vertical="top" wrapText="1"/>
    </xf>
    <xf numFmtId="0" fontId="42" fillId="0" borderId="52" xfId="0" applyFont="1" applyFill="1" applyBorder="1" applyAlignment="1">
      <alignment horizontal="center" vertical="center" wrapText="1"/>
    </xf>
    <xf numFmtId="0" fontId="42" fillId="0" borderId="53" xfId="0" applyFont="1" applyFill="1" applyBorder="1" applyAlignment="1">
      <alignment horizontal="center" vertical="center" wrapText="1"/>
    </xf>
    <xf numFmtId="0" fontId="42" fillId="0" borderId="54" xfId="0" applyFont="1" applyFill="1" applyBorder="1" applyAlignment="1">
      <alignment horizontal="center" vertical="center" wrapText="1"/>
    </xf>
    <xf numFmtId="4" fontId="26" fillId="7" borderId="29" xfId="0" applyNumberFormat="1" applyFont="1" applyFill="1" applyBorder="1" applyAlignment="1">
      <alignment horizontal="center" vertical="center"/>
    </xf>
    <xf numFmtId="0" fontId="0" fillId="0" borderId="55" xfId="0" applyFill="1" applyBorder="1" applyAlignment="1">
      <alignment vertical="center"/>
    </xf>
    <xf numFmtId="0" fontId="0" fillId="0" borderId="0" xfId="0" applyAlignment="1">
      <alignment horizontal="center"/>
    </xf>
    <xf numFmtId="4" fontId="21" fillId="11" borderId="50" xfId="3" applyNumberFormat="1" applyFont="1" applyFill="1" applyBorder="1" applyAlignment="1">
      <alignment horizontal="center" vertical="center"/>
    </xf>
    <xf numFmtId="4" fontId="21" fillId="11" borderId="51" xfId="3" applyNumberFormat="1" applyFont="1" applyFill="1" applyBorder="1" applyAlignment="1">
      <alignment horizontal="center" vertical="center"/>
    </xf>
    <xf numFmtId="0" fontId="31" fillId="0" borderId="34" xfId="3" applyFont="1" applyBorder="1" applyAlignment="1">
      <alignment horizontal="center" vertical="center" wrapText="1"/>
    </xf>
    <xf numFmtId="0" fontId="31" fillId="0" borderId="27" xfId="3" applyFont="1" applyBorder="1" applyAlignment="1">
      <alignment horizontal="center" vertical="center" wrapText="1"/>
    </xf>
    <xf numFmtId="0" fontId="31" fillId="0" borderId="35" xfId="3" applyFont="1" applyBorder="1" applyAlignment="1">
      <alignment horizontal="center" vertical="center" wrapText="1"/>
    </xf>
    <xf numFmtId="0" fontId="32" fillId="0" borderId="29" xfId="3" applyFont="1" applyFill="1" applyBorder="1" applyAlignment="1">
      <alignment horizontal="center" vertical="center" wrapText="1"/>
    </xf>
    <xf numFmtId="0" fontId="32" fillId="0" borderId="29" xfId="3" applyFont="1" applyFill="1" applyBorder="1" applyAlignment="1">
      <alignment horizontal="center" vertical="center" wrapText="1"/>
    </xf>
    <xf numFmtId="0" fontId="26" fillId="0" borderId="29" xfId="3" applyFont="1" applyFill="1" applyBorder="1" applyAlignment="1">
      <alignment horizontal="center" vertical="center" wrapText="1"/>
    </xf>
    <xf numFmtId="4" fontId="37" fillId="0" borderId="29" xfId="3" applyNumberFormat="1" applyFont="1" applyFill="1" applyBorder="1" applyAlignment="1">
      <alignment horizontal="center" vertical="center"/>
    </xf>
    <xf numFmtId="0" fontId="37" fillId="0" borderId="51" xfId="3" applyFont="1" applyFill="1" applyBorder="1" applyAlignment="1">
      <alignment horizontal="center" vertical="center"/>
    </xf>
    <xf numFmtId="4" fontId="37" fillId="0" borderId="29" xfId="3" applyNumberFormat="1" applyFont="1" applyFill="1" applyBorder="1" applyAlignment="1">
      <alignment horizontal="center" vertical="center"/>
    </xf>
    <xf numFmtId="0" fontId="37" fillId="0" borderId="29" xfId="3" applyFont="1" applyFill="1" applyBorder="1" applyAlignment="1">
      <alignment horizontal="center" vertical="center"/>
    </xf>
    <xf numFmtId="0" fontId="37" fillId="0" borderId="48" xfId="3" applyFont="1" applyFill="1" applyBorder="1" applyAlignment="1">
      <alignment horizontal="center" vertical="center"/>
    </xf>
    <xf numFmtId="0" fontId="37" fillId="0" borderId="29" xfId="3" applyFont="1" applyFill="1" applyBorder="1" applyAlignment="1">
      <alignment horizontal="justify" vertical="center"/>
    </xf>
    <xf numFmtId="0" fontId="20" fillId="0" borderId="29" xfId="3" applyFont="1" applyFill="1" applyBorder="1"/>
    <xf numFmtId="4" fontId="21" fillId="0" borderId="29" xfId="3" applyNumberFormat="1" applyFont="1" applyFill="1" applyBorder="1" applyAlignment="1">
      <alignment horizontal="center" vertical="center"/>
    </xf>
    <xf numFmtId="0" fontId="32" fillId="15" borderId="29" xfId="3" applyFont="1" applyFill="1" applyBorder="1" applyAlignment="1">
      <alignment horizontal="center" vertical="center" wrapText="1"/>
    </xf>
    <xf numFmtId="0" fontId="32" fillId="15" borderId="29" xfId="3" applyFont="1" applyFill="1" applyBorder="1" applyAlignment="1">
      <alignment horizontal="center" vertical="center" wrapText="1"/>
    </xf>
    <xf numFmtId="0" fontId="26" fillId="15" borderId="29" xfId="3" applyFont="1" applyFill="1" applyBorder="1" applyAlignment="1">
      <alignment horizontal="center" vertical="center" wrapText="1"/>
    </xf>
    <xf numFmtId="4" fontId="37" fillId="15" borderId="29" xfId="3" applyNumberFormat="1" applyFont="1" applyFill="1" applyBorder="1" applyAlignment="1">
      <alignment horizontal="center" vertical="center"/>
    </xf>
    <xf numFmtId="4" fontId="37" fillId="15" borderId="50" xfId="3" applyNumberFormat="1" applyFont="1" applyFill="1" applyBorder="1" applyAlignment="1">
      <alignment horizontal="center" vertical="center"/>
    </xf>
    <xf numFmtId="4" fontId="37" fillId="15" borderId="51" xfId="3" applyNumberFormat="1" applyFont="1" applyFill="1" applyBorder="1" applyAlignment="1">
      <alignment horizontal="center" vertical="center"/>
    </xf>
    <xf numFmtId="0" fontId="37" fillId="15" borderId="51" xfId="3" applyFont="1" applyFill="1" applyBorder="1" applyAlignment="1">
      <alignment horizontal="center" vertical="center"/>
    </xf>
    <xf numFmtId="4" fontId="37" fillId="15" borderId="29" xfId="3" applyNumberFormat="1" applyFont="1" applyFill="1" applyBorder="1" applyAlignment="1">
      <alignment horizontal="center" vertical="center"/>
    </xf>
    <xf numFmtId="0" fontId="37" fillId="15" borderId="29" xfId="3" applyFont="1" applyFill="1" applyBorder="1" applyAlignment="1">
      <alignment horizontal="center" vertical="center"/>
    </xf>
    <xf numFmtId="0" fontId="37" fillId="15" borderId="48" xfId="3" applyFont="1" applyFill="1" applyBorder="1" applyAlignment="1">
      <alignment horizontal="center" vertical="center"/>
    </xf>
    <xf numFmtId="0" fontId="20" fillId="15" borderId="29" xfId="3" applyFont="1" applyFill="1" applyBorder="1"/>
    <xf numFmtId="4" fontId="21" fillId="15" borderId="29" xfId="3" applyNumberFormat="1" applyFont="1" applyFill="1" applyBorder="1" applyAlignment="1">
      <alignment horizontal="center" vertical="center"/>
    </xf>
    <xf numFmtId="4" fontId="21" fillId="0" borderId="29" xfId="3" applyNumberFormat="1" applyFont="1" applyFill="1" applyBorder="1" applyAlignment="1">
      <alignment horizontal="center" vertical="center"/>
    </xf>
    <xf numFmtId="0" fontId="21" fillId="0" borderId="0" xfId="3" applyFont="1" applyFill="1"/>
    <xf numFmtId="0" fontId="21" fillId="0" borderId="17" xfId="3" applyFont="1" applyFill="1" applyBorder="1"/>
    <xf numFmtId="0" fontId="29" fillId="0" borderId="0" xfId="3" applyFont="1" applyFill="1"/>
    <xf numFmtId="0" fontId="37" fillId="0" borderId="29" xfId="3" applyFont="1" applyFill="1" applyBorder="1" applyAlignment="1">
      <alignment horizontal="center" vertical="center"/>
    </xf>
    <xf numFmtId="0" fontId="37" fillId="0" borderId="29" xfId="3" applyFont="1" applyFill="1" applyBorder="1" applyAlignment="1">
      <alignment horizontal="left" vertical="center" wrapText="1"/>
    </xf>
    <xf numFmtId="0" fontId="21" fillId="0" borderId="17" xfId="3" applyFont="1" applyFill="1" applyBorder="1" applyAlignment="1">
      <alignment horizontal="left" wrapText="1"/>
    </xf>
    <xf numFmtId="0" fontId="29" fillId="0" borderId="0" xfId="3" applyFont="1" applyFill="1" applyAlignment="1">
      <alignment horizontal="left" wrapText="1"/>
    </xf>
    <xf numFmtId="0" fontId="21" fillId="0" borderId="26" xfId="3" applyFont="1" applyFill="1" applyBorder="1" applyAlignment="1">
      <alignment horizontal="left" wrapText="1"/>
    </xf>
    <xf numFmtId="0" fontId="21" fillId="0" borderId="0" xfId="3" applyFont="1" applyFill="1" applyAlignment="1">
      <alignment horizontal="left" wrapText="1"/>
    </xf>
    <xf numFmtId="0" fontId="29" fillId="0" borderId="27" xfId="3" applyFont="1" applyFill="1" applyBorder="1" applyAlignment="1">
      <alignment horizontal="left" wrapText="1"/>
    </xf>
    <xf numFmtId="0" fontId="31" fillId="0" borderId="29" xfId="3" applyFont="1" applyFill="1" applyBorder="1" applyAlignment="1">
      <alignment horizontal="center" vertical="center" wrapText="1"/>
    </xf>
    <xf numFmtId="0" fontId="31" fillId="0" borderId="29" xfId="3" applyFont="1" applyFill="1" applyBorder="1" applyAlignment="1">
      <alignment horizontal="center" vertical="center" wrapText="1"/>
    </xf>
    <xf numFmtId="0" fontId="37" fillId="0" borderId="29" xfId="3" applyFont="1" applyFill="1" applyBorder="1" applyAlignment="1">
      <alignment horizontal="left" vertical="center" wrapText="1"/>
    </xf>
    <xf numFmtId="0" fontId="37" fillId="0" borderId="50" xfId="3" applyFont="1" applyFill="1" applyBorder="1" applyAlignment="1">
      <alignment horizontal="center" vertical="center"/>
    </xf>
    <xf numFmtId="4" fontId="21" fillId="11" borderId="48" xfId="3" applyNumberFormat="1" applyFont="1" applyFill="1" applyBorder="1" applyAlignment="1">
      <alignment horizontal="center" vertical="center"/>
    </xf>
    <xf numFmtId="0" fontId="21" fillId="0" borderId="28" xfId="3" quotePrefix="1" applyFont="1" applyFill="1" applyBorder="1" applyAlignment="1">
      <alignment horizontal="center" vertical="center"/>
    </xf>
    <xf numFmtId="0" fontId="26" fillId="0" borderId="29" xfId="3" applyFont="1" applyFill="1" applyBorder="1" applyAlignment="1">
      <alignment horizontal="left" vertical="center" wrapText="1"/>
    </xf>
    <xf numFmtId="4" fontId="24" fillId="0" borderId="34" xfId="3" applyNumberFormat="1" applyFont="1" applyFill="1" applyBorder="1" applyAlignment="1">
      <alignment horizontal="center" vertical="center"/>
    </xf>
    <xf numFmtId="4" fontId="24" fillId="0" borderId="35" xfId="3" applyNumberFormat="1" applyFont="1" applyFill="1" applyBorder="1" applyAlignment="1">
      <alignment horizontal="center" vertical="center"/>
    </xf>
    <xf numFmtId="4" fontId="24" fillId="0" borderId="29" xfId="3" applyNumberFormat="1" applyFont="1" applyFill="1" applyBorder="1" applyAlignment="1">
      <alignment horizontal="center" vertical="center"/>
    </xf>
    <xf numFmtId="0" fontId="36" fillId="0" borderId="29" xfId="3" applyFont="1" applyFill="1" applyBorder="1"/>
    <xf numFmtId="0" fontId="36" fillId="0" borderId="29" xfId="3" applyFont="1" applyFill="1" applyBorder="1"/>
    <xf numFmtId="4" fontId="26" fillId="0" borderId="34" xfId="3" applyNumberFormat="1" applyFont="1" applyFill="1" applyBorder="1" applyAlignment="1">
      <alignment horizontal="center" vertical="center"/>
    </xf>
    <xf numFmtId="4" fontId="26" fillId="0" borderId="35" xfId="3" applyNumberFormat="1" applyFont="1" applyFill="1" applyBorder="1" applyAlignment="1">
      <alignment horizontal="center" vertical="center"/>
    </xf>
    <xf numFmtId="4" fontId="26" fillId="15" borderId="34" xfId="3" applyNumberFormat="1" applyFont="1" applyFill="1" applyBorder="1" applyAlignment="1">
      <alignment horizontal="center" vertical="center"/>
    </xf>
    <xf numFmtId="4" fontId="26" fillId="15" borderId="35" xfId="3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3"/>
    <cellStyle name="Финансовый" xfId="4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1.1,%201.2-&#1042;&#1050;%20&#1057;&#1056;&#1042;,%20&#1058;&#1088;&#1072;&#1085;&#1089;&#1073;&#1086;&#1088;&#1076;&#1077;&#1088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1-&#1042;&#1050;%20&#1050;&#1043;%20&#8470;1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2-&#1042;&#1050;%20&#1050;&#1043;%20&#8470;1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2-&#1042;&#1050;%20&#1055;&#1057;%20&#8470;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3-&#1042;&#1050;%20&#1055;&#1057;%20&#8470;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4%202.1.6-&#1042;&#1050;%20&#1055;&#1057;&#8470;4,%20&#1050;&#1043;&#8470;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5,2.1.13-&#1042;&#1050;%20&#1055;&#1057;&#8470;5,%20&#1050;&#1043;&#8470;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6_&#1042;&#1050;%20&#1055;&#1057;%20&#8470;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7-&#1042;&#1050;%20&#1055;&#1088;&#1057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1-&#1042;&#1050;%20&#1050;&#1088;&#1099;&#1090;&#1099;&#1081;%20&#1089;&#1082;&#1083;&#1072;&#1076;%20&#8470;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2-&#1042;&#1050;%20&#1050;&#1088;&#1099;&#1090;&#1099;&#1081;%20&#1089;&#1082;&#1083;&#1072;&#1076;%20&#8470;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0,2.2.1-&#1042;&#1050;%20&#1058;&#1086;&#1085;&#1085;&#1077;&#1083;&#1100;,&#1055;&#1057;%20&#8470;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3-&#1042;&#1050;%20&#1050;&#1091;&#1087;.&#1089;&#1082;&#1083;&#1072;&#1076;&#109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3-&#1042;&#1057;%20&#1050;&#1091;&#1087;.&#1089;&#1082;&#1083;&#1072;&#1076;&#109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8.4-&#1042;&#105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-&#1042;&#1050;%20&#1050;&#1043;%20&#8470;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1%20&#1050;&#1043;&#8470;2%20&#1080;%20&#1050;&#1043;%20&#8470;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2%20&#1050;&#1043;&#8470;2%20&#1080;%20&#1050;&#1043;%20&#8470;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3%20&#1050;&#1043;&#8470;2%20&#1080;%20&#1050;&#1043;%20&#8470;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3-&#1042;&#1050;%20&#1050;&#1043;%20&#8470;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4-&#1042;&#1050;%20&#1050;&#1043;%20&#8470;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5-&#1042;&#1050;%20&#1050;&#1043;%20&#8470;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1.1, 1.2-ВК СРВ, Тран"/>
    </sheetNames>
    <sheetDataSet>
      <sheetData sheetId="0" refreshError="1">
        <row r="755">
          <cell r="L755">
            <v>4817069</v>
          </cell>
        </row>
        <row r="758">
          <cell r="L758">
            <v>1183882</v>
          </cell>
        </row>
        <row r="769">
          <cell r="L769">
            <v>10310110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1-ВК КГ №11 - По"/>
    </sheetNames>
    <sheetDataSet>
      <sheetData sheetId="0" refreshError="1">
        <row r="98">
          <cell r="L98">
            <v>262959</v>
          </cell>
        </row>
        <row r="112">
          <cell r="L112">
            <v>530864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2-ВК КГ №12 - По"/>
    </sheetNames>
    <sheetDataSet>
      <sheetData sheetId="0" refreshError="1">
        <row r="105">
          <cell r="L105">
            <v>606290</v>
          </cell>
        </row>
        <row r="119">
          <cell r="L119">
            <v>921948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вод_ВК,ВС"/>
      <sheetName val="КП прил. к конкурсу"/>
      <sheetName val="1632-2021-2.2.2-ВК ПС №2 - Полн"/>
    </sheetNames>
    <sheetDataSet>
      <sheetData sheetId="0"/>
      <sheetData sheetId="1"/>
      <sheetData sheetId="2"/>
      <sheetData sheetId="3">
        <row r="265">
          <cell r="L265">
            <v>3786272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3-ВК ПС №3 - Полн"/>
    </sheetNames>
    <sheetDataSet>
      <sheetData sheetId="0" refreshError="1">
        <row r="281">
          <cell r="L281">
            <v>654474</v>
          </cell>
        </row>
        <row r="295">
          <cell r="L295">
            <v>1453235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4 2.1.6-ВК ПС №4,"/>
    </sheetNames>
    <sheetDataSet>
      <sheetData sheetId="0" refreshError="1">
        <row r="300">
          <cell r="L300">
            <v>2270788</v>
          </cell>
        </row>
        <row r="314">
          <cell r="L314">
            <v>3901843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5,2.1.13-ВК ПС №5"/>
    </sheetNames>
    <sheetDataSet>
      <sheetData sheetId="0" refreshError="1">
        <row r="289">
          <cell r="L289">
            <v>789058</v>
          </cell>
        </row>
        <row r="303">
          <cell r="L303">
            <v>5832263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6_ВК ПС №6 - Полн"/>
    </sheetNames>
    <sheetDataSet>
      <sheetData sheetId="0" refreshError="1">
        <row r="270">
          <cell r="L270">
            <v>724753</v>
          </cell>
        </row>
        <row r="284">
          <cell r="L284">
            <v>1345214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7-ВК ПрС - Полный"/>
    </sheetNames>
    <sheetDataSet>
      <sheetData sheetId="0" refreshError="1">
        <row r="273">
          <cell r="L273">
            <v>877165</v>
          </cell>
        </row>
        <row r="287">
          <cell r="L287">
            <v>1448733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вод_ВК,ВС"/>
      <sheetName val="КП прил. к конкурсу"/>
      <sheetName val="1632-2021-3.1-ВК Крытый склад №"/>
    </sheetNames>
    <sheetDataSet>
      <sheetData sheetId="0"/>
      <sheetData sheetId="1"/>
      <sheetData sheetId="2"/>
      <sheetData sheetId="3">
        <row r="342">
          <cell r="L342">
            <v>336268.3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ВК Крытый склад №"/>
    </sheetNames>
    <sheetDataSet>
      <sheetData sheetId="0" refreshError="1">
        <row r="340">
          <cell r="L340">
            <v>370303.84</v>
          </cell>
        </row>
        <row r="354">
          <cell r="L354">
            <v>2442204.06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0,2.2.1-ВК Тоннел"/>
    </sheetNames>
    <sheetDataSet>
      <sheetData sheetId="0" refreshError="1">
        <row r="394">
          <cell r="L394">
            <v>3646188</v>
          </cell>
        </row>
        <row r="408">
          <cell r="L408">
            <v>6433378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К Куп.склады - П"/>
    </sheetNames>
    <sheetDataSet>
      <sheetData sheetId="0" refreshError="1">
        <row r="142">
          <cell r="L142">
            <v>66941.55</v>
          </cell>
        </row>
        <row r="156">
          <cell r="L156">
            <v>709934.21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С Куп.склады - П"/>
    </sheetNames>
    <sheetDataSet>
      <sheetData sheetId="0" refreshError="1">
        <row r="93">
          <cell r="L93">
            <v>839757.89</v>
          </cell>
        </row>
        <row r="104">
          <cell r="L104">
            <v>1313738.2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8.4-ВК - Полный локал"/>
    </sheetNames>
    <sheetDataSet>
      <sheetData sheetId="0" refreshError="1">
        <row r="472">
          <cell r="L472">
            <v>572916.52</v>
          </cell>
        </row>
        <row r="486">
          <cell r="L486">
            <v>1598284.39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-ВК КГ №1 - Полн"/>
    </sheetNames>
    <sheetDataSet>
      <sheetData sheetId="0" refreshError="1">
        <row r="136">
          <cell r="L136">
            <v>1045214</v>
          </cell>
        </row>
        <row r="150">
          <cell r="L150">
            <v>1533781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1 КГ№2 "/>
    </sheetNames>
    <sheetDataSet>
      <sheetData sheetId="0" refreshError="1">
        <row r="282">
          <cell r="L282">
            <v>1997890</v>
          </cell>
        </row>
        <row r="296">
          <cell r="L296">
            <v>3361322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2 КГ №2"/>
    </sheetNames>
    <sheetDataSet>
      <sheetData sheetId="0" refreshError="1">
        <row r="137">
          <cell r="L137">
            <v>941071</v>
          </cell>
        </row>
        <row r="151">
          <cell r="L151">
            <v>1483842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3 КГ №2"/>
    </sheetNames>
    <sheetDataSet>
      <sheetData sheetId="0" refreshError="1">
        <row r="282">
          <cell r="L282">
            <v>1716693</v>
          </cell>
        </row>
        <row r="296">
          <cell r="L296">
            <v>2907501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3-ВК КГ №3 - Полн"/>
    </sheetNames>
    <sheetDataSet>
      <sheetData sheetId="0" refreshError="1">
        <row r="126">
          <cell r="L126">
            <v>1119263</v>
          </cell>
        </row>
        <row r="140">
          <cell r="L140">
            <v>2530026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4-ВК КГ №4 - Полн"/>
    </sheetNames>
    <sheetDataSet>
      <sheetData sheetId="0" refreshError="1">
        <row r="102">
          <cell r="L102">
            <v>249970</v>
          </cell>
        </row>
        <row r="116">
          <cell r="L116">
            <v>517594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5-ВК КГ №5 - Полн"/>
    </sheetNames>
    <sheetDataSet>
      <sheetData sheetId="0" refreshError="1">
        <row r="112">
          <cell r="L112">
            <v>613200</v>
          </cell>
        </row>
        <row r="126">
          <cell r="L126">
            <v>972840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activeCell="C5" sqref="C5"/>
    </sheetView>
  </sheetViews>
  <sheetFormatPr defaultRowHeight="15" outlineLevelCol="1" x14ac:dyDescent="0.25"/>
  <cols>
    <col min="2" max="2" width="64.5703125" customWidth="1"/>
    <col min="3" max="4" width="12.7109375" bestFit="1" customWidth="1"/>
    <col min="5" max="5" width="12.7109375" customWidth="1" outlineLevel="1"/>
    <col min="6" max="6" width="13.28515625" customWidth="1" outlineLevel="1"/>
    <col min="7" max="12" width="10.7109375" style="23" customWidth="1" outlineLevel="1"/>
    <col min="13" max="13" width="12.42578125" style="23" customWidth="1" outlineLevel="1"/>
    <col min="14" max="14" width="10.7109375" style="23" customWidth="1" outlineLevel="1"/>
    <col min="15" max="15" width="26.140625" customWidth="1"/>
    <col min="16" max="16" width="17.42578125" customWidth="1"/>
    <col min="17" max="17" width="17.28515625" customWidth="1"/>
    <col min="18" max="18" width="13.5703125" bestFit="1" customWidth="1"/>
    <col min="19" max="19" width="14.5703125" customWidth="1"/>
    <col min="20" max="20" width="14.28515625" bestFit="1" customWidth="1"/>
  </cols>
  <sheetData>
    <row r="1" spans="1:17" ht="25.5" customHeight="1" thickBot="1" x14ac:dyDescent="0.3">
      <c r="A1" s="145" t="s">
        <v>0</v>
      </c>
      <c r="B1" s="145" t="s">
        <v>1</v>
      </c>
      <c r="C1" s="147" t="s">
        <v>2</v>
      </c>
      <c r="D1" s="148"/>
      <c r="E1" s="143" t="s">
        <v>48</v>
      </c>
      <c r="F1" s="143" t="s">
        <v>5</v>
      </c>
      <c r="G1" s="129" t="s">
        <v>42</v>
      </c>
      <c r="H1" s="24"/>
      <c r="I1" s="129" t="s">
        <v>43</v>
      </c>
      <c r="J1" s="24"/>
      <c r="K1" s="129" t="s">
        <v>45</v>
      </c>
      <c r="L1" s="129" t="s">
        <v>44</v>
      </c>
      <c r="M1" s="129" t="s">
        <v>46</v>
      </c>
      <c r="N1" s="129" t="s">
        <v>47</v>
      </c>
      <c r="O1" s="145" t="s">
        <v>3</v>
      </c>
    </row>
    <row r="2" spans="1:17" ht="35.25" customHeight="1" thickBot="1" x14ac:dyDescent="0.3">
      <c r="A2" s="146"/>
      <c r="B2" s="146"/>
      <c r="C2" s="1" t="s">
        <v>4</v>
      </c>
      <c r="D2" s="1" t="s">
        <v>5</v>
      </c>
      <c r="E2" s="144"/>
      <c r="F2" s="144"/>
      <c r="G2" s="130"/>
      <c r="H2" s="32"/>
      <c r="I2" s="130"/>
      <c r="J2" s="32"/>
      <c r="K2" s="130"/>
      <c r="L2" s="130"/>
      <c r="M2" s="130"/>
      <c r="N2" s="130"/>
      <c r="O2" s="149"/>
    </row>
    <row r="3" spans="1:17" ht="15.75" thickBot="1" x14ac:dyDescent="0.3">
      <c r="A3" s="2">
        <v>1</v>
      </c>
      <c r="B3" s="3">
        <v>2</v>
      </c>
      <c r="C3" s="3">
        <v>3</v>
      </c>
      <c r="D3" s="3">
        <v>4</v>
      </c>
      <c r="E3" s="33"/>
      <c r="F3" s="33"/>
      <c r="G3" s="28">
        <v>1.052</v>
      </c>
      <c r="H3" s="28"/>
      <c r="I3" s="28">
        <v>1.0209999999999999</v>
      </c>
      <c r="J3" s="28"/>
      <c r="K3" s="28">
        <v>1.0349999999999999</v>
      </c>
      <c r="L3" s="28">
        <v>1.0249999999999999</v>
      </c>
      <c r="M3" s="28">
        <v>1.02</v>
      </c>
      <c r="N3" s="28">
        <v>1</v>
      </c>
      <c r="O3" s="3">
        <v>5</v>
      </c>
    </row>
    <row r="4" spans="1:17" s="27" customFormat="1" ht="35.1" customHeight="1" thickBot="1" x14ac:dyDescent="0.3">
      <c r="A4" s="4">
        <v>1</v>
      </c>
      <c r="B4" s="17" t="s">
        <v>27</v>
      </c>
      <c r="C4" s="29" t="e">
        <f>E4*G3*I3*K3*L3*M3*N3-448028.54</f>
        <v>#REF!</v>
      </c>
      <c r="D4" s="30" t="e">
        <f>F4*G3*I3*K3*L3*M3*N3</f>
        <v>#REF!</v>
      </c>
      <c r="E4" s="34" t="e">
        <f>#REF!+#REF!+#REF!+#REF!</f>
        <v>#REF!</v>
      </c>
      <c r="F4" s="34" t="e">
        <f>#REF!</f>
        <v>#REF!</v>
      </c>
      <c r="G4" s="21"/>
      <c r="H4" s="21"/>
      <c r="I4" s="21"/>
      <c r="J4" s="21"/>
      <c r="K4" s="21"/>
      <c r="L4" s="21"/>
      <c r="M4" s="21"/>
      <c r="N4" s="21"/>
      <c r="O4" s="29" t="e">
        <f>C4+D4</f>
        <v>#REF!</v>
      </c>
      <c r="P4" s="37" t="e">
        <f>#REF!</f>
        <v>#REF!</v>
      </c>
      <c r="Q4" s="37" t="e">
        <f>O4-P4</f>
        <v>#REF!</v>
      </c>
    </row>
    <row r="5" spans="1:17" ht="35.1" customHeight="1" thickBot="1" x14ac:dyDescent="0.3">
      <c r="A5" s="5">
        <v>2</v>
      </c>
      <c r="B5" s="18" t="s">
        <v>28</v>
      </c>
      <c r="C5" s="29" t="e">
        <f>E5*G3*I3*K3*L3*M3*N3-25408.41</f>
        <v>#REF!</v>
      </c>
      <c r="D5" s="30" t="e">
        <f>F5*G3*I3*K3*L3*M3*N3</f>
        <v>#REF!</v>
      </c>
      <c r="E5" s="35" t="e">
        <f>#REF!+#REF!+#REF!+#REF!</f>
        <v>#REF!</v>
      </c>
      <c r="F5" s="35" t="e">
        <f>#REF!</f>
        <v>#REF!</v>
      </c>
      <c r="G5" s="22"/>
      <c r="H5" s="22"/>
      <c r="I5" s="22"/>
      <c r="J5" s="22"/>
      <c r="K5" s="22"/>
      <c r="L5" s="22"/>
      <c r="M5" s="22"/>
      <c r="N5" s="22"/>
      <c r="O5" s="29" t="e">
        <f>C5+D5</f>
        <v>#REF!</v>
      </c>
      <c r="P5" s="37" t="e">
        <f>#REF!</f>
        <v>#REF!</v>
      </c>
      <c r="Q5" s="37" t="e">
        <f t="shared" ref="Q5:Q16" si="0">O5-P5</f>
        <v>#REF!</v>
      </c>
    </row>
    <row r="6" spans="1:17" ht="35.1" customHeight="1" thickBot="1" x14ac:dyDescent="0.3">
      <c r="A6" s="5">
        <v>3</v>
      </c>
      <c r="B6" s="18" t="s">
        <v>29</v>
      </c>
      <c r="C6" s="31" t="e">
        <f>E6*G3*I3*K3*L3*M3*N3-80362.07</f>
        <v>#REF!</v>
      </c>
      <c r="D6" s="30" t="e">
        <f>F6*G3*I3*K3*L3*M3*N3</f>
        <v>#REF!</v>
      </c>
      <c r="E6" s="36" t="e">
        <f>#REF!+#REF!+#REF!+#REF!</f>
        <v>#REF!</v>
      </c>
      <c r="F6" s="35" t="e">
        <f>#REF!</f>
        <v>#REF!</v>
      </c>
      <c r="G6" s="22"/>
      <c r="H6" s="22"/>
      <c r="I6" s="22"/>
      <c r="J6" s="22"/>
      <c r="K6" s="22"/>
      <c r="L6" s="22"/>
      <c r="M6" s="22"/>
      <c r="N6" s="22"/>
      <c r="O6" s="20" t="e">
        <f t="shared" ref="O6:O16" si="1">C6+D6</f>
        <v>#REF!</v>
      </c>
      <c r="P6" s="37" t="e">
        <f>#REF!</f>
        <v>#REF!</v>
      </c>
      <c r="Q6" s="37" t="e">
        <f t="shared" si="0"/>
        <v>#REF!</v>
      </c>
    </row>
    <row r="7" spans="1:17" ht="35.1" customHeight="1" thickBot="1" x14ac:dyDescent="0.3">
      <c r="A7" s="5">
        <f>A6+1</f>
        <v>4</v>
      </c>
      <c r="B7" s="18" t="s">
        <v>30</v>
      </c>
      <c r="C7" s="29" t="e">
        <f>E7*G3*I3*K3*L3*M3*N3-6586.96</f>
        <v>#REF!</v>
      </c>
      <c r="D7" s="20" t="e">
        <f>F7*G3*I3*K3*L3*M3*N3</f>
        <v>#REF!</v>
      </c>
      <c r="E7" s="35" t="e">
        <f>#REF!-#REF!</f>
        <v>#REF!</v>
      </c>
      <c r="F7" s="35" t="e">
        <f>#REF!</f>
        <v>#REF!</v>
      </c>
      <c r="G7" s="22"/>
      <c r="H7" s="22"/>
      <c r="I7" s="22"/>
      <c r="J7" s="22"/>
      <c r="K7" s="22"/>
      <c r="L7" s="22"/>
      <c r="M7" s="22"/>
      <c r="N7" s="22"/>
      <c r="O7" s="29" t="e">
        <f t="shared" si="1"/>
        <v>#REF!</v>
      </c>
      <c r="P7" s="37" t="e">
        <f>#REF!</f>
        <v>#REF!</v>
      </c>
      <c r="Q7" s="37" t="e">
        <f t="shared" si="0"/>
        <v>#REF!</v>
      </c>
    </row>
    <row r="8" spans="1:17" ht="35.1" customHeight="1" thickBot="1" x14ac:dyDescent="0.3">
      <c r="A8" s="5">
        <f t="shared" ref="A8:A16" si="2">A7+1</f>
        <v>5</v>
      </c>
      <c r="B8" s="18" t="s">
        <v>31</v>
      </c>
      <c r="C8" s="20" t="e">
        <f>E8*G3*I3*K3*L3*M3*N3-1385.16</f>
        <v>#REF!</v>
      </c>
      <c r="D8" s="30" t="e">
        <f>F8*G3*I3*K3*L3*M3*N3</f>
        <v>#REF!</v>
      </c>
      <c r="E8" s="35" t="e">
        <f>#REF!-#REF!</f>
        <v>#REF!</v>
      </c>
      <c r="F8" s="35" t="e">
        <f>#REF!</f>
        <v>#REF!</v>
      </c>
      <c r="G8" s="25"/>
      <c r="H8" s="26"/>
      <c r="I8" s="26"/>
      <c r="J8" s="26"/>
      <c r="K8" s="26"/>
      <c r="L8" s="26"/>
      <c r="M8" s="26"/>
      <c r="N8" s="26"/>
      <c r="O8" s="20" t="e">
        <f t="shared" si="1"/>
        <v>#REF!</v>
      </c>
      <c r="P8" s="37" t="e">
        <f>#REF!</f>
        <v>#REF!</v>
      </c>
      <c r="Q8" s="37" t="e">
        <f t="shared" si="0"/>
        <v>#REF!</v>
      </c>
    </row>
    <row r="9" spans="1:17" ht="35.1" customHeight="1" thickBot="1" x14ac:dyDescent="0.3">
      <c r="A9" s="5">
        <f t="shared" si="2"/>
        <v>6</v>
      </c>
      <c r="B9" s="18" t="s">
        <v>32</v>
      </c>
      <c r="C9" s="29" t="e">
        <f>E9*G3*I3*K3*L3*M3*N3-12956.45</f>
        <v>#REF!</v>
      </c>
      <c r="D9" s="20" t="e">
        <f>F9*G3*I3*K3*L3*M3*N3</f>
        <v>#REF!</v>
      </c>
      <c r="E9" s="35" t="e">
        <f>#REF!-#REF!</f>
        <v>#REF!</v>
      </c>
      <c r="F9" s="35" t="e">
        <f>#REF!</f>
        <v>#REF!</v>
      </c>
      <c r="G9" s="21"/>
      <c r="H9" s="21"/>
      <c r="I9" s="21"/>
      <c r="J9" s="21"/>
      <c r="K9" s="21"/>
      <c r="L9" s="21"/>
      <c r="M9" s="21"/>
      <c r="N9" s="21"/>
      <c r="O9" s="29" t="e">
        <f t="shared" si="1"/>
        <v>#REF!</v>
      </c>
      <c r="P9" s="37" t="e">
        <f>#REF!</f>
        <v>#REF!</v>
      </c>
      <c r="Q9" s="37" t="e">
        <f t="shared" si="0"/>
        <v>#REF!</v>
      </c>
    </row>
    <row r="10" spans="1:17" ht="35.1" customHeight="1" thickBot="1" x14ac:dyDescent="0.3">
      <c r="A10" s="5">
        <f t="shared" si="2"/>
        <v>7</v>
      </c>
      <c r="B10" s="18" t="s">
        <v>33</v>
      </c>
      <c r="C10" s="20" t="e">
        <f>E10*G3*I3*K3*L3*M3*N3-1477.19</f>
        <v>#REF!</v>
      </c>
      <c r="D10" s="30" t="e">
        <f>F10*G3*I3*K3*L3*M3*N3</f>
        <v>#REF!</v>
      </c>
      <c r="E10" s="35" t="e">
        <f>#REF!-#REF!</f>
        <v>#REF!</v>
      </c>
      <c r="F10" s="35" t="e">
        <f>#REF!</f>
        <v>#REF!</v>
      </c>
      <c r="G10" s="22"/>
      <c r="H10" s="22"/>
      <c r="I10" s="22"/>
      <c r="J10" s="22"/>
      <c r="K10" s="22"/>
      <c r="L10" s="22"/>
      <c r="M10" s="22"/>
      <c r="N10" s="22"/>
      <c r="O10" s="20" t="e">
        <f t="shared" si="1"/>
        <v>#REF!</v>
      </c>
      <c r="P10" s="37" t="e">
        <f>#REF!</f>
        <v>#REF!</v>
      </c>
      <c r="Q10" s="37" t="e">
        <f t="shared" si="0"/>
        <v>#REF!</v>
      </c>
    </row>
    <row r="11" spans="1:17" ht="35.1" customHeight="1" thickBot="1" x14ac:dyDescent="0.3">
      <c r="A11" s="5">
        <f t="shared" si="2"/>
        <v>8</v>
      </c>
      <c r="B11" s="18" t="s">
        <v>34</v>
      </c>
      <c r="C11" s="29" t="e">
        <f>E11*G3*I3*K3*L3*M3*N3-3228.93</f>
        <v>#REF!</v>
      </c>
      <c r="D11" s="20" t="e">
        <f>F11*G3*I3*K3*L3*M3*N3</f>
        <v>#REF!</v>
      </c>
      <c r="E11" s="35" t="e">
        <f>#REF!-#REF!</f>
        <v>#REF!</v>
      </c>
      <c r="F11" s="35" t="e">
        <f>#REF!</f>
        <v>#REF!</v>
      </c>
      <c r="G11" s="22"/>
      <c r="H11" s="22"/>
      <c r="I11" s="22"/>
      <c r="J11" s="22"/>
      <c r="K11" s="22"/>
      <c r="L11" s="22"/>
      <c r="M11" s="22"/>
      <c r="N11" s="22"/>
      <c r="O11" s="29" t="e">
        <f t="shared" si="1"/>
        <v>#REF!</v>
      </c>
      <c r="P11" s="37" t="e">
        <f>#REF!</f>
        <v>#REF!</v>
      </c>
      <c r="Q11" s="37" t="e">
        <f t="shared" si="0"/>
        <v>#REF!</v>
      </c>
    </row>
    <row r="12" spans="1:17" ht="35.1" customHeight="1" thickBot="1" x14ac:dyDescent="0.3">
      <c r="A12" s="5">
        <f t="shared" si="2"/>
        <v>9</v>
      </c>
      <c r="B12" s="18" t="s">
        <v>35</v>
      </c>
      <c r="C12" s="20" t="e">
        <f>E12*G3*I3*K3*L3*M3*N3-9159.78</f>
        <v>#REF!</v>
      </c>
      <c r="D12" s="30" t="e">
        <f>F12*G3*I3*K3*L3*M3*N3</f>
        <v>#REF!</v>
      </c>
      <c r="E12" s="35" t="e">
        <f>#REF!-#REF!</f>
        <v>#REF!</v>
      </c>
      <c r="F12" s="35" t="e">
        <f>#REF!</f>
        <v>#REF!</v>
      </c>
      <c r="G12" s="22"/>
      <c r="H12" s="22"/>
      <c r="I12" s="22"/>
      <c r="J12" s="22"/>
      <c r="K12" s="22"/>
      <c r="L12" s="22"/>
      <c r="M12" s="22"/>
      <c r="N12" s="22"/>
      <c r="O12" s="20" t="e">
        <f t="shared" si="1"/>
        <v>#REF!</v>
      </c>
      <c r="P12" s="37" t="e">
        <f>#REF!</f>
        <v>#REF!</v>
      </c>
      <c r="Q12" s="37" t="e">
        <f t="shared" si="0"/>
        <v>#REF!</v>
      </c>
    </row>
    <row r="13" spans="1:17" ht="35.1" customHeight="1" thickBot="1" x14ac:dyDescent="0.3">
      <c r="A13" s="5">
        <f t="shared" si="2"/>
        <v>10</v>
      </c>
      <c r="B13" s="18" t="s">
        <v>36</v>
      </c>
      <c r="C13" s="29" t="e">
        <f>E13*G3*I3*K3*L3*M3*N3-104195.42</f>
        <v>#REF!</v>
      </c>
      <c r="D13" s="20" t="e">
        <f>F13*G3*I3*K3*L3*M3*N3</f>
        <v>#REF!</v>
      </c>
      <c r="E13" s="35" t="e">
        <f>#REF!-#REF!</f>
        <v>#REF!</v>
      </c>
      <c r="F13" s="35" t="e">
        <f>#REF!</f>
        <v>#REF!</v>
      </c>
      <c r="G13" s="22"/>
      <c r="H13" s="22"/>
      <c r="I13" s="22"/>
      <c r="J13" s="22"/>
      <c r="K13" s="22"/>
      <c r="L13" s="22"/>
      <c r="M13" s="22"/>
      <c r="N13" s="22"/>
      <c r="O13" s="29" t="e">
        <f t="shared" si="1"/>
        <v>#REF!</v>
      </c>
      <c r="P13" s="37" t="e">
        <f>#REF!</f>
        <v>#REF!</v>
      </c>
      <c r="Q13" s="37" t="e">
        <f t="shared" si="0"/>
        <v>#REF!</v>
      </c>
    </row>
    <row r="14" spans="1:17" ht="35.1" customHeight="1" thickBot="1" x14ac:dyDescent="0.3">
      <c r="A14" s="5">
        <f t="shared" si="2"/>
        <v>11</v>
      </c>
      <c r="B14" s="18" t="s">
        <v>37</v>
      </c>
      <c r="C14" s="20" t="e">
        <f>E14*G3*I3*K3*L3*M3*N3-31726.79</f>
        <v>#REF!</v>
      </c>
      <c r="D14" s="30" t="e">
        <f>F14*G3*I3*K3*L3*M3*N3</f>
        <v>#REF!</v>
      </c>
      <c r="E14" s="35" t="e">
        <f>#REF!-#REF!</f>
        <v>#REF!</v>
      </c>
      <c r="F14" s="35" t="e">
        <f>#REF!</f>
        <v>#REF!</v>
      </c>
      <c r="G14" s="22"/>
      <c r="H14" s="22"/>
      <c r="I14" s="22"/>
      <c r="J14" s="22"/>
      <c r="K14" s="22"/>
      <c r="L14" s="22"/>
      <c r="M14" s="22"/>
      <c r="N14" s="22"/>
      <c r="O14" s="20" t="e">
        <f t="shared" si="1"/>
        <v>#REF!</v>
      </c>
      <c r="P14" s="37" t="e">
        <f>#REF!</f>
        <v>#REF!</v>
      </c>
      <c r="Q14" s="37" t="e">
        <f t="shared" si="0"/>
        <v>#REF!</v>
      </c>
    </row>
    <row r="15" spans="1:17" ht="35.1" customHeight="1" thickBot="1" x14ac:dyDescent="0.3">
      <c r="A15" s="5">
        <f t="shared" si="2"/>
        <v>12</v>
      </c>
      <c r="B15" s="18" t="s">
        <v>38</v>
      </c>
      <c r="C15" s="29" t="e">
        <f>E15*G3*I3*K3*L3*M3*N3-3446.36</f>
        <v>#REF!</v>
      </c>
      <c r="D15" s="30" t="e">
        <f>F15*G3*I3*K3*L3*M3*N3</f>
        <v>#REF!</v>
      </c>
      <c r="E15" s="35" t="e">
        <f>#REF!-#REF!</f>
        <v>#REF!</v>
      </c>
      <c r="F15" s="35" t="e">
        <f>#REF!</f>
        <v>#REF!</v>
      </c>
      <c r="G15" s="22"/>
      <c r="H15" s="22"/>
      <c r="I15" s="22"/>
      <c r="J15" s="22"/>
      <c r="K15" s="22"/>
      <c r="L15" s="22"/>
      <c r="M15" s="22"/>
      <c r="N15" s="22"/>
      <c r="O15" s="29" t="e">
        <f t="shared" si="1"/>
        <v>#REF!</v>
      </c>
      <c r="P15" s="37" t="e">
        <f>#REF!</f>
        <v>#REF!</v>
      </c>
      <c r="Q15" s="37" t="e">
        <f t="shared" si="0"/>
        <v>#REF!</v>
      </c>
    </row>
    <row r="16" spans="1:17" ht="35.1" customHeight="1" thickBot="1" x14ac:dyDescent="0.3">
      <c r="A16" s="5">
        <f t="shared" si="2"/>
        <v>13</v>
      </c>
      <c r="B16" s="18" t="s">
        <v>39</v>
      </c>
      <c r="C16" s="20" t="e">
        <f>E16*G3*I3*K3*L3*M3*N3-5063.53</f>
        <v>#REF!</v>
      </c>
      <c r="D16" s="20" t="e">
        <f>F16*G3*I3*K3*L3*M3*N3</f>
        <v>#REF!</v>
      </c>
      <c r="E16" s="36" t="e">
        <f>#REF!-#REF!</f>
        <v>#REF!</v>
      </c>
      <c r="F16" s="36" t="e">
        <f>#REF!</f>
        <v>#REF!</v>
      </c>
      <c r="G16" s="22"/>
      <c r="H16" s="22"/>
      <c r="I16" s="22"/>
      <c r="J16" s="22"/>
      <c r="K16" s="22"/>
      <c r="L16" s="22"/>
      <c r="M16" s="22"/>
      <c r="N16" s="22"/>
      <c r="O16" s="20" t="e">
        <f t="shared" si="1"/>
        <v>#REF!</v>
      </c>
      <c r="P16" s="37" t="e">
        <f>#REF!</f>
        <v>#REF!</v>
      </c>
      <c r="Q16" s="37" t="e">
        <f t="shared" si="0"/>
        <v>#REF!</v>
      </c>
    </row>
    <row r="17" spans="1:20" ht="29.25" customHeight="1" thickBot="1" x14ac:dyDescent="0.3">
      <c r="A17" s="6"/>
      <c r="B17" s="7" t="s">
        <v>6</v>
      </c>
      <c r="C17" s="150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2"/>
      <c r="P17" s="37"/>
      <c r="Q17" s="37"/>
      <c r="R17" s="19"/>
    </row>
    <row r="18" spans="1:20" ht="29.25" customHeight="1" thickBot="1" x14ac:dyDescent="0.3">
      <c r="A18" s="6"/>
      <c r="B18" s="14" t="s">
        <v>40</v>
      </c>
      <c r="C18" s="137" t="e">
        <f>SUM(O4:O16)</f>
        <v>#REF!</v>
      </c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9"/>
      <c r="P18" s="37" t="e">
        <f>#REF!+#REF!+#REF!+#REF!+#REF!+#REF!+#REF!+#REF!+#REF!+#REF!+#REF!+#REF!+#REF!</f>
        <v>#REF!</v>
      </c>
      <c r="Q18" s="37" t="e">
        <f>C18-P18</f>
        <v>#REF!</v>
      </c>
      <c r="R18" s="19"/>
    </row>
    <row r="19" spans="1:20" ht="29.25" customHeight="1" thickBot="1" x14ac:dyDescent="0.3">
      <c r="A19" s="9"/>
      <c r="B19" s="8" t="s">
        <v>7</v>
      </c>
      <c r="C19" s="137" t="e">
        <f>C18*0.03</f>
        <v>#REF!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9"/>
      <c r="P19" s="37" t="e">
        <f>#REF!+#REF!+#REF!+#REF!+#REF!+#REF!+#REF!+#REF!+#REF!+#REF!+#REF!+#REF!+#REF!</f>
        <v>#REF!</v>
      </c>
      <c r="Q19" s="37" t="e">
        <f t="shared" ref="Q19:Q21" si="3">C19-P19</f>
        <v>#REF!</v>
      </c>
      <c r="R19" s="19"/>
    </row>
    <row r="20" spans="1:20" ht="29.25" customHeight="1" thickBot="1" x14ac:dyDescent="0.3">
      <c r="A20" s="10"/>
      <c r="B20" s="11" t="s">
        <v>8</v>
      </c>
      <c r="C20" s="140" t="e">
        <f>C18+C19</f>
        <v>#REF!</v>
      </c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2"/>
      <c r="P20" s="37" t="e">
        <f>#REF!+#REF!+#REF!+#REF!+#REF!+#REF!+#REF!+#REF!+#REF!+#REF!+#REF!+#REF!+#REF!</f>
        <v>#REF!</v>
      </c>
      <c r="Q20" s="37" t="e">
        <f t="shared" si="3"/>
        <v>#REF!</v>
      </c>
      <c r="S20" t="s">
        <v>51</v>
      </c>
    </row>
    <row r="21" spans="1:20" ht="29.25" customHeight="1" thickBot="1" x14ac:dyDescent="0.3">
      <c r="A21" s="15"/>
      <c r="B21" s="16" t="s">
        <v>49</v>
      </c>
      <c r="C21" s="140" t="e">
        <f>C20*1.2</f>
        <v>#REF!</v>
      </c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2"/>
      <c r="P21" s="37" t="e">
        <f>#REF!+#REF!+#REF!+#REF!+#REF!+#REF!+#REF!+#REF!+#REF!+#REF!+#REF!+#REF!+#REF!</f>
        <v>#REF!</v>
      </c>
      <c r="Q21" s="37" t="e">
        <f t="shared" si="3"/>
        <v>#REF!</v>
      </c>
      <c r="S21" s="38" t="e">
        <f>#REF!</f>
        <v>#REF!</v>
      </c>
      <c r="T21" s="19"/>
    </row>
    <row r="22" spans="1:20" ht="29.25" customHeight="1" x14ac:dyDescent="0.25">
      <c r="A22" s="114"/>
      <c r="B22" s="112" t="s">
        <v>9</v>
      </c>
      <c r="C22" s="123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5"/>
      <c r="P22" s="116" t="s">
        <v>50</v>
      </c>
      <c r="Q22" s="117"/>
      <c r="S22" s="39" t="e">
        <f>S21/C21</f>
        <v>#REF!</v>
      </c>
    </row>
    <row r="23" spans="1:20" ht="57" customHeight="1" thickBot="1" x14ac:dyDescent="0.3">
      <c r="A23" s="115"/>
      <c r="B23" s="113"/>
      <c r="C23" s="126" t="s">
        <v>10</v>
      </c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116"/>
      <c r="Q23" s="117"/>
    </row>
    <row r="24" spans="1:20" ht="63.75" customHeight="1" thickBot="1" x14ac:dyDescent="0.3">
      <c r="A24" s="9"/>
      <c r="B24" s="12" t="s">
        <v>11</v>
      </c>
      <c r="C24" s="118" t="s">
        <v>12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20"/>
    </row>
    <row r="25" spans="1:20" ht="51.75" customHeight="1" thickBot="1" x14ac:dyDescent="0.3">
      <c r="A25" s="9"/>
      <c r="B25" s="12" t="s">
        <v>13</v>
      </c>
      <c r="C25" s="118" t="s">
        <v>14</v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20"/>
    </row>
    <row r="26" spans="1:20" ht="56.25" customHeight="1" thickBot="1" x14ac:dyDescent="0.3">
      <c r="A26" s="9"/>
      <c r="B26" s="12" t="s">
        <v>15</v>
      </c>
      <c r="C26" s="118" t="s">
        <v>16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20"/>
    </row>
    <row r="27" spans="1:20" ht="29.25" customHeight="1" x14ac:dyDescent="0.25">
      <c r="A27" s="114"/>
      <c r="B27" s="112" t="s">
        <v>17</v>
      </c>
      <c r="C27" s="123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5"/>
    </row>
    <row r="28" spans="1:20" ht="29.25" customHeight="1" x14ac:dyDescent="0.25">
      <c r="A28" s="121"/>
      <c r="B28" s="122"/>
      <c r="C28" s="131" t="s">
        <v>18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3"/>
    </row>
    <row r="29" spans="1:20" ht="29.25" customHeight="1" thickBot="1" x14ac:dyDescent="0.3">
      <c r="A29" s="115"/>
      <c r="B29" s="113"/>
      <c r="C29" s="134" t="s">
        <v>19</v>
      </c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6"/>
    </row>
    <row r="30" spans="1:20" ht="29.25" customHeight="1" thickBot="1" x14ac:dyDescent="0.3">
      <c r="A30" s="9"/>
      <c r="B30" s="12" t="s">
        <v>20</v>
      </c>
      <c r="C30" s="118" t="s">
        <v>21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20"/>
    </row>
    <row r="31" spans="1:20" ht="29.25" customHeight="1" thickBot="1" x14ac:dyDescent="0.3">
      <c r="A31" s="9"/>
      <c r="B31" s="12" t="s">
        <v>22</v>
      </c>
      <c r="C31" s="118" t="s">
        <v>23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20"/>
    </row>
    <row r="32" spans="1:20" ht="29.25" customHeight="1" thickBot="1" x14ac:dyDescent="0.3">
      <c r="A32" s="9"/>
      <c r="B32" s="12" t="s">
        <v>24</v>
      </c>
      <c r="C32" s="118" t="s">
        <v>25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20"/>
    </row>
    <row r="33" spans="1:15" ht="29.25" customHeight="1" thickBot="1" x14ac:dyDescent="0.3">
      <c r="A33" s="9"/>
      <c r="B33" s="12" t="s">
        <v>26</v>
      </c>
      <c r="C33" s="118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20"/>
    </row>
  </sheetData>
  <mergeCells count="34">
    <mergeCell ref="C18:O18"/>
    <mergeCell ref="N1:N2"/>
    <mergeCell ref="E1:E2"/>
    <mergeCell ref="F1:F2"/>
    <mergeCell ref="A1:A2"/>
    <mergeCell ref="B1:B2"/>
    <mergeCell ref="C1:D1"/>
    <mergeCell ref="O1:O2"/>
    <mergeCell ref="C17:O17"/>
    <mergeCell ref="C32:O32"/>
    <mergeCell ref="C33:O33"/>
    <mergeCell ref="G1:G2"/>
    <mergeCell ref="I1:I2"/>
    <mergeCell ref="K1:K2"/>
    <mergeCell ref="L1:L2"/>
    <mergeCell ref="M1:M2"/>
    <mergeCell ref="C24:O24"/>
    <mergeCell ref="C25:O25"/>
    <mergeCell ref="C26:O26"/>
    <mergeCell ref="C27:O27"/>
    <mergeCell ref="C28:O28"/>
    <mergeCell ref="C29:O29"/>
    <mergeCell ref="C19:O19"/>
    <mergeCell ref="C20:O20"/>
    <mergeCell ref="C21:O21"/>
    <mergeCell ref="B22:B23"/>
    <mergeCell ref="A22:A23"/>
    <mergeCell ref="P22:Q23"/>
    <mergeCell ref="C30:O30"/>
    <mergeCell ref="C31:O31"/>
    <mergeCell ref="A27:A29"/>
    <mergeCell ref="B27:B29"/>
    <mergeCell ref="C22:O22"/>
    <mergeCell ref="C23:O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44"/>
  <sheetViews>
    <sheetView workbookViewId="0">
      <pane ySplit="3" topLeftCell="A19" activePane="bottomLeft" state="frozen"/>
      <selection pane="bottomLeft" activeCell="D24" sqref="D24"/>
    </sheetView>
  </sheetViews>
  <sheetFormatPr defaultRowHeight="15" outlineLevelCol="1" x14ac:dyDescent="0.25"/>
  <cols>
    <col min="1" max="1" width="6.28515625" customWidth="1"/>
    <col min="2" max="2" width="50.7109375" customWidth="1"/>
    <col min="3" max="3" width="16" customWidth="1"/>
    <col min="4" max="4" width="14.28515625" customWidth="1"/>
    <col min="5" max="5" width="15.5703125" customWidth="1"/>
    <col min="6" max="6" width="13.140625" hidden="1" customWidth="1"/>
    <col min="7" max="10" width="10.7109375" style="23" hidden="1" customWidth="1" outlineLevel="1"/>
    <col min="11" max="11" width="12.42578125" style="23" hidden="1" customWidth="1" outlineLevel="1"/>
    <col min="12" max="13" width="10.7109375" style="23" hidden="1" customWidth="1" outlineLevel="1"/>
    <col min="14" max="14" width="19.7109375" customWidth="1" collapsed="1"/>
  </cols>
  <sheetData>
    <row r="1" spans="1:15" ht="25.5" customHeight="1" thickBot="1" x14ac:dyDescent="0.3">
      <c r="A1" s="145" t="s">
        <v>0</v>
      </c>
      <c r="B1" s="145" t="s">
        <v>1</v>
      </c>
      <c r="C1" s="147" t="s">
        <v>2</v>
      </c>
      <c r="D1" s="162"/>
      <c r="E1" s="148"/>
      <c r="F1" s="43"/>
      <c r="G1" s="129" t="s">
        <v>42</v>
      </c>
      <c r="H1" s="129" t="s">
        <v>43</v>
      </c>
      <c r="I1" s="129" t="s">
        <v>45</v>
      </c>
      <c r="J1" s="129" t="s">
        <v>44</v>
      </c>
      <c r="K1" s="129" t="s">
        <v>46</v>
      </c>
      <c r="L1" s="129" t="s">
        <v>52</v>
      </c>
      <c r="M1" s="157" t="s">
        <v>76</v>
      </c>
      <c r="N1" s="145" t="s">
        <v>3</v>
      </c>
    </row>
    <row r="2" spans="1:15" ht="35.25" customHeight="1" thickBot="1" x14ac:dyDescent="0.3">
      <c r="A2" s="146"/>
      <c r="B2" s="146"/>
      <c r="C2" s="1" t="s">
        <v>4</v>
      </c>
      <c r="D2" s="1" t="s">
        <v>41</v>
      </c>
      <c r="E2" s="1" t="s">
        <v>53</v>
      </c>
      <c r="F2" s="46" t="s">
        <v>75</v>
      </c>
      <c r="G2" s="156"/>
      <c r="H2" s="156"/>
      <c r="I2" s="156"/>
      <c r="J2" s="156"/>
      <c r="K2" s="156"/>
      <c r="L2" s="156"/>
      <c r="M2" s="158"/>
      <c r="N2" s="149"/>
    </row>
    <row r="3" spans="1:15" ht="15.75" thickBot="1" x14ac:dyDescent="0.3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28">
        <v>1.052</v>
      </c>
      <c r="H3" s="28">
        <v>1.0209999999999999</v>
      </c>
      <c r="I3" s="28">
        <v>1.0349999999999999</v>
      </c>
      <c r="J3" s="28">
        <v>1.0249999999999999</v>
      </c>
      <c r="K3" s="28">
        <v>1.02</v>
      </c>
      <c r="L3" s="45">
        <v>1</v>
      </c>
      <c r="M3" s="45">
        <v>1</v>
      </c>
      <c r="N3" s="3">
        <v>7</v>
      </c>
    </row>
    <row r="4" spans="1:15" s="27" customFormat="1" ht="64.5" customHeight="1" thickBot="1" x14ac:dyDescent="0.3">
      <c r="A4" s="4">
        <v>1</v>
      </c>
      <c r="B4" s="17" t="s">
        <v>54</v>
      </c>
      <c r="C4" s="57">
        <f>3527508.16*M3</f>
        <v>3527508.16</v>
      </c>
      <c r="D4" s="40">
        <v>5598719.8399999999</v>
      </c>
      <c r="E4" s="40">
        <v>1183882</v>
      </c>
      <c r="F4" s="20">
        <f>'[1]1632-2021-1.1, 1.2-ВК СРВ, Тран'!$L$769*L3</f>
        <v>10310110</v>
      </c>
      <c r="G4" s="21"/>
      <c r="H4" s="21"/>
      <c r="I4" s="21"/>
      <c r="J4" s="21"/>
      <c r="K4" s="21"/>
      <c r="L4" s="21"/>
      <c r="M4" s="21"/>
      <c r="N4" s="31">
        <f>C4+D4+E4</f>
        <v>10310110</v>
      </c>
    </row>
    <row r="5" spans="1:15" ht="53.25" customHeight="1" thickBot="1" x14ac:dyDescent="0.3">
      <c r="A5" s="5">
        <v>2</v>
      </c>
      <c r="B5" s="18" t="s">
        <v>55</v>
      </c>
      <c r="C5" s="57">
        <f>1382523.39*M3</f>
        <v>1382523.39</v>
      </c>
      <c r="D5" s="40">
        <v>4237843.6100000003</v>
      </c>
      <c r="E5" s="40">
        <v>813011</v>
      </c>
      <c r="F5" s="20">
        <f>'[2]1632-2021-2.1.0,2.2.1-ВК Тоннел'!$L$408*L3</f>
        <v>6433378</v>
      </c>
      <c r="G5" s="42"/>
      <c r="H5" s="42"/>
      <c r="I5" s="42"/>
      <c r="J5" s="42"/>
      <c r="K5" s="42"/>
      <c r="L5" s="26"/>
      <c r="M5" s="26"/>
      <c r="N5" s="31">
        <f t="shared" ref="N5:N27" si="0">C5+D5+E5</f>
        <v>6433378</v>
      </c>
    </row>
    <row r="6" spans="1:15" ht="41.25" customHeight="1" thickBot="1" x14ac:dyDescent="0.3">
      <c r="A6" s="5">
        <v>3</v>
      </c>
      <c r="B6" s="18" t="s">
        <v>56</v>
      </c>
      <c r="C6" s="57">
        <f>309400.37*M3</f>
        <v>309400.37</v>
      </c>
      <c r="D6" s="40">
        <v>1214817.6299999999</v>
      </c>
      <c r="E6" s="40">
        <v>9563</v>
      </c>
      <c r="F6" s="20">
        <f>'[3]1632-2021-2.1.1-ВК КГ №1 - Полн'!$L$150*L3</f>
        <v>1533781</v>
      </c>
      <c r="G6" s="21"/>
      <c r="H6" s="21"/>
      <c r="I6" s="21"/>
      <c r="J6" s="21"/>
      <c r="K6" s="21"/>
      <c r="L6" s="41"/>
      <c r="M6" s="41"/>
      <c r="N6" s="31">
        <f t="shared" si="0"/>
        <v>1533781</v>
      </c>
    </row>
    <row r="7" spans="1:15" ht="37.5" customHeight="1" thickBot="1" x14ac:dyDescent="0.3">
      <c r="A7" s="5">
        <v>4</v>
      </c>
      <c r="B7" s="60" t="s">
        <v>78</v>
      </c>
      <c r="C7" s="57">
        <f>756811.59*M3</f>
        <v>756811.59</v>
      </c>
      <c r="D7" s="40">
        <v>2322081.41</v>
      </c>
      <c r="E7" s="40">
        <v>282429</v>
      </c>
      <c r="F7" s="20">
        <f>'[4]1632-2021-2.1.2,2.1.7-ВК1 КГ№2 '!$L$296*L3</f>
        <v>3361322</v>
      </c>
      <c r="G7" s="42"/>
      <c r="H7" s="42"/>
      <c r="I7" s="42"/>
      <c r="J7" s="42"/>
      <c r="K7" s="42"/>
      <c r="L7" s="26"/>
      <c r="M7" s="26"/>
      <c r="N7" s="31">
        <f t="shared" si="0"/>
        <v>3361322</v>
      </c>
    </row>
    <row r="8" spans="1:15" ht="38.25" customHeight="1" thickBot="1" x14ac:dyDescent="0.3">
      <c r="A8" s="5">
        <v>5</v>
      </c>
      <c r="B8" s="18" t="s">
        <v>58</v>
      </c>
      <c r="C8" s="57">
        <f>374558.33*M3</f>
        <v>374558.33</v>
      </c>
      <c r="D8" s="40">
        <v>1093775.67</v>
      </c>
      <c r="E8" s="40">
        <v>15508</v>
      </c>
      <c r="F8" s="20">
        <f>'[5]1632-2021-2.1.2,2.1.7-ВК2 КГ №2'!$L$151*L3</f>
        <v>1483842</v>
      </c>
      <c r="G8" s="21"/>
      <c r="H8" s="21"/>
      <c r="I8" s="21"/>
      <c r="J8" s="21"/>
      <c r="K8" s="21"/>
      <c r="L8" s="41"/>
      <c r="M8" s="41"/>
      <c r="N8" s="31">
        <f t="shared" si="0"/>
        <v>1483842</v>
      </c>
    </row>
    <row r="9" spans="1:15" ht="39.75" customHeight="1" thickBot="1" x14ac:dyDescent="0.3">
      <c r="A9" s="5">
        <v>6</v>
      </c>
      <c r="B9" s="61" t="s">
        <v>59</v>
      </c>
      <c r="C9" s="57">
        <f>632031.55*M3</f>
        <v>632031.55000000005</v>
      </c>
      <c r="D9" s="40">
        <v>1995255.45</v>
      </c>
      <c r="E9" s="40">
        <v>280214</v>
      </c>
      <c r="F9" s="20">
        <f>'[6]1632-2021-2.1.2,2.1.7-ВК3 КГ №2'!$L$296*L3</f>
        <v>2907501</v>
      </c>
      <c r="G9" s="42"/>
      <c r="H9" s="42"/>
      <c r="I9" s="42"/>
      <c r="J9" s="42"/>
      <c r="K9" s="42"/>
      <c r="L9" s="42"/>
      <c r="M9" s="42"/>
      <c r="N9" s="31">
        <f t="shared" si="0"/>
        <v>2907501</v>
      </c>
    </row>
    <row r="10" spans="1:15" ht="39.75" customHeight="1" thickBot="1" x14ac:dyDescent="0.3">
      <c r="A10" s="5">
        <v>7</v>
      </c>
      <c r="B10" s="18" t="s">
        <v>60</v>
      </c>
      <c r="C10" s="57">
        <f>1196632.67*M3</f>
        <v>1196632.67</v>
      </c>
      <c r="D10" s="40">
        <v>1300882.33</v>
      </c>
      <c r="E10" s="40">
        <v>32511</v>
      </c>
      <c r="F10" s="20">
        <f>'[7]1632-2021-2.1.3-ВК КГ №3 - Полн'!$L$140*L3</f>
        <v>2530026</v>
      </c>
      <c r="G10" s="21"/>
      <c r="H10" s="21"/>
      <c r="I10" s="21"/>
      <c r="J10" s="21"/>
      <c r="K10" s="21"/>
      <c r="L10" s="41"/>
      <c r="M10" s="41"/>
      <c r="N10" s="31">
        <f t="shared" si="0"/>
        <v>2530026</v>
      </c>
    </row>
    <row r="11" spans="1:15" ht="37.5" customHeight="1" thickBot="1" x14ac:dyDescent="0.3">
      <c r="A11" s="5">
        <v>8</v>
      </c>
      <c r="B11" s="18" t="s">
        <v>61</v>
      </c>
      <c r="C11" s="57">
        <f>217309.14*M3</f>
        <v>217309.14</v>
      </c>
      <c r="D11" s="40">
        <v>290531.86</v>
      </c>
      <c r="E11" s="40">
        <v>9753</v>
      </c>
      <c r="F11" s="20">
        <f>'[8]1632-2021-2.1.4-ВК КГ №4 - Полн'!$L$116*L3</f>
        <v>517594</v>
      </c>
      <c r="G11" s="42"/>
      <c r="H11" s="42"/>
      <c r="I11" s="42"/>
      <c r="J11" s="42"/>
      <c r="K11" s="42"/>
      <c r="L11" s="26"/>
      <c r="M11" s="26"/>
      <c r="N11" s="31">
        <f t="shared" si="0"/>
        <v>517594</v>
      </c>
    </row>
    <row r="12" spans="1:15" ht="42" customHeight="1" thickBot="1" x14ac:dyDescent="0.3">
      <c r="A12" s="5">
        <v>9</v>
      </c>
      <c r="B12" s="18" t="s">
        <v>62</v>
      </c>
      <c r="C12" s="57">
        <f>250307.94*M3</f>
        <v>250307.94</v>
      </c>
      <c r="D12" s="40">
        <v>712702.06</v>
      </c>
      <c r="E12" s="40">
        <v>9830</v>
      </c>
      <c r="F12" s="20">
        <f>'[9]1632-2021-2.1.5-ВК КГ №5 - Полн'!$L$126*L3</f>
        <v>972840</v>
      </c>
      <c r="G12" s="21"/>
      <c r="H12" s="21"/>
      <c r="I12" s="21"/>
      <c r="J12" s="21"/>
      <c r="K12" s="21"/>
      <c r="L12" s="41"/>
      <c r="M12" s="41"/>
      <c r="N12" s="31">
        <f t="shared" si="0"/>
        <v>972840</v>
      </c>
    </row>
    <row r="13" spans="1:15" ht="35.1" customHeight="1" thickBot="1" x14ac:dyDescent="0.3">
      <c r="A13" s="5">
        <v>10</v>
      </c>
      <c r="B13" s="18" t="s">
        <v>63</v>
      </c>
      <c r="C13" s="57">
        <f>215482.46*M3</f>
        <v>215482.46</v>
      </c>
      <c r="D13" s="40">
        <v>305628.53999999998</v>
      </c>
      <c r="E13" s="40">
        <v>9753</v>
      </c>
      <c r="F13" s="20">
        <f>'[10]1632-2021-2.1.11-ВК КГ №11 - По'!$L$112*L3</f>
        <v>530864</v>
      </c>
      <c r="G13" s="42"/>
      <c r="H13" s="42"/>
      <c r="I13" s="42"/>
      <c r="J13" s="42"/>
      <c r="K13" s="42"/>
      <c r="L13" s="26"/>
      <c r="M13" s="26"/>
      <c r="N13" s="31">
        <f t="shared" si="0"/>
        <v>530864</v>
      </c>
    </row>
    <row r="14" spans="1:15" ht="42" customHeight="1" thickBot="1" x14ac:dyDescent="0.3">
      <c r="A14" s="5">
        <v>11</v>
      </c>
      <c r="B14" s="18" t="s">
        <v>64</v>
      </c>
      <c r="C14" s="57">
        <f>210631.2*M3</f>
        <v>210631.2</v>
      </c>
      <c r="D14" s="40">
        <v>704670.8</v>
      </c>
      <c r="E14" s="40">
        <v>6646</v>
      </c>
      <c r="F14" s="20">
        <f>'[11]1632-2021-2.1.12-ВК КГ №12 - По'!$L$119*L3</f>
        <v>921948</v>
      </c>
      <c r="G14" s="21"/>
      <c r="H14" s="21"/>
      <c r="I14" s="21"/>
      <c r="J14" s="21"/>
      <c r="K14" s="21"/>
      <c r="L14" s="41"/>
      <c r="M14" s="41"/>
      <c r="N14" s="31">
        <f t="shared" si="0"/>
        <v>921948</v>
      </c>
    </row>
    <row r="15" spans="1:15" ht="38.25" customHeight="1" thickBot="1" x14ac:dyDescent="0.3">
      <c r="A15" s="5">
        <v>12</v>
      </c>
      <c r="B15" s="18" t="s">
        <v>65</v>
      </c>
      <c r="C15" s="57">
        <f>1661108.39*M3</f>
        <v>1661108.39</v>
      </c>
      <c r="D15" s="40">
        <v>4400658.6100000003</v>
      </c>
      <c r="E15" s="40">
        <v>389447</v>
      </c>
      <c r="F15" s="20">
        <f>[12]свод!$L$279*L3</f>
        <v>0</v>
      </c>
      <c r="G15" s="42"/>
      <c r="H15" s="42"/>
      <c r="I15" s="42"/>
      <c r="J15" s="42"/>
      <c r="K15" s="42"/>
      <c r="L15" s="26"/>
      <c r="M15" s="26"/>
      <c r="N15" s="31">
        <f t="shared" si="0"/>
        <v>6451214</v>
      </c>
      <c r="O15" s="44"/>
    </row>
    <row r="16" spans="1:15" ht="42.75" customHeight="1" thickBot="1" x14ac:dyDescent="0.3">
      <c r="A16" s="5">
        <v>13</v>
      </c>
      <c r="B16" s="18" t="s">
        <v>66</v>
      </c>
      <c r="C16" s="57">
        <f>427555.53*M3</f>
        <v>427555.53</v>
      </c>
      <c r="D16" s="40">
        <v>760673.47</v>
      </c>
      <c r="E16" s="40">
        <v>265006</v>
      </c>
      <c r="F16" s="20">
        <f>'[13]1632-2021-2.2.3-ВК ПС №3 - Полн'!$L$295*L3</f>
        <v>1453235</v>
      </c>
      <c r="G16" s="42"/>
      <c r="H16" s="42"/>
      <c r="I16" s="42"/>
      <c r="J16" s="42"/>
      <c r="K16" s="42"/>
      <c r="L16" s="26"/>
      <c r="M16" s="26"/>
      <c r="N16" s="31">
        <f t="shared" si="0"/>
        <v>1453235</v>
      </c>
    </row>
    <row r="17" spans="1:15" ht="35.1" customHeight="1" thickBot="1" x14ac:dyDescent="0.3">
      <c r="A17" s="5">
        <v>14</v>
      </c>
      <c r="B17" s="60" t="s">
        <v>57</v>
      </c>
      <c r="C17" s="57">
        <f>1029370.28*M3</f>
        <v>1029370.28</v>
      </c>
      <c r="D17" s="40">
        <v>2639261.7200000002</v>
      </c>
      <c r="E17" s="40">
        <v>233211</v>
      </c>
      <c r="F17" s="20">
        <f>'[14]1632-2021-2.2.4 2.1.6-ВК ПС №4,'!$L$314*L3</f>
        <v>3901843</v>
      </c>
      <c r="G17" s="21"/>
      <c r="H17" s="21"/>
      <c r="I17" s="21"/>
      <c r="J17" s="21"/>
      <c r="K17" s="21"/>
      <c r="L17" s="41"/>
      <c r="M17" s="41"/>
      <c r="N17" s="31">
        <f t="shared" si="0"/>
        <v>3901843</v>
      </c>
    </row>
    <row r="18" spans="1:15" ht="66.75" customHeight="1" thickBot="1" x14ac:dyDescent="0.3">
      <c r="A18" s="5">
        <v>15</v>
      </c>
      <c r="B18" s="18" t="s">
        <v>67</v>
      </c>
      <c r="C18" s="57">
        <f>4548109.01*M3</f>
        <v>4548109.01</v>
      </c>
      <c r="D18" s="40">
        <v>917095.99</v>
      </c>
      <c r="E18" s="40">
        <v>367058</v>
      </c>
      <c r="F18" s="20">
        <f>'[15]1632-2021-2.2.5,2.1.13-ВК ПС №5'!$L$303*L3</f>
        <v>5832263</v>
      </c>
      <c r="G18" s="42"/>
      <c r="H18" s="42"/>
      <c r="I18" s="42"/>
      <c r="J18" s="42"/>
      <c r="K18" s="42"/>
      <c r="L18" s="26"/>
      <c r="M18" s="26"/>
      <c r="N18" s="31">
        <f t="shared" si="0"/>
        <v>5832263</v>
      </c>
    </row>
    <row r="19" spans="1:15" ht="41.25" customHeight="1" thickBot="1" x14ac:dyDescent="0.3">
      <c r="A19" s="5">
        <v>16</v>
      </c>
      <c r="B19" s="18" t="s">
        <v>68</v>
      </c>
      <c r="C19" s="57">
        <f>319633.58*M3</f>
        <v>319633.58</v>
      </c>
      <c r="D19" s="40">
        <v>842356.42</v>
      </c>
      <c r="E19" s="40">
        <v>183224</v>
      </c>
      <c r="F19" s="20">
        <f>'[16]1632-2021-2.2.6_ВК ПС №6 - Полн'!$L$284*L3</f>
        <v>1345214</v>
      </c>
      <c r="G19" s="21"/>
      <c r="H19" s="21"/>
      <c r="I19" s="21"/>
      <c r="J19" s="21"/>
      <c r="K19" s="21"/>
      <c r="L19" s="41"/>
      <c r="M19" s="41"/>
      <c r="N19" s="31">
        <f t="shared" si="0"/>
        <v>1345214</v>
      </c>
    </row>
    <row r="20" spans="1:15" ht="37.5" customHeight="1" thickBot="1" x14ac:dyDescent="0.3">
      <c r="A20" s="5">
        <v>17</v>
      </c>
      <c r="B20" s="18" t="s">
        <v>69</v>
      </c>
      <c r="C20" s="57">
        <f>332563.16*M3</f>
        <v>332563.15999999997</v>
      </c>
      <c r="D20" s="40">
        <v>1019499.84</v>
      </c>
      <c r="E20" s="40">
        <v>96670</v>
      </c>
      <c r="F20" s="20">
        <f>'[17]1632-2021-2.2.7-ВК ПрС - Полный'!$L$287*L3</f>
        <v>1448733</v>
      </c>
      <c r="G20" s="42"/>
      <c r="H20" s="42"/>
      <c r="I20" s="42"/>
      <c r="J20" s="42"/>
      <c r="K20" s="42"/>
      <c r="L20" s="42"/>
      <c r="M20" s="42"/>
      <c r="N20" s="31">
        <f t="shared" si="0"/>
        <v>1448733</v>
      </c>
    </row>
    <row r="21" spans="1:15" ht="35.1" customHeight="1" thickBot="1" x14ac:dyDescent="0.3">
      <c r="A21" s="5">
        <v>18</v>
      </c>
      <c r="B21" s="18" t="s">
        <v>70</v>
      </c>
      <c r="C21" s="57">
        <f>2180753.41*M3</f>
        <v>2180753.41</v>
      </c>
      <c r="D21" s="40">
        <v>390833.51</v>
      </c>
      <c r="E21" s="40">
        <v>8535.2900000000009</v>
      </c>
      <c r="F21" s="20">
        <f>'[18]свод_ВК,ВС'!$L$356*L3</f>
        <v>0</v>
      </c>
      <c r="G21" s="21"/>
      <c r="H21" s="21"/>
      <c r="I21" s="21"/>
      <c r="J21" s="21"/>
      <c r="K21" s="21"/>
      <c r="L21" s="41"/>
      <c r="M21" s="41"/>
      <c r="N21" s="31">
        <f t="shared" si="0"/>
        <v>2580122.21</v>
      </c>
    </row>
    <row r="22" spans="1:15" ht="35.1" customHeight="1" thickBot="1" x14ac:dyDescent="0.3">
      <c r="A22" s="5">
        <v>19</v>
      </c>
      <c r="B22" s="18" t="s">
        <v>71</v>
      </c>
      <c r="C22" s="57">
        <f>2003276.87*M3</f>
        <v>2003276.87</v>
      </c>
      <c r="D22" s="40">
        <v>430391.9</v>
      </c>
      <c r="E22" s="40">
        <v>8535.2900000000009</v>
      </c>
      <c r="F22" s="20">
        <f>'[19]1632-2021-3.2-ВК Крытый склад №'!$L$354*L3</f>
        <v>2442204.06</v>
      </c>
      <c r="G22" s="42"/>
      <c r="H22" s="42"/>
      <c r="I22" s="42"/>
      <c r="J22" s="42"/>
      <c r="K22" s="42"/>
      <c r="L22" s="26"/>
      <c r="M22" s="26"/>
      <c r="N22" s="31">
        <f t="shared" si="0"/>
        <v>2442204.06</v>
      </c>
    </row>
    <row r="23" spans="1:15" ht="35.1" customHeight="1" thickBot="1" x14ac:dyDescent="0.3">
      <c r="A23" s="5">
        <v>20</v>
      </c>
      <c r="B23" s="18" t="s">
        <v>72</v>
      </c>
      <c r="C23" s="57">
        <f>245898.54*M3</f>
        <v>245898.54</v>
      </c>
      <c r="D23" s="40">
        <v>77803.95</v>
      </c>
      <c r="E23" s="40">
        <v>386231.72</v>
      </c>
      <c r="F23" s="20">
        <f>'[20]1632-2021-3.3-ВК Куп.склады - П'!$L$156*L3</f>
        <v>709934.21</v>
      </c>
      <c r="G23" s="21"/>
      <c r="H23" s="21"/>
      <c r="I23" s="21"/>
      <c r="J23" s="21"/>
      <c r="K23" s="21"/>
      <c r="L23" s="41"/>
      <c r="M23" s="41"/>
      <c r="N23" s="31">
        <f t="shared" si="0"/>
        <v>709934.21</v>
      </c>
    </row>
    <row r="24" spans="1:15" ht="35.1" customHeight="1" thickBot="1" x14ac:dyDescent="0.3">
      <c r="A24" s="5">
        <v>21</v>
      </c>
      <c r="B24" s="18" t="s">
        <v>73</v>
      </c>
      <c r="C24" s="57">
        <f>337715.4*M3</f>
        <v>337715.4</v>
      </c>
      <c r="D24" s="40">
        <v>976022.8</v>
      </c>
      <c r="E24" s="40">
        <v>0</v>
      </c>
      <c r="F24" s="20">
        <f>'[21]1632-2021-3.3-ВС Куп.склады - П'!$L$104*L3</f>
        <v>1313738.2</v>
      </c>
      <c r="G24" s="42"/>
      <c r="H24" s="42"/>
      <c r="I24" s="42"/>
      <c r="J24" s="42"/>
      <c r="K24" s="42"/>
      <c r="L24" s="26"/>
      <c r="M24" s="26"/>
      <c r="N24" s="31">
        <f t="shared" si="0"/>
        <v>1313738.2</v>
      </c>
    </row>
    <row r="25" spans="1:15" ht="46.5" customHeight="1" thickBot="1" x14ac:dyDescent="0.3">
      <c r="A25" s="106">
        <v>22</v>
      </c>
      <c r="B25" s="47" t="s">
        <v>74</v>
      </c>
      <c r="C25" s="58">
        <v>0</v>
      </c>
      <c r="D25" s="49">
        <v>0</v>
      </c>
      <c r="E25" s="49">
        <v>0</v>
      </c>
      <c r="F25" s="50">
        <f>'[22]1632-2021-8.4-ВК - Полный локал'!$L$486*L3</f>
        <v>1598284.39</v>
      </c>
      <c r="G25" s="51"/>
      <c r="H25" s="51"/>
      <c r="I25" s="51"/>
      <c r="J25" s="51"/>
      <c r="K25" s="51"/>
      <c r="L25" s="52"/>
      <c r="M25" s="52"/>
      <c r="N25" s="48">
        <f>C25+D25+E25</f>
        <v>0</v>
      </c>
    </row>
    <row r="26" spans="1:15" ht="35.1" customHeight="1" thickTop="1" thickBot="1" x14ac:dyDescent="0.3">
      <c r="A26" s="53"/>
      <c r="B26" s="54" t="s">
        <v>77</v>
      </c>
      <c r="C26" s="59">
        <f>SUM(C4:C25)</f>
        <v>22159180.969999999</v>
      </c>
      <c r="D26" s="55">
        <f t="shared" ref="D26:L26" si="1">SUM(D4:D25)</f>
        <v>32231507.41</v>
      </c>
      <c r="E26" s="55">
        <f t="shared" si="1"/>
        <v>4591018.3</v>
      </c>
      <c r="F26" s="55">
        <f t="shared" si="1"/>
        <v>51548654.859999999</v>
      </c>
      <c r="G26" s="55">
        <f t="shared" si="1"/>
        <v>0</v>
      </c>
      <c r="H26" s="55">
        <f t="shared" si="1"/>
        <v>0</v>
      </c>
      <c r="I26" s="55">
        <f t="shared" si="1"/>
        <v>0</v>
      </c>
      <c r="J26" s="55">
        <f t="shared" si="1"/>
        <v>0</v>
      </c>
      <c r="K26" s="55">
        <f t="shared" si="1"/>
        <v>0</v>
      </c>
      <c r="L26" s="55">
        <f t="shared" si="1"/>
        <v>0</v>
      </c>
      <c r="M26" s="56"/>
      <c r="N26" s="55">
        <f>SUM(N4:N25)</f>
        <v>58981706.68</v>
      </c>
      <c r="O26" s="44"/>
    </row>
    <row r="27" spans="1:15" ht="35.1" hidden="1" customHeight="1" thickBot="1" x14ac:dyDescent="0.3">
      <c r="A27" s="5">
        <v>24</v>
      </c>
      <c r="B27" s="18"/>
      <c r="C27" s="31">
        <f t="shared" ref="C27" si="2">F27-E27-D27</f>
        <v>0</v>
      </c>
      <c r="D27" s="40">
        <f>'[1]1632-2021-1.1, 1.2-ВК СРВ, Тран'!$L$755*G26*H26*I26*J26*K26*L26*M26</f>
        <v>0</v>
      </c>
      <c r="E27" s="40">
        <f>'[1]1632-2021-1.1, 1.2-ВК СРВ, Тран'!$L$758*L26</f>
        <v>0</v>
      </c>
      <c r="F27" s="20">
        <f>'[1]1632-2021-1.1, 1.2-ВК СРВ, Тран'!$L$769*L26</f>
        <v>0</v>
      </c>
      <c r="G27" s="21"/>
      <c r="H27" s="21"/>
      <c r="I27" s="21"/>
      <c r="J27" s="21"/>
      <c r="K27" s="21"/>
      <c r="L27" s="41"/>
      <c r="M27" s="41"/>
      <c r="N27" s="31">
        <f t="shared" si="0"/>
        <v>0</v>
      </c>
      <c r="O27" s="44"/>
    </row>
    <row r="28" spans="1:15" ht="29.25" hidden="1" customHeight="1" thickBot="1" x14ac:dyDescent="0.3">
      <c r="A28" s="6"/>
      <c r="B28" s="7" t="s">
        <v>6</v>
      </c>
      <c r="C28" s="159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1"/>
      <c r="O28" s="44"/>
    </row>
    <row r="29" spans="1:15" ht="29.25" customHeight="1" thickBot="1" x14ac:dyDescent="0.3">
      <c r="A29" s="6"/>
      <c r="B29" s="14" t="s">
        <v>40</v>
      </c>
      <c r="C29" s="137">
        <f>C26+D26+E26</f>
        <v>58981706.68</v>
      </c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9"/>
      <c r="O29" s="44"/>
    </row>
    <row r="30" spans="1:15" ht="29.25" customHeight="1" thickBot="1" x14ac:dyDescent="0.3">
      <c r="A30" s="13"/>
      <c r="B30" s="8" t="s">
        <v>7</v>
      </c>
      <c r="C30" s="137">
        <f>C29*0.03</f>
        <v>1769451.2</v>
      </c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9"/>
      <c r="O30" s="44"/>
    </row>
    <row r="31" spans="1:15" ht="29.25" customHeight="1" thickBot="1" x14ac:dyDescent="0.3">
      <c r="A31" s="10"/>
      <c r="B31" s="11" t="s">
        <v>8</v>
      </c>
      <c r="C31" s="140">
        <f>C29+C30</f>
        <v>60751157.880000003</v>
      </c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2"/>
      <c r="O31" s="44"/>
    </row>
    <row r="32" spans="1:15" ht="29.25" customHeight="1" thickBot="1" x14ac:dyDescent="0.3">
      <c r="A32" s="15"/>
      <c r="B32" s="16" t="s">
        <v>49</v>
      </c>
      <c r="C32" s="140">
        <f>C31*1.2</f>
        <v>72901389.459999993</v>
      </c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2"/>
      <c r="O32" s="44"/>
    </row>
    <row r="33" spans="1:15" ht="29.25" customHeight="1" x14ac:dyDescent="0.25">
      <c r="A33" s="114"/>
      <c r="B33" s="112" t="s">
        <v>9</v>
      </c>
      <c r="C33" s="153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5"/>
      <c r="O33" s="44"/>
    </row>
    <row r="34" spans="1:15" ht="57" customHeight="1" thickBot="1" x14ac:dyDescent="0.3">
      <c r="A34" s="115"/>
      <c r="B34" s="113"/>
      <c r="C34" s="126" t="s">
        <v>10</v>
      </c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8"/>
      <c r="O34" s="44"/>
    </row>
    <row r="35" spans="1:15" ht="63.75" customHeight="1" thickBot="1" x14ac:dyDescent="0.3">
      <c r="A35" s="13"/>
      <c r="B35" s="12" t="s">
        <v>11</v>
      </c>
      <c r="C35" s="118" t="s">
        <v>12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20"/>
    </row>
    <row r="36" spans="1:15" ht="51.75" customHeight="1" thickBot="1" x14ac:dyDescent="0.3">
      <c r="A36" s="13"/>
      <c r="B36" s="12" t="s">
        <v>13</v>
      </c>
      <c r="C36" s="118" t="s">
        <v>14</v>
      </c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20"/>
    </row>
    <row r="37" spans="1:15" ht="56.25" customHeight="1" thickBot="1" x14ac:dyDescent="0.3">
      <c r="A37" s="13"/>
      <c r="B37" s="12" t="s">
        <v>15</v>
      </c>
      <c r="C37" s="118" t="s">
        <v>16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20"/>
    </row>
    <row r="38" spans="1:15" ht="29.25" customHeight="1" x14ac:dyDescent="0.25">
      <c r="A38" s="114"/>
      <c r="B38" s="112" t="s">
        <v>17</v>
      </c>
      <c r="C38" s="123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5"/>
    </row>
    <row r="39" spans="1:15" ht="29.25" customHeight="1" x14ac:dyDescent="0.25">
      <c r="A39" s="121"/>
      <c r="B39" s="122"/>
      <c r="C39" s="131" t="s">
        <v>18</v>
      </c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</row>
    <row r="40" spans="1:15" ht="29.25" customHeight="1" thickBot="1" x14ac:dyDescent="0.3">
      <c r="A40" s="115"/>
      <c r="B40" s="113"/>
      <c r="C40" s="134" t="s">
        <v>19</v>
      </c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</row>
    <row r="41" spans="1:15" ht="29.25" customHeight="1" thickBot="1" x14ac:dyDescent="0.3">
      <c r="A41" s="13"/>
      <c r="B41" s="12" t="s">
        <v>20</v>
      </c>
      <c r="C41" s="118" t="s">
        <v>21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20"/>
    </row>
    <row r="42" spans="1:15" ht="29.25" customHeight="1" thickBot="1" x14ac:dyDescent="0.3">
      <c r="A42" s="13"/>
      <c r="B42" s="12" t="s">
        <v>22</v>
      </c>
      <c r="C42" s="118" t="s">
        <v>23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20"/>
    </row>
    <row r="43" spans="1:15" ht="29.25" customHeight="1" thickBot="1" x14ac:dyDescent="0.3">
      <c r="A43" s="13"/>
      <c r="B43" s="12" t="s">
        <v>24</v>
      </c>
      <c r="C43" s="118" t="s">
        <v>25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20"/>
    </row>
    <row r="44" spans="1:15" ht="29.25" customHeight="1" thickBot="1" x14ac:dyDescent="0.3">
      <c r="A44" s="13"/>
      <c r="B44" s="12" t="s">
        <v>26</v>
      </c>
      <c r="C44" s="118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20"/>
    </row>
  </sheetData>
  <mergeCells count="32">
    <mergeCell ref="C41:N41"/>
    <mergeCell ref="C42:N42"/>
    <mergeCell ref="C43:N43"/>
    <mergeCell ref="C44:N44"/>
    <mergeCell ref="M1:M2"/>
    <mergeCell ref="C34:N34"/>
    <mergeCell ref="C35:N35"/>
    <mergeCell ref="C36:N36"/>
    <mergeCell ref="C37:N37"/>
    <mergeCell ref="C28:N28"/>
    <mergeCell ref="C29:N29"/>
    <mergeCell ref="C30:N30"/>
    <mergeCell ref="C31:N31"/>
    <mergeCell ref="C32:N32"/>
    <mergeCell ref="C1:E1"/>
    <mergeCell ref="A38:A40"/>
    <mergeCell ref="B38:B40"/>
    <mergeCell ref="C38:N38"/>
    <mergeCell ref="C39:N39"/>
    <mergeCell ref="C40:N40"/>
    <mergeCell ref="A33:A34"/>
    <mergeCell ref="B33:B34"/>
    <mergeCell ref="C33:N33"/>
    <mergeCell ref="H1:H2"/>
    <mergeCell ref="I1:I2"/>
    <mergeCell ref="J1:J2"/>
    <mergeCell ref="K1:K2"/>
    <mergeCell ref="L1:L2"/>
    <mergeCell ref="N1:N2"/>
    <mergeCell ref="A1:A2"/>
    <mergeCell ref="B1:B2"/>
    <mergeCell ref="G1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5"/>
  <sheetViews>
    <sheetView tabSelected="1" topLeftCell="A43" zoomScale="85" zoomScaleNormal="85" workbookViewId="0">
      <selection activeCell="T67" sqref="T67"/>
    </sheetView>
  </sheetViews>
  <sheetFormatPr defaultColWidth="8.85546875" defaultRowHeight="12.75" outlineLevelCol="1" x14ac:dyDescent="0.2"/>
  <cols>
    <col min="1" max="1" width="7" style="83" customWidth="1"/>
    <col min="2" max="2" width="35.5703125" style="77" customWidth="1"/>
    <col min="3" max="3" width="68.42578125" style="314" customWidth="1"/>
    <col min="4" max="4" width="30.7109375" style="314" customWidth="1"/>
    <col min="5" max="5" width="18" style="306" customWidth="1"/>
    <col min="6" max="7" width="18" style="306" hidden="1" customWidth="1" outlineLevel="1"/>
    <col min="8" max="8" width="18" style="306" customWidth="1" collapsed="1"/>
    <col min="9" max="10" width="18" style="66" hidden="1" customWidth="1" outlineLevel="1"/>
    <col min="11" max="11" width="18" style="66" customWidth="1" collapsed="1"/>
    <col min="12" max="12" width="22.5703125" style="66" hidden="1" customWidth="1" outlineLevel="1"/>
    <col min="13" max="13" width="22.85546875" style="66" hidden="1" customWidth="1" outlineLevel="1"/>
    <col min="14" max="14" width="22.85546875" style="66" customWidth="1" collapsed="1"/>
    <col min="15" max="15" width="22.5703125" style="66" hidden="1" customWidth="1" outlineLevel="1"/>
    <col min="16" max="16" width="22.85546875" style="66" hidden="1" customWidth="1" outlineLevel="1"/>
    <col min="17" max="17" width="22.85546875" style="66" customWidth="1" collapsed="1"/>
    <col min="18" max="18" width="22.5703125" style="66" hidden="1" customWidth="1" outlineLevel="1"/>
    <col min="19" max="19" width="22.85546875" style="66" hidden="1" customWidth="1" outlineLevel="1"/>
    <col min="20" max="20" width="22.85546875" style="66" customWidth="1" collapsed="1"/>
    <col min="21" max="23" width="8.85546875" style="66"/>
    <col min="24" max="24" width="43.5703125" style="66" customWidth="1"/>
    <col min="25" max="16384" width="8.85546875" style="66"/>
  </cols>
  <sheetData>
    <row r="1" spans="1:25" ht="20.25" customHeight="1" x14ac:dyDescent="0.2">
      <c r="A1" s="62"/>
      <c r="B1" s="63"/>
      <c r="C1" s="311"/>
      <c r="D1" s="311"/>
      <c r="E1" s="307"/>
      <c r="F1" s="307"/>
      <c r="G1" s="307"/>
      <c r="H1" s="307"/>
      <c r="I1" s="64"/>
      <c r="J1" s="64"/>
      <c r="K1" s="64"/>
      <c r="L1" s="64"/>
      <c r="M1" s="65"/>
      <c r="N1" s="99"/>
      <c r="O1" s="64"/>
      <c r="P1" s="65" t="s">
        <v>79</v>
      </c>
      <c r="Q1" s="104"/>
      <c r="R1" s="64"/>
      <c r="S1" s="65"/>
      <c r="T1" s="104"/>
    </row>
    <row r="2" spans="1:25" ht="28.5" customHeight="1" x14ac:dyDescent="0.2">
      <c r="A2" s="178" t="s">
        <v>80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80"/>
      <c r="N2" s="85"/>
      <c r="O2" s="85"/>
      <c r="P2" s="85"/>
      <c r="Q2" s="85"/>
      <c r="R2" s="85"/>
      <c r="S2" s="85"/>
      <c r="T2" s="85"/>
      <c r="U2" s="67"/>
      <c r="V2" s="67"/>
      <c r="W2" s="67"/>
      <c r="X2" s="67"/>
    </row>
    <row r="3" spans="1:25" ht="36" customHeight="1" x14ac:dyDescent="0.2">
      <c r="A3" s="181" t="s">
        <v>81</v>
      </c>
      <c r="B3" s="182"/>
      <c r="C3" s="183" t="s">
        <v>82</v>
      </c>
      <c r="D3" s="183"/>
      <c r="E3" s="183"/>
      <c r="F3" s="183"/>
      <c r="G3" s="183"/>
      <c r="H3" s="183"/>
      <c r="I3" s="183"/>
      <c r="J3" s="183"/>
      <c r="K3" s="183"/>
      <c r="L3" s="183"/>
      <c r="M3" s="184"/>
      <c r="N3" s="86"/>
      <c r="O3" s="86"/>
      <c r="P3" s="86"/>
      <c r="Q3" s="86"/>
      <c r="R3" s="86"/>
      <c r="S3" s="86"/>
      <c r="T3" s="86"/>
      <c r="U3" s="167"/>
      <c r="V3" s="167"/>
      <c r="W3" s="67"/>
      <c r="X3" s="67"/>
    </row>
    <row r="4" spans="1:25" ht="18.75" x14ac:dyDescent="0.3">
      <c r="A4" s="168" t="s">
        <v>83</v>
      </c>
      <c r="B4" s="169"/>
      <c r="C4" s="312"/>
      <c r="D4" s="312"/>
      <c r="E4" s="308"/>
      <c r="F4" s="308"/>
      <c r="G4" s="308"/>
      <c r="H4" s="308"/>
      <c r="I4" s="68"/>
      <c r="J4" s="68"/>
      <c r="K4" s="68"/>
      <c r="L4" s="69"/>
      <c r="M4" s="70"/>
      <c r="N4" s="100"/>
      <c r="O4" s="69"/>
      <c r="P4" s="70"/>
      <c r="Q4" s="100"/>
      <c r="R4" s="69"/>
      <c r="S4" s="70"/>
      <c r="T4" s="100"/>
      <c r="U4" s="71"/>
      <c r="V4" s="72"/>
      <c r="W4" s="72"/>
      <c r="X4" s="72"/>
      <c r="Y4" s="72"/>
    </row>
    <row r="5" spans="1:25" ht="15.75" x14ac:dyDescent="0.25">
      <c r="A5" s="170" t="s">
        <v>84</v>
      </c>
      <c r="B5" s="171"/>
      <c r="C5" s="313"/>
      <c r="M5" s="73"/>
      <c r="N5" s="101"/>
      <c r="P5" s="73"/>
      <c r="Q5" s="101"/>
      <c r="S5" s="73"/>
      <c r="T5" s="101"/>
      <c r="U5" s="74"/>
      <c r="V5" s="74"/>
      <c r="W5" s="74"/>
      <c r="X5" s="74"/>
      <c r="Y5" s="74"/>
    </row>
    <row r="6" spans="1:25" ht="18.75" x14ac:dyDescent="0.3">
      <c r="A6" s="170" t="s">
        <v>85</v>
      </c>
      <c r="B6" s="171"/>
      <c r="C6" s="315"/>
      <c r="D6" s="312"/>
      <c r="E6" s="308"/>
      <c r="F6" s="308"/>
      <c r="G6" s="308"/>
      <c r="H6" s="308"/>
      <c r="I6" s="68"/>
      <c r="J6" s="68"/>
      <c r="K6" s="68"/>
      <c r="M6" s="75"/>
      <c r="N6" s="102"/>
      <c r="P6" s="75"/>
      <c r="Q6" s="102"/>
      <c r="S6" s="75"/>
      <c r="T6" s="102"/>
      <c r="U6" s="74"/>
      <c r="V6" s="74"/>
      <c r="W6" s="74"/>
      <c r="X6" s="74"/>
      <c r="Y6" s="74"/>
    </row>
    <row r="7" spans="1:25" x14ac:dyDescent="0.2">
      <c r="A7" s="76"/>
      <c r="L7" s="187"/>
      <c r="M7" s="188"/>
      <c r="N7" s="103"/>
      <c r="P7" s="73"/>
      <c r="Q7" s="101"/>
      <c r="S7" s="73"/>
      <c r="T7" s="101"/>
    </row>
    <row r="8" spans="1:25" ht="46.9" customHeight="1" x14ac:dyDescent="0.2">
      <c r="A8" s="78" t="s">
        <v>86</v>
      </c>
      <c r="B8" s="94" t="s">
        <v>87</v>
      </c>
      <c r="C8" s="316" t="s">
        <v>88</v>
      </c>
      <c r="D8" s="282"/>
      <c r="E8" s="282"/>
      <c r="F8" s="282" t="s">
        <v>267</v>
      </c>
      <c r="G8" s="282"/>
      <c r="H8" s="282"/>
      <c r="I8" s="293" t="s">
        <v>769</v>
      </c>
      <c r="J8" s="293"/>
      <c r="K8" s="293"/>
      <c r="L8" s="279" t="s">
        <v>266</v>
      </c>
      <c r="M8" s="280"/>
      <c r="N8" s="281"/>
      <c r="O8" s="166" t="s">
        <v>768</v>
      </c>
      <c r="P8" s="166"/>
      <c r="Q8" s="166"/>
      <c r="R8" s="166" t="s">
        <v>268</v>
      </c>
      <c r="S8" s="166"/>
      <c r="T8" s="166"/>
    </row>
    <row r="9" spans="1:25" ht="27.75" hidden="1" customHeight="1" x14ac:dyDescent="0.2">
      <c r="A9" s="78"/>
      <c r="B9" s="94"/>
      <c r="C9" s="317"/>
      <c r="D9" s="283"/>
      <c r="E9" s="283"/>
      <c r="F9" s="283"/>
      <c r="G9" s="283"/>
      <c r="H9" s="283"/>
      <c r="I9" s="294"/>
      <c r="J9" s="294"/>
      <c r="K9" s="294"/>
      <c r="L9" s="107"/>
      <c r="M9" s="107"/>
      <c r="N9" s="107"/>
      <c r="O9" s="94"/>
      <c r="P9" s="94"/>
      <c r="Q9" s="94"/>
      <c r="R9" s="94"/>
      <c r="S9" s="94"/>
      <c r="T9" s="94"/>
    </row>
    <row r="10" spans="1:25" ht="26.25" customHeight="1" x14ac:dyDescent="0.2">
      <c r="A10" s="79"/>
      <c r="B10" s="80"/>
      <c r="C10" s="284" t="s">
        <v>89</v>
      </c>
      <c r="D10" s="284" t="s">
        <v>90</v>
      </c>
      <c r="E10" s="284" t="s">
        <v>91</v>
      </c>
      <c r="F10" s="284" t="s">
        <v>41</v>
      </c>
      <c r="G10" s="284" t="s">
        <v>262</v>
      </c>
      <c r="H10" s="284" t="s">
        <v>263</v>
      </c>
      <c r="I10" s="295" t="s">
        <v>41</v>
      </c>
      <c r="J10" s="295" t="s">
        <v>262</v>
      </c>
      <c r="K10" s="295" t="s">
        <v>263</v>
      </c>
      <c r="L10" s="81" t="s">
        <v>41</v>
      </c>
      <c r="M10" s="81" t="s">
        <v>4</v>
      </c>
      <c r="N10" s="81" t="s">
        <v>264</v>
      </c>
      <c r="O10" s="81" t="s">
        <v>41</v>
      </c>
      <c r="P10" s="81" t="s">
        <v>4</v>
      </c>
      <c r="Q10" s="81" t="s">
        <v>264</v>
      </c>
      <c r="R10" s="81" t="s">
        <v>41</v>
      </c>
      <c r="S10" s="81" t="s">
        <v>4</v>
      </c>
      <c r="T10" s="81" t="s">
        <v>264</v>
      </c>
    </row>
    <row r="11" spans="1:25" ht="30" customHeight="1" x14ac:dyDescent="0.2">
      <c r="A11" s="172">
        <v>1</v>
      </c>
      <c r="B11" s="175" t="s">
        <v>92</v>
      </c>
      <c r="C11" s="310" t="s">
        <v>93</v>
      </c>
      <c r="D11" s="310" t="s">
        <v>94</v>
      </c>
      <c r="E11" s="290" t="s">
        <v>95</v>
      </c>
      <c r="F11" s="285">
        <v>479242.56</v>
      </c>
      <c r="G11" s="285">
        <v>2616904.09</v>
      </c>
      <c r="H11" s="285">
        <f>F11+G11</f>
        <v>3096146.65</v>
      </c>
      <c r="I11" s="296">
        <f>L11</f>
        <v>1040951.9</v>
      </c>
      <c r="J11" s="296">
        <f>M11</f>
        <v>2477953.12</v>
      </c>
      <c r="K11" s="296">
        <f>I11+J11</f>
        <v>3518905.02</v>
      </c>
      <c r="L11" s="108">
        <v>1040951.9</v>
      </c>
      <c r="M11" s="108">
        <v>2477953.12</v>
      </c>
      <c r="N11" s="108">
        <f>L11+M11</f>
        <v>3518905.02</v>
      </c>
      <c r="O11" s="87"/>
      <c r="P11" s="87"/>
      <c r="Q11" s="87"/>
      <c r="R11" s="105"/>
      <c r="S11" s="105"/>
      <c r="T11" s="105">
        <f>S11</f>
        <v>0</v>
      </c>
    </row>
    <row r="12" spans="1:25" ht="30" customHeight="1" x14ac:dyDescent="0.2">
      <c r="A12" s="173"/>
      <c r="B12" s="175"/>
      <c r="C12" s="310" t="s">
        <v>96</v>
      </c>
      <c r="D12" s="310" t="s">
        <v>97</v>
      </c>
      <c r="E12" s="290" t="s">
        <v>98</v>
      </c>
      <c r="F12" s="285">
        <v>526712.63</v>
      </c>
      <c r="G12" s="285">
        <v>2403932.2400000002</v>
      </c>
      <c r="H12" s="285">
        <f>F12+G12</f>
        <v>2930644.87</v>
      </c>
      <c r="I12" s="296">
        <f>L12</f>
        <v>1185151.8999999999</v>
      </c>
      <c r="J12" s="296">
        <f>M12</f>
        <v>2916448.12</v>
      </c>
      <c r="K12" s="296">
        <f>I12+J12</f>
        <v>4101600.02</v>
      </c>
      <c r="L12" s="108">
        <v>1185151.8999999999</v>
      </c>
      <c r="M12" s="108">
        <v>2916448.12</v>
      </c>
      <c r="N12" s="108">
        <f t="shared" ref="N12:N58" si="0">L12+M12</f>
        <v>4101600.02</v>
      </c>
      <c r="O12" s="87"/>
      <c r="P12" s="87"/>
      <c r="Q12" s="87"/>
      <c r="R12" s="105"/>
      <c r="S12" s="105"/>
      <c r="T12" s="105">
        <f>S12</f>
        <v>0</v>
      </c>
    </row>
    <row r="13" spans="1:25" ht="30" customHeight="1" x14ac:dyDescent="0.2">
      <c r="A13" s="173"/>
      <c r="B13" s="175"/>
      <c r="C13" s="318" t="s">
        <v>99</v>
      </c>
      <c r="D13" s="318" t="s">
        <v>100</v>
      </c>
      <c r="E13" s="290" t="s">
        <v>101</v>
      </c>
      <c r="F13" s="285"/>
      <c r="G13" s="285"/>
      <c r="H13" s="319"/>
      <c r="I13" s="297">
        <f>O13</f>
        <v>10120000</v>
      </c>
      <c r="J13" s="297">
        <f>P13</f>
        <v>10240000</v>
      </c>
      <c r="K13" s="297">
        <f>I13+J13</f>
        <v>20360000</v>
      </c>
      <c r="L13" s="108"/>
      <c r="M13" s="108"/>
      <c r="N13" s="277">
        <f t="shared" si="0"/>
        <v>0</v>
      </c>
      <c r="O13" s="164">
        <v>10120000</v>
      </c>
      <c r="P13" s="164">
        <v>10240000</v>
      </c>
      <c r="Q13" s="164">
        <f>O13+P13</f>
        <v>20360000</v>
      </c>
      <c r="R13" s="177"/>
      <c r="S13" s="177">
        <v>13024323.75</v>
      </c>
      <c r="T13" s="177">
        <f>R13+S13</f>
        <v>13024323.75</v>
      </c>
    </row>
    <row r="14" spans="1:25" ht="30" customHeight="1" x14ac:dyDescent="0.2">
      <c r="A14" s="173"/>
      <c r="B14" s="175"/>
      <c r="C14" s="318"/>
      <c r="D14" s="318"/>
      <c r="E14" s="290" t="s">
        <v>102</v>
      </c>
      <c r="F14" s="285"/>
      <c r="G14" s="285"/>
      <c r="H14" s="286"/>
      <c r="I14" s="298"/>
      <c r="J14" s="298"/>
      <c r="K14" s="299"/>
      <c r="L14" s="108"/>
      <c r="M14" s="108"/>
      <c r="N14" s="278"/>
      <c r="O14" s="164"/>
      <c r="P14" s="164"/>
      <c r="Q14" s="164">
        <f t="shared" ref="Q14:Q59" si="1">O14+P14</f>
        <v>0</v>
      </c>
      <c r="R14" s="177"/>
      <c r="S14" s="177"/>
      <c r="T14" s="177">
        <f t="shared" ref="T14:T59" si="2">R14+S14</f>
        <v>0</v>
      </c>
    </row>
    <row r="15" spans="1:25" ht="30" customHeight="1" x14ac:dyDescent="0.2">
      <c r="A15" s="173"/>
      <c r="B15" s="175"/>
      <c r="C15" s="310" t="s">
        <v>103</v>
      </c>
      <c r="D15" s="310" t="s">
        <v>104</v>
      </c>
      <c r="E15" s="290" t="s">
        <v>105</v>
      </c>
      <c r="F15" s="285">
        <v>1171227.3600000001</v>
      </c>
      <c r="G15" s="285">
        <v>405258.48</v>
      </c>
      <c r="H15" s="285">
        <f>F15+G15</f>
        <v>1576485.84</v>
      </c>
      <c r="I15" s="296">
        <f>L15</f>
        <v>755909.84</v>
      </c>
      <c r="J15" s="296">
        <f>M15</f>
        <v>388101.63</v>
      </c>
      <c r="K15" s="296">
        <f>I15+J15</f>
        <v>1144011.47</v>
      </c>
      <c r="L15" s="108">
        <v>755909.84</v>
      </c>
      <c r="M15" s="108">
        <v>388101.63</v>
      </c>
      <c r="N15" s="108">
        <f t="shared" si="0"/>
        <v>1144011.47</v>
      </c>
      <c r="O15" s="87"/>
      <c r="P15" s="87"/>
      <c r="Q15" s="87">
        <f t="shared" si="1"/>
        <v>0</v>
      </c>
      <c r="R15" s="105"/>
      <c r="S15" s="105"/>
      <c r="T15" s="105">
        <f t="shared" si="2"/>
        <v>0</v>
      </c>
    </row>
    <row r="16" spans="1:25" s="306" customFormat="1" ht="30" customHeight="1" x14ac:dyDescent="0.2">
      <c r="A16" s="173"/>
      <c r="B16" s="175"/>
      <c r="C16" s="310" t="s">
        <v>106</v>
      </c>
      <c r="D16" s="310" t="s">
        <v>107</v>
      </c>
      <c r="E16" s="290" t="s">
        <v>108</v>
      </c>
      <c r="F16" s="285">
        <v>894177.29</v>
      </c>
      <c r="G16" s="285">
        <v>1023763.98</v>
      </c>
      <c r="H16" s="285">
        <f t="shared" ref="H16:H17" si="3">F16+G16</f>
        <v>1917941.27</v>
      </c>
      <c r="I16" s="285">
        <f>O16</f>
        <v>11140000</v>
      </c>
      <c r="J16" s="285">
        <f>P16</f>
        <v>10800000</v>
      </c>
      <c r="K16" s="285">
        <f t="shared" ref="K16:K17" si="4">I16+J16</f>
        <v>21940000</v>
      </c>
      <c r="L16" s="305"/>
      <c r="M16" s="305"/>
      <c r="N16" s="305">
        <f t="shared" si="0"/>
        <v>0</v>
      </c>
      <c r="O16" s="305">
        <v>11140000</v>
      </c>
      <c r="P16" s="305">
        <v>10800000</v>
      </c>
      <c r="Q16" s="305">
        <f t="shared" si="1"/>
        <v>21940000</v>
      </c>
      <c r="R16" s="305"/>
      <c r="S16" s="305">
        <v>13680750</v>
      </c>
      <c r="T16" s="305">
        <f t="shared" si="2"/>
        <v>13680750</v>
      </c>
    </row>
    <row r="17" spans="1:20" ht="30" customHeight="1" x14ac:dyDescent="0.2">
      <c r="A17" s="173"/>
      <c r="B17" s="175"/>
      <c r="C17" s="310" t="s">
        <v>109</v>
      </c>
      <c r="D17" s="310" t="s">
        <v>110</v>
      </c>
      <c r="E17" s="290" t="s">
        <v>111</v>
      </c>
      <c r="F17" s="285">
        <v>1469256.76</v>
      </c>
      <c r="G17" s="285">
        <v>371280.44</v>
      </c>
      <c r="H17" s="285">
        <f t="shared" si="3"/>
        <v>1840537.2</v>
      </c>
      <c r="I17" s="296">
        <f>L17</f>
        <v>3087812</v>
      </c>
      <c r="J17" s="296">
        <f>M17</f>
        <v>2113572.7799999998</v>
      </c>
      <c r="K17" s="296">
        <f t="shared" si="4"/>
        <v>5201384.78</v>
      </c>
      <c r="L17" s="108">
        <v>3087812</v>
      </c>
      <c r="M17" s="108">
        <v>2113572.7799999998</v>
      </c>
      <c r="N17" s="108">
        <f t="shared" si="0"/>
        <v>5201384.78</v>
      </c>
      <c r="O17" s="87"/>
      <c r="P17" s="87"/>
      <c r="Q17" s="87">
        <f t="shared" si="1"/>
        <v>0</v>
      </c>
      <c r="R17" s="105"/>
      <c r="S17" s="105"/>
      <c r="T17" s="105">
        <f t="shared" si="2"/>
        <v>0</v>
      </c>
    </row>
    <row r="18" spans="1:20" ht="30" customHeight="1" x14ac:dyDescent="0.2">
      <c r="A18" s="173"/>
      <c r="B18" s="175"/>
      <c r="C18" s="310" t="s">
        <v>112</v>
      </c>
      <c r="D18" s="310" t="s">
        <v>113</v>
      </c>
      <c r="E18" s="290" t="s">
        <v>114</v>
      </c>
      <c r="F18" s="285"/>
      <c r="G18" s="290"/>
      <c r="H18" s="290"/>
      <c r="I18" s="296">
        <f>O18</f>
        <v>820000</v>
      </c>
      <c r="J18" s="296">
        <f>P18</f>
        <v>860000</v>
      </c>
      <c r="K18" s="296">
        <f>I18+J18</f>
        <v>1680000</v>
      </c>
      <c r="L18" s="108"/>
      <c r="M18" s="108"/>
      <c r="N18" s="108">
        <f t="shared" si="0"/>
        <v>0</v>
      </c>
      <c r="O18" s="87">
        <v>820000</v>
      </c>
      <c r="P18" s="87">
        <v>860000</v>
      </c>
      <c r="Q18" s="87">
        <f t="shared" si="1"/>
        <v>1680000</v>
      </c>
      <c r="R18" s="105"/>
      <c r="S18" s="105">
        <v>839576.25</v>
      </c>
      <c r="T18" s="105">
        <f t="shared" si="2"/>
        <v>839576.25</v>
      </c>
    </row>
    <row r="19" spans="1:20" ht="30" customHeight="1" x14ac:dyDescent="0.2">
      <c r="A19" s="173"/>
      <c r="B19" s="175"/>
      <c r="C19" s="318" t="s">
        <v>115</v>
      </c>
      <c r="D19" s="318" t="s">
        <v>116</v>
      </c>
      <c r="E19" s="290" t="s">
        <v>117</v>
      </c>
      <c r="F19" s="287">
        <v>1331140.3999999999</v>
      </c>
      <c r="G19" s="287">
        <v>449470</v>
      </c>
      <c r="H19" s="287">
        <f>F19+G19</f>
        <v>1780610.4</v>
      </c>
      <c r="I19" s="300">
        <f>L19</f>
        <v>3413886.5</v>
      </c>
      <c r="J19" s="300">
        <f>M19</f>
        <v>2251058.64</v>
      </c>
      <c r="K19" s="300">
        <f>I19+J19</f>
        <v>5664945.1399999997</v>
      </c>
      <c r="L19" s="277">
        <v>3413886.5</v>
      </c>
      <c r="M19" s="277">
        <v>2251058.64</v>
      </c>
      <c r="N19" s="277">
        <f t="shared" si="0"/>
        <v>5664945.1399999997</v>
      </c>
      <c r="O19" s="164"/>
      <c r="P19" s="164"/>
      <c r="Q19" s="164">
        <f t="shared" si="1"/>
        <v>0</v>
      </c>
      <c r="R19" s="177"/>
      <c r="S19" s="177"/>
      <c r="T19" s="177">
        <f t="shared" si="2"/>
        <v>0</v>
      </c>
    </row>
    <row r="20" spans="1:20" ht="30" customHeight="1" x14ac:dyDescent="0.2">
      <c r="A20" s="173"/>
      <c r="B20" s="175"/>
      <c r="C20" s="318"/>
      <c r="D20" s="318"/>
      <c r="E20" s="290" t="s">
        <v>118</v>
      </c>
      <c r="F20" s="287"/>
      <c r="G20" s="287"/>
      <c r="H20" s="287"/>
      <c r="I20" s="300"/>
      <c r="J20" s="300"/>
      <c r="K20" s="300"/>
      <c r="L20" s="278"/>
      <c r="M20" s="278"/>
      <c r="N20" s="278"/>
      <c r="O20" s="164"/>
      <c r="P20" s="164"/>
      <c r="Q20" s="164">
        <f t="shared" si="1"/>
        <v>0</v>
      </c>
      <c r="R20" s="177"/>
      <c r="S20" s="177"/>
      <c r="T20" s="177">
        <f t="shared" si="2"/>
        <v>0</v>
      </c>
    </row>
    <row r="21" spans="1:20" ht="30" customHeight="1" x14ac:dyDescent="0.2">
      <c r="A21" s="173"/>
      <c r="B21" s="175"/>
      <c r="C21" s="318" t="s">
        <v>770</v>
      </c>
      <c r="D21" s="318" t="s">
        <v>119</v>
      </c>
      <c r="E21" s="290" t="s">
        <v>120</v>
      </c>
      <c r="F21" s="287">
        <v>2730563.34</v>
      </c>
      <c r="G21" s="287">
        <v>758437.86</v>
      </c>
      <c r="H21" s="287">
        <f t="shared" ref="H21" si="5">F21+G21</f>
        <v>3489001.2</v>
      </c>
      <c r="I21" s="300">
        <f>L21</f>
        <v>6399426.5999999996</v>
      </c>
      <c r="J21" s="300">
        <f>M21</f>
        <v>3451804.35</v>
      </c>
      <c r="K21" s="300">
        <f t="shared" ref="K21" si="6">I21+J21</f>
        <v>9851230.9499999993</v>
      </c>
      <c r="L21" s="277">
        <v>6399426.5999999996</v>
      </c>
      <c r="M21" s="277">
        <v>3451804.35</v>
      </c>
      <c r="N21" s="277">
        <f t="shared" si="0"/>
        <v>9851230.9499999993</v>
      </c>
      <c r="O21" s="164"/>
      <c r="P21" s="164"/>
      <c r="Q21" s="164">
        <f t="shared" si="1"/>
        <v>0</v>
      </c>
      <c r="R21" s="177"/>
      <c r="S21" s="177"/>
      <c r="T21" s="177">
        <f t="shared" si="2"/>
        <v>0</v>
      </c>
    </row>
    <row r="22" spans="1:20" ht="30" customHeight="1" x14ac:dyDescent="0.2">
      <c r="A22" s="173"/>
      <c r="B22" s="175"/>
      <c r="C22" s="318"/>
      <c r="D22" s="318"/>
      <c r="E22" s="290" t="s">
        <v>121</v>
      </c>
      <c r="F22" s="287"/>
      <c r="G22" s="287"/>
      <c r="H22" s="287"/>
      <c r="I22" s="300"/>
      <c r="J22" s="300"/>
      <c r="K22" s="300"/>
      <c r="L22" s="278"/>
      <c r="M22" s="278"/>
      <c r="N22" s="278"/>
      <c r="O22" s="164"/>
      <c r="P22" s="164"/>
      <c r="Q22" s="164">
        <f t="shared" si="1"/>
        <v>0</v>
      </c>
      <c r="R22" s="177"/>
      <c r="S22" s="177"/>
      <c r="T22" s="177">
        <f t="shared" si="2"/>
        <v>0</v>
      </c>
    </row>
    <row r="23" spans="1:20" ht="30" customHeight="1" x14ac:dyDescent="0.2">
      <c r="A23" s="173"/>
      <c r="B23" s="175"/>
      <c r="C23" s="318" t="s">
        <v>122</v>
      </c>
      <c r="D23" s="318" t="s">
        <v>123</v>
      </c>
      <c r="E23" s="290" t="s">
        <v>124</v>
      </c>
      <c r="F23" s="287">
        <v>3125412.49</v>
      </c>
      <c r="G23" s="287">
        <v>908173.91</v>
      </c>
      <c r="H23" s="287">
        <f t="shared" ref="H23" si="7">F23+G23</f>
        <v>4033586.4</v>
      </c>
      <c r="I23" s="300">
        <f>L23</f>
        <v>7253806.5999999996</v>
      </c>
      <c r="J23" s="300">
        <f>M23</f>
        <v>4214091.43</v>
      </c>
      <c r="K23" s="300">
        <f t="shared" ref="K23:K25" si="8">I23+J23</f>
        <v>11467898.029999999</v>
      </c>
      <c r="L23" s="277">
        <v>7253806.5999999996</v>
      </c>
      <c r="M23" s="277">
        <v>4214091.43</v>
      </c>
      <c r="N23" s="277">
        <f t="shared" si="0"/>
        <v>11467898.029999999</v>
      </c>
      <c r="O23" s="164"/>
      <c r="P23" s="164"/>
      <c r="Q23" s="164">
        <f t="shared" si="1"/>
        <v>0</v>
      </c>
      <c r="R23" s="177"/>
      <c r="S23" s="177"/>
      <c r="T23" s="177">
        <f t="shared" si="2"/>
        <v>0</v>
      </c>
    </row>
    <row r="24" spans="1:20" ht="30" customHeight="1" x14ac:dyDescent="0.2">
      <c r="A24" s="173"/>
      <c r="B24" s="175"/>
      <c r="C24" s="318"/>
      <c r="D24" s="318"/>
      <c r="E24" s="290" t="s">
        <v>125</v>
      </c>
      <c r="F24" s="287"/>
      <c r="G24" s="287"/>
      <c r="H24" s="287"/>
      <c r="I24" s="300"/>
      <c r="J24" s="300"/>
      <c r="K24" s="300"/>
      <c r="L24" s="278"/>
      <c r="M24" s="278"/>
      <c r="N24" s="278"/>
      <c r="O24" s="164"/>
      <c r="P24" s="164"/>
      <c r="Q24" s="164">
        <f t="shared" si="1"/>
        <v>0</v>
      </c>
      <c r="R24" s="177"/>
      <c r="S24" s="177"/>
      <c r="T24" s="177">
        <f t="shared" si="2"/>
        <v>0</v>
      </c>
    </row>
    <row r="25" spans="1:20" ht="30" customHeight="1" x14ac:dyDescent="0.2">
      <c r="A25" s="173"/>
      <c r="B25" s="175"/>
      <c r="C25" s="318" t="s">
        <v>126</v>
      </c>
      <c r="D25" s="318" t="s">
        <v>127</v>
      </c>
      <c r="E25" s="290" t="s">
        <v>128</v>
      </c>
      <c r="F25" s="290"/>
      <c r="G25" s="290"/>
      <c r="H25" s="319"/>
      <c r="I25" s="297">
        <f>O25</f>
        <v>2830000</v>
      </c>
      <c r="J25" s="297">
        <f>P25</f>
        <v>3120000</v>
      </c>
      <c r="K25" s="300">
        <f t="shared" si="8"/>
        <v>5950000</v>
      </c>
      <c r="L25" s="108"/>
      <c r="M25" s="108"/>
      <c r="N25" s="277">
        <f t="shared" si="0"/>
        <v>0</v>
      </c>
      <c r="O25" s="164">
        <v>2830000</v>
      </c>
      <c r="P25" s="164">
        <v>3120000</v>
      </c>
      <c r="Q25" s="164">
        <f t="shared" si="1"/>
        <v>5950000</v>
      </c>
      <c r="R25" s="177"/>
      <c r="S25" s="177">
        <v>2730322.5</v>
      </c>
      <c r="T25" s="177">
        <f t="shared" si="2"/>
        <v>2730322.5</v>
      </c>
    </row>
    <row r="26" spans="1:20" ht="30" customHeight="1" x14ac:dyDescent="0.2">
      <c r="A26" s="173"/>
      <c r="B26" s="175"/>
      <c r="C26" s="318"/>
      <c r="D26" s="318"/>
      <c r="E26" s="290" t="s">
        <v>129</v>
      </c>
      <c r="F26" s="290"/>
      <c r="G26" s="290"/>
      <c r="H26" s="286"/>
      <c r="I26" s="299"/>
      <c r="J26" s="299"/>
      <c r="K26" s="300"/>
      <c r="L26" s="108"/>
      <c r="M26" s="108"/>
      <c r="N26" s="278"/>
      <c r="O26" s="164"/>
      <c r="P26" s="164"/>
      <c r="Q26" s="164">
        <f t="shared" si="1"/>
        <v>0</v>
      </c>
      <c r="R26" s="177"/>
      <c r="S26" s="177"/>
      <c r="T26" s="177">
        <f t="shared" si="2"/>
        <v>0</v>
      </c>
    </row>
    <row r="27" spans="1:20" ht="30" customHeight="1" x14ac:dyDescent="0.2">
      <c r="A27" s="173"/>
      <c r="B27" s="175"/>
      <c r="C27" s="310" t="s">
        <v>130</v>
      </c>
      <c r="D27" s="310" t="s">
        <v>131</v>
      </c>
      <c r="E27" s="290" t="s">
        <v>132</v>
      </c>
      <c r="F27" s="285">
        <v>1600072</v>
      </c>
      <c r="G27" s="285">
        <v>1435959.2</v>
      </c>
      <c r="H27" s="285">
        <f>F27+G27</f>
        <v>3036031.2</v>
      </c>
      <c r="I27" s="296">
        <f>L27</f>
        <v>10319282</v>
      </c>
      <c r="J27" s="296">
        <f>M27</f>
        <v>6259273.7599999998</v>
      </c>
      <c r="K27" s="296">
        <f>I27+J27</f>
        <v>16578555.76</v>
      </c>
      <c r="L27" s="108">
        <v>10319282</v>
      </c>
      <c r="M27" s="108">
        <v>6259273.7599999998</v>
      </c>
      <c r="N27" s="108">
        <f t="shared" si="0"/>
        <v>16578555.76</v>
      </c>
      <c r="O27" s="87"/>
      <c r="P27" s="87"/>
      <c r="Q27" s="87">
        <f t="shared" si="1"/>
        <v>0</v>
      </c>
      <c r="R27" s="105"/>
      <c r="S27" s="105"/>
      <c r="T27" s="105">
        <f t="shared" si="2"/>
        <v>0</v>
      </c>
    </row>
    <row r="28" spans="1:20" ht="30" customHeight="1" x14ac:dyDescent="0.2">
      <c r="A28" s="173"/>
      <c r="B28" s="175"/>
      <c r="C28" s="318" t="s">
        <v>133</v>
      </c>
      <c r="D28" s="318" t="s">
        <v>134</v>
      </c>
      <c r="E28" s="290" t="s">
        <v>135</v>
      </c>
      <c r="F28" s="285"/>
      <c r="G28" s="285"/>
      <c r="H28" s="319"/>
      <c r="I28" s="297">
        <f>O28</f>
        <v>4420000</v>
      </c>
      <c r="J28" s="297">
        <f>P28</f>
        <v>4660000</v>
      </c>
      <c r="K28" s="297">
        <f t="shared" ref="K28:K29" si="9">I28+J28</f>
        <v>9080000</v>
      </c>
      <c r="L28" s="108"/>
      <c r="M28" s="108"/>
      <c r="N28" s="277">
        <f t="shared" si="0"/>
        <v>0</v>
      </c>
      <c r="O28" s="164">
        <v>4420000</v>
      </c>
      <c r="P28" s="164">
        <v>4660000</v>
      </c>
      <c r="Q28" s="164">
        <f t="shared" si="1"/>
        <v>9080000</v>
      </c>
      <c r="R28" s="177"/>
      <c r="S28" s="177">
        <v>7730733.75</v>
      </c>
      <c r="T28" s="177">
        <f t="shared" si="2"/>
        <v>7730733.75</v>
      </c>
    </row>
    <row r="29" spans="1:20" ht="30" customHeight="1" x14ac:dyDescent="0.2">
      <c r="A29" s="173"/>
      <c r="B29" s="175"/>
      <c r="C29" s="318"/>
      <c r="D29" s="318"/>
      <c r="E29" s="290" t="s">
        <v>136</v>
      </c>
      <c r="F29" s="285"/>
      <c r="G29" s="285"/>
      <c r="H29" s="286"/>
      <c r="I29" s="298"/>
      <c r="J29" s="298"/>
      <c r="K29" s="298"/>
      <c r="L29" s="108"/>
      <c r="M29" s="108"/>
      <c r="N29" s="278"/>
      <c r="O29" s="164"/>
      <c r="P29" s="164"/>
      <c r="Q29" s="164">
        <f t="shared" si="1"/>
        <v>0</v>
      </c>
      <c r="R29" s="177"/>
      <c r="S29" s="177"/>
      <c r="T29" s="177">
        <f t="shared" si="2"/>
        <v>0</v>
      </c>
    </row>
    <row r="30" spans="1:20" ht="30" customHeight="1" x14ac:dyDescent="0.2">
      <c r="A30" s="173"/>
      <c r="B30" s="175"/>
      <c r="C30" s="310" t="s">
        <v>137</v>
      </c>
      <c r="D30" s="310" t="s">
        <v>138</v>
      </c>
      <c r="E30" s="290" t="s">
        <v>139</v>
      </c>
      <c r="F30" s="285">
        <v>360341.83</v>
      </c>
      <c r="G30" s="285">
        <v>260770.97</v>
      </c>
      <c r="H30" s="285">
        <f>F30+G30</f>
        <v>621112.80000000005</v>
      </c>
      <c r="I30" s="296">
        <f>L30</f>
        <v>1913729</v>
      </c>
      <c r="J30" s="296">
        <f>M30</f>
        <v>1478407.35</v>
      </c>
      <c r="K30" s="296">
        <f>I30+J30</f>
        <v>3392136.35</v>
      </c>
      <c r="L30" s="108">
        <v>1913729</v>
      </c>
      <c r="M30" s="108">
        <v>1478407.35</v>
      </c>
      <c r="N30" s="108">
        <f t="shared" si="0"/>
        <v>3392136.35</v>
      </c>
      <c r="O30" s="87"/>
      <c r="P30" s="87"/>
      <c r="Q30" s="87">
        <f t="shared" si="1"/>
        <v>0</v>
      </c>
      <c r="R30" s="105"/>
      <c r="S30" s="105"/>
      <c r="T30" s="105">
        <f t="shared" si="2"/>
        <v>0</v>
      </c>
    </row>
    <row r="31" spans="1:20" ht="30" customHeight="1" x14ac:dyDescent="0.2">
      <c r="A31" s="173"/>
      <c r="B31" s="175"/>
      <c r="C31" s="310" t="s">
        <v>140</v>
      </c>
      <c r="D31" s="310" t="s">
        <v>141</v>
      </c>
      <c r="E31" s="290" t="s">
        <v>142</v>
      </c>
      <c r="F31" s="285"/>
      <c r="G31" s="285"/>
      <c r="H31" s="290"/>
      <c r="I31" s="296">
        <f>O31</f>
        <v>1120000</v>
      </c>
      <c r="J31" s="296">
        <f>P31</f>
        <v>1240000</v>
      </c>
      <c r="K31" s="296">
        <f>I31+J31</f>
        <v>2360000</v>
      </c>
      <c r="L31" s="108"/>
      <c r="M31" s="108"/>
      <c r="N31" s="108">
        <f t="shared" si="0"/>
        <v>0</v>
      </c>
      <c r="O31" s="87">
        <v>1120000</v>
      </c>
      <c r="P31" s="87">
        <v>1240000</v>
      </c>
      <c r="Q31" s="87">
        <f t="shared" si="1"/>
        <v>2360000</v>
      </c>
      <c r="R31" s="105"/>
      <c r="S31" s="105">
        <v>2001200.32</v>
      </c>
      <c r="T31" s="105">
        <f t="shared" si="2"/>
        <v>2001200.32</v>
      </c>
    </row>
    <row r="32" spans="1:20" ht="30" customHeight="1" x14ac:dyDescent="0.2">
      <c r="A32" s="173"/>
      <c r="B32" s="175"/>
      <c r="C32" s="310" t="s">
        <v>143</v>
      </c>
      <c r="D32" s="310" t="s">
        <v>144</v>
      </c>
      <c r="E32" s="290" t="s">
        <v>145</v>
      </c>
      <c r="F32" s="285">
        <v>867038.47</v>
      </c>
      <c r="G32" s="285">
        <v>300369.53000000003</v>
      </c>
      <c r="H32" s="285">
        <f>F32+G32</f>
        <v>1167408</v>
      </c>
      <c r="I32" s="296">
        <f>L32</f>
        <v>2051735</v>
      </c>
      <c r="J32" s="296">
        <f>M32</f>
        <v>1542096.15</v>
      </c>
      <c r="K32" s="296">
        <f>I32+J32</f>
        <v>3593831.15</v>
      </c>
      <c r="L32" s="108">
        <v>2051735</v>
      </c>
      <c r="M32" s="108">
        <v>1542096.15</v>
      </c>
      <c r="N32" s="108">
        <f t="shared" si="0"/>
        <v>3593831.15</v>
      </c>
      <c r="O32" s="87"/>
      <c r="P32" s="87"/>
      <c r="Q32" s="87">
        <f t="shared" si="1"/>
        <v>0</v>
      </c>
      <c r="R32" s="105"/>
      <c r="S32" s="105"/>
      <c r="T32" s="105">
        <f t="shared" si="2"/>
        <v>0</v>
      </c>
    </row>
    <row r="33" spans="1:21" ht="30" customHeight="1" x14ac:dyDescent="0.2">
      <c r="A33" s="173"/>
      <c r="B33" s="175"/>
      <c r="C33" s="310" t="s">
        <v>146</v>
      </c>
      <c r="D33" s="310" t="s">
        <v>147</v>
      </c>
      <c r="E33" s="290" t="s">
        <v>148</v>
      </c>
      <c r="F33" s="290"/>
      <c r="G33" s="290"/>
      <c r="H33" s="290"/>
      <c r="I33" s="296">
        <f>O33</f>
        <v>820000</v>
      </c>
      <c r="J33" s="296">
        <f>P33</f>
        <v>940000</v>
      </c>
      <c r="K33" s="296">
        <f>I33+J33</f>
        <v>1760000</v>
      </c>
      <c r="L33" s="108"/>
      <c r="M33" s="108"/>
      <c r="N33" s="108">
        <f t="shared" si="0"/>
        <v>0</v>
      </c>
      <c r="O33" s="87">
        <v>820000</v>
      </c>
      <c r="P33" s="87">
        <v>940000</v>
      </c>
      <c r="Q33" s="87">
        <f t="shared" si="1"/>
        <v>1760000</v>
      </c>
      <c r="R33" s="105"/>
      <c r="S33" s="105">
        <v>847207.5</v>
      </c>
      <c r="T33" s="105">
        <f t="shared" si="2"/>
        <v>847207.5</v>
      </c>
    </row>
    <row r="34" spans="1:21" ht="30" customHeight="1" x14ac:dyDescent="0.2">
      <c r="A34" s="173"/>
      <c r="B34" s="175"/>
      <c r="C34" s="318" t="s">
        <v>149</v>
      </c>
      <c r="D34" s="318" t="s">
        <v>150</v>
      </c>
      <c r="E34" s="290" t="s">
        <v>151</v>
      </c>
      <c r="F34" s="287">
        <v>3446967.26</v>
      </c>
      <c r="G34" s="287">
        <v>1235244.3400000001</v>
      </c>
      <c r="H34" s="287">
        <f>F34+G34</f>
        <v>4682211.5999999996</v>
      </c>
      <c r="I34" s="300">
        <f>L34</f>
        <v>7948345.2000000002</v>
      </c>
      <c r="J34" s="300">
        <f>M34</f>
        <v>4958514.95</v>
      </c>
      <c r="K34" s="300">
        <f>I34+J34</f>
        <v>12906860.15</v>
      </c>
      <c r="L34" s="277">
        <v>7948345.2000000002</v>
      </c>
      <c r="M34" s="277">
        <v>4958514.95</v>
      </c>
      <c r="N34" s="277">
        <f>L34+M34</f>
        <v>12906860.15</v>
      </c>
      <c r="O34" s="87"/>
      <c r="P34" s="87"/>
      <c r="Q34" s="87">
        <f t="shared" si="1"/>
        <v>0</v>
      </c>
      <c r="R34" s="105"/>
      <c r="S34" s="105"/>
      <c r="T34" s="105">
        <f t="shared" si="2"/>
        <v>0</v>
      </c>
    </row>
    <row r="35" spans="1:21" ht="30" customHeight="1" x14ac:dyDescent="0.2">
      <c r="A35" s="173"/>
      <c r="B35" s="175"/>
      <c r="C35" s="318"/>
      <c r="D35" s="318"/>
      <c r="E35" s="290" t="s">
        <v>152</v>
      </c>
      <c r="F35" s="287"/>
      <c r="G35" s="287"/>
      <c r="H35" s="288"/>
      <c r="I35" s="300"/>
      <c r="J35" s="300"/>
      <c r="K35" s="301"/>
      <c r="L35" s="278"/>
      <c r="M35" s="278"/>
      <c r="N35" s="278"/>
      <c r="O35" s="87"/>
      <c r="P35" s="87"/>
      <c r="Q35" s="87">
        <f t="shared" si="1"/>
        <v>0</v>
      </c>
      <c r="R35" s="105"/>
      <c r="S35" s="105"/>
      <c r="T35" s="105">
        <f t="shared" si="2"/>
        <v>0</v>
      </c>
    </row>
    <row r="36" spans="1:21" ht="30" customHeight="1" x14ac:dyDescent="0.2">
      <c r="A36" s="173"/>
      <c r="B36" s="175"/>
      <c r="C36" s="310" t="s">
        <v>153</v>
      </c>
      <c r="D36" s="310" t="s">
        <v>154</v>
      </c>
      <c r="E36" s="290" t="s">
        <v>155</v>
      </c>
      <c r="F36" s="285">
        <v>378457.85</v>
      </c>
      <c r="G36" s="285">
        <v>258578.95</v>
      </c>
      <c r="H36" s="285">
        <f>F36+G36</f>
        <v>637036.80000000005</v>
      </c>
      <c r="I36" s="296">
        <f>L36</f>
        <v>2133823</v>
      </c>
      <c r="J36" s="296">
        <f>M36</f>
        <v>1594284.95</v>
      </c>
      <c r="K36" s="296">
        <f>I36+J36</f>
        <v>3728107.95</v>
      </c>
      <c r="L36" s="108">
        <v>2133823</v>
      </c>
      <c r="M36" s="108">
        <v>1594284.95</v>
      </c>
      <c r="N36" s="108">
        <f t="shared" si="0"/>
        <v>3728107.95</v>
      </c>
      <c r="O36" s="87"/>
      <c r="P36" s="87"/>
      <c r="Q36" s="87">
        <f t="shared" si="1"/>
        <v>0</v>
      </c>
      <c r="R36" s="105"/>
      <c r="S36" s="105"/>
      <c r="T36" s="105">
        <f t="shared" si="2"/>
        <v>0</v>
      </c>
    </row>
    <row r="37" spans="1:21" ht="30" customHeight="1" x14ac:dyDescent="0.2">
      <c r="A37" s="173"/>
      <c r="B37" s="175"/>
      <c r="C37" s="310" t="s">
        <v>156</v>
      </c>
      <c r="D37" s="310" t="s">
        <v>157</v>
      </c>
      <c r="E37" s="290" t="s">
        <v>158</v>
      </c>
      <c r="F37" s="285">
        <v>853580.16</v>
      </c>
      <c r="G37" s="285">
        <v>252757.44</v>
      </c>
      <c r="H37" s="285">
        <f>F37+G37</f>
        <v>1106337.6000000001</v>
      </c>
      <c r="I37" s="296">
        <f>L37</f>
        <v>1869665</v>
      </c>
      <c r="J37" s="296">
        <f>M37</f>
        <v>1436142.76</v>
      </c>
      <c r="K37" s="296">
        <f>I37+J37</f>
        <v>3305807.76</v>
      </c>
      <c r="L37" s="108">
        <v>1869665</v>
      </c>
      <c r="M37" s="108">
        <v>1436142.76</v>
      </c>
      <c r="N37" s="108">
        <f t="shared" si="0"/>
        <v>3305807.76</v>
      </c>
      <c r="O37" s="87"/>
      <c r="P37" s="87"/>
      <c r="Q37" s="87">
        <f t="shared" si="1"/>
        <v>0</v>
      </c>
      <c r="R37" s="105"/>
      <c r="S37" s="105"/>
      <c r="T37" s="105">
        <f t="shared" si="2"/>
        <v>0</v>
      </c>
    </row>
    <row r="38" spans="1:21" ht="30" customHeight="1" x14ac:dyDescent="0.2">
      <c r="A38" s="173"/>
      <c r="B38" s="175"/>
      <c r="C38" s="318" t="s">
        <v>159</v>
      </c>
      <c r="D38" s="318" t="s">
        <v>160</v>
      </c>
      <c r="E38" s="290" t="s">
        <v>161</v>
      </c>
      <c r="F38" s="287">
        <v>6061025.5300000003</v>
      </c>
      <c r="G38" s="287">
        <v>1659028.07</v>
      </c>
      <c r="H38" s="287">
        <f>F38+G38</f>
        <v>7720053.5999999996</v>
      </c>
      <c r="I38" s="300">
        <f>L38</f>
        <v>13650097.720000001</v>
      </c>
      <c r="J38" s="300">
        <f>M38</f>
        <v>7590146.04</v>
      </c>
      <c r="K38" s="300">
        <f>I38+J38</f>
        <v>21240243.760000002</v>
      </c>
      <c r="L38" s="277">
        <v>13650097.720000001</v>
      </c>
      <c r="M38" s="277">
        <v>7590146.04</v>
      </c>
      <c r="N38" s="277">
        <f t="shared" si="0"/>
        <v>21240243.760000002</v>
      </c>
      <c r="O38" s="164"/>
      <c r="P38" s="164"/>
      <c r="Q38" s="164">
        <f t="shared" si="1"/>
        <v>0</v>
      </c>
      <c r="R38" s="177"/>
      <c r="S38" s="177"/>
      <c r="T38" s="177">
        <f t="shared" si="2"/>
        <v>0</v>
      </c>
      <c r="U38" s="176"/>
    </row>
    <row r="39" spans="1:21" ht="30" customHeight="1" x14ac:dyDescent="0.2">
      <c r="A39" s="173"/>
      <c r="B39" s="175"/>
      <c r="C39" s="318"/>
      <c r="D39" s="318"/>
      <c r="E39" s="290" t="s">
        <v>162</v>
      </c>
      <c r="F39" s="287"/>
      <c r="G39" s="287"/>
      <c r="H39" s="288"/>
      <c r="I39" s="300"/>
      <c r="J39" s="300"/>
      <c r="K39" s="301"/>
      <c r="L39" s="278"/>
      <c r="M39" s="278"/>
      <c r="N39" s="278"/>
      <c r="O39" s="164"/>
      <c r="P39" s="164"/>
      <c r="Q39" s="164">
        <f t="shared" si="1"/>
        <v>0</v>
      </c>
      <c r="R39" s="177"/>
      <c r="S39" s="177"/>
      <c r="T39" s="177">
        <f t="shared" si="2"/>
        <v>0</v>
      </c>
      <c r="U39" s="176"/>
    </row>
    <row r="40" spans="1:21" ht="30" customHeight="1" x14ac:dyDescent="0.2">
      <c r="A40" s="173"/>
      <c r="B40" s="175"/>
      <c r="C40" s="318" t="s">
        <v>163</v>
      </c>
      <c r="D40" s="318" t="s">
        <v>164</v>
      </c>
      <c r="E40" s="290" t="s">
        <v>165</v>
      </c>
      <c r="F40" s="290"/>
      <c r="G40" s="290"/>
      <c r="H40" s="319"/>
      <c r="I40" s="297">
        <f>O40</f>
        <v>1440000</v>
      </c>
      <c r="J40" s="297">
        <f>P40</f>
        <v>1620000</v>
      </c>
      <c r="K40" s="297">
        <f>J40+I40</f>
        <v>3060000</v>
      </c>
      <c r="L40" s="108"/>
      <c r="M40" s="108"/>
      <c r="N40" s="277">
        <f t="shared" si="0"/>
        <v>0</v>
      </c>
      <c r="O40" s="164">
        <v>1440000</v>
      </c>
      <c r="P40" s="164">
        <v>1620000</v>
      </c>
      <c r="Q40" s="164">
        <f t="shared" si="1"/>
        <v>3060000</v>
      </c>
      <c r="R40" s="177"/>
      <c r="S40" s="177">
        <v>1473108.75</v>
      </c>
      <c r="T40" s="177">
        <f t="shared" si="2"/>
        <v>1473108.75</v>
      </c>
    </row>
    <row r="41" spans="1:21" ht="30" customHeight="1" x14ac:dyDescent="0.2">
      <c r="A41" s="173"/>
      <c r="B41" s="175"/>
      <c r="C41" s="318"/>
      <c r="D41" s="318"/>
      <c r="E41" s="290" t="s">
        <v>166</v>
      </c>
      <c r="F41" s="290"/>
      <c r="G41" s="290"/>
      <c r="H41" s="289"/>
      <c r="I41" s="302"/>
      <c r="J41" s="302"/>
      <c r="K41" s="302"/>
      <c r="L41" s="108"/>
      <c r="M41" s="108"/>
      <c r="N41" s="320"/>
      <c r="O41" s="164"/>
      <c r="P41" s="164"/>
      <c r="Q41" s="164">
        <f t="shared" si="1"/>
        <v>0</v>
      </c>
      <c r="R41" s="177"/>
      <c r="S41" s="177"/>
      <c r="T41" s="177">
        <f t="shared" si="2"/>
        <v>0</v>
      </c>
    </row>
    <row r="42" spans="1:21" ht="30" customHeight="1" x14ac:dyDescent="0.2">
      <c r="A42" s="173"/>
      <c r="B42" s="175"/>
      <c r="C42" s="318"/>
      <c r="D42" s="318"/>
      <c r="E42" s="290" t="s">
        <v>167</v>
      </c>
      <c r="F42" s="290"/>
      <c r="G42" s="290"/>
      <c r="H42" s="286"/>
      <c r="I42" s="299"/>
      <c r="J42" s="299"/>
      <c r="K42" s="299"/>
      <c r="L42" s="108"/>
      <c r="M42" s="108"/>
      <c r="N42" s="278"/>
      <c r="O42" s="164"/>
      <c r="P42" s="164"/>
      <c r="Q42" s="164">
        <f t="shared" si="1"/>
        <v>0</v>
      </c>
      <c r="R42" s="177"/>
      <c r="S42" s="177"/>
      <c r="T42" s="177">
        <f t="shared" si="2"/>
        <v>0</v>
      </c>
    </row>
    <row r="43" spans="1:21" ht="30" customHeight="1" x14ac:dyDescent="0.2">
      <c r="A43" s="173"/>
      <c r="B43" s="175"/>
      <c r="C43" s="310" t="s">
        <v>168</v>
      </c>
      <c r="D43" s="310" t="s">
        <v>169</v>
      </c>
      <c r="E43" s="290" t="s">
        <v>170</v>
      </c>
      <c r="F43" s="290"/>
      <c r="G43" s="290"/>
      <c r="H43" s="309"/>
      <c r="I43" s="296">
        <f>O43</f>
        <v>566000</v>
      </c>
      <c r="J43" s="296">
        <f>P43</f>
        <v>618000</v>
      </c>
      <c r="K43" s="296">
        <f>J43+I43</f>
        <v>1184000</v>
      </c>
      <c r="L43" s="108"/>
      <c r="M43" s="108"/>
      <c r="N43" s="108">
        <f t="shared" si="0"/>
        <v>0</v>
      </c>
      <c r="O43" s="87">
        <v>566000</v>
      </c>
      <c r="P43" s="87">
        <v>618000</v>
      </c>
      <c r="Q43" s="87">
        <f t="shared" si="1"/>
        <v>1184000</v>
      </c>
      <c r="R43" s="105"/>
      <c r="S43" s="105">
        <v>587328.75</v>
      </c>
      <c r="T43" s="105">
        <f t="shared" si="2"/>
        <v>587328.75</v>
      </c>
    </row>
    <row r="44" spans="1:21" ht="30" customHeight="1" x14ac:dyDescent="0.2">
      <c r="A44" s="173"/>
      <c r="B44" s="175"/>
      <c r="C44" s="310" t="s">
        <v>171</v>
      </c>
      <c r="D44" s="310" t="s">
        <v>172</v>
      </c>
      <c r="E44" s="290" t="s">
        <v>173</v>
      </c>
      <c r="F44" s="290"/>
      <c r="G44" s="290"/>
      <c r="H44" s="309"/>
      <c r="I44" s="296">
        <f>O44</f>
        <v>1180000</v>
      </c>
      <c r="J44" s="296">
        <f>P44</f>
        <v>1240000</v>
      </c>
      <c r="K44" s="296">
        <f>J44+I44</f>
        <v>2420000</v>
      </c>
      <c r="L44" s="108"/>
      <c r="M44" s="108"/>
      <c r="N44" s="108">
        <f t="shared" si="0"/>
        <v>0</v>
      </c>
      <c r="O44" s="87">
        <v>1180000</v>
      </c>
      <c r="P44" s="87">
        <v>1240000</v>
      </c>
      <c r="Q44" s="87">
        <f t="shared" si="1"/>
        <v>2420000</v>
      </c>
      <c r="R44" s="105"/>
      <c r="S44" s="105">
        <v>1191030</v>
      </c>
      <c r="T44" s="105">
        <f t="shared" si="2"/>
        <v>1191030</v>
      </c>
    </row>
    <row r="45" spans="1:21" ht="30" customHeight="1" x14ac:dyDescent="0.2">
      <c r="A45" s="173"/>
      <c r="B45" s="175"/>
      <c r="C45" s="310" t="s">
        <v>174</v>
      </c>
      <c r="D45" s="310" t="s">
        <v>175</v>
      </c>
      <c r="E45" s="290" t="s">
        <v>176</v>
      </c>
      <c r="F45" s="285">
        <v>5748126.7300000004</v>
      </c>
      <c r="G45" s="285">
        <v>1993330.07</v>
      </c>
      <c r="H45" s="285">
        <f>F45+G45</f>
        <v>7741456.7999999998</v>
      </c>
      <c r="I45" s="296">
        <f>L45</f>
        <v>13747419.4</v>
      </c>
      <c r="J45" s="296">
        <f>M45</f>
        <v>8271759.4800000004</v>
      </c>
      <c r="K45" s="296">
        <f>I45+J45</f>
        <v>22019178.879999999</v>
      </c>
      <c r="L45" s="108">
        <v>13747419.4</v>
      </c>
      <c r="M45" s="108">
        <v>8271759.4800000004</v>
      </c>
      <c r="N45" s="108">
        <f t="shared" si="0"/>
        <v>22019178.879999999</v>
      </c>
      <c r="O45" s="87"/>
      <c r="P45" s="87"/>
      <c r="Q45" s="87">
        <f t="shared" si="1"/>
        <v>0</v>
      </c>
      <c r="R45" s="105"/>
      <c r="S45" s="105"/>
      <c r="T45" s="105">
        <f t="shared" si="2"/>
        <v>0</v>
      </c>
    </row>
    <row r="46" spans="1:21" ht="30" customHeight="1" x14ac:dyDescent="0.2">
      <c r="A46" s="173"/>
      <c r="B46" s="175"/>
      <c r="C46" s="310" t="s">
        <v>177</v>
      </c>
      <c r="D46" s="310" t="s">
        <v>178</v>
      </c>
      <c r="E46" s="290" t="s">
        <v>179</v>
      </c>
      <c r="F46" s="285"/>
      <c r="G46" s="285"/>
      <c r="H46" s="309"/>
      <c r="I46" s="296">
        <f>O46</f>
        <v>2340000</v>
      </c>
      <c r="J46" s="296">
        <f>P46</f>
        <v>2420000</v>
      </c>
      <c r="K46" s="296">
        <f>I46+J46</f>
        <v>4760000</v>
      </c>
      <c r="L46" s="108"/>
      <c r="M46" s="108"/>
      <c r="N46" s="108">
        <f t="shared" si="0"/>
        <v>0</v>
      </c>
      <c r="O46" s="87">
        <v>2340000</v>
      </c>
      <c r="P46" s="87">
        <v>2420000</v>
      </c>
      <c r="Q46" s="87">
        <f t="shared" si="1"/>
        <v>4760000</v>
      </c>
      <c r="R46" s="105"/>
      <c r="S46" s="105">
        <v>2548560</v>
      </c>
      <c r="T46" s="105">
        <f t="shared" si="2"/>
        <v>2548560</v>
      </c>
    </row>
    <row r="47" spans="1:21" ht="30" customHeight="1" x14ac:dyDescent="0.2">
      <c r="A47" s="173"/>
      <c r="B47" s="175"/>
      <c r="C47" s="310" t="s">
        <v>180</v>
      </c>
      <c r="D47" s="310" t="s">
        <v>181</v>
      </c>
      <c r="E47" s="290" t="s">
        <v>182</v>
      </c>
      <c r="F47" s="285">
        <v>1230815.3600000001</v>
      </c>
      <c r="G47" s="285">
        <v>513066.64</v>
      </c>
      <c r="H47" s="285">
        <f>F47+G47</f>
        <v>1743882</v>
      </c>
      <c r="I47" s="296">
        <f>L47</f>
        <v>4215823.3</v>
      </c>
      <c r="J47" s="296">
        <f>M47</f>
        <v>2565167.23</v>
      </c>
      <c r="K47" s="296">
        <f>I47+J47</f>
        <v>6780990.5300000003</v>
      </c>
      <c r="L47" s="108">
        <v>4215823.3</v>
      </c>
      <c r="M47" s="108">
        <v>2565167.23</v>
      </c>
      <c r="N47" s="108">
        <f t="shared" si="0"/>
        <v>6780990.5300000003</v>
      </c>
      <c r="O47" s="87"/>
      <c r="P47" s="87"/>
      <c r="Q47" s="87">
        <f t="shared" si="1"/>
        <v>0</v>
      </c>
      <c r="R47" s="105"/>
      <c r="S47" s="109"/>
      <c r="T47" s="105">
        <f t="shared" si="2"/>
        <v>0</v>
      </c>
    </row>
    <row r="48" spans="1:21" ht="30" customHeight="1" x14ac:dyDescent="0.2">
      <c r="A48" s="173"/>
      <c r="B48" s="175"/>
      <c r="C48" s="310" t="s">
        <v>183</v>
      </c>
      <c r="D48" s="310" t="s">
        <v>184</v>
      </c>
      <c r="E48" s="290" t="s">
        <v>185</v>
      </c>
      <c r="F48" s="285"/>
      <c r="G48" s="285"/>
      <c r="H48" s="309"/>
      <c r="I48" s="296">
        <f>O48</f>
        <v>744000</v>
      </c>
      <c r="J48" s="296">
        <f>P48</f>
        <v>755000</v>
      </c>
      <c r="K48" s="296">
        <f>I48+J48</f>
        <v>1499000</v>
      </c>
      <c r="L48" s="108"/>
      <c r="M48" s="108"/>
      <c r="N48" s="108">
        <f t="shared" si="0"/>
        <v>0</v>
      </c>
      <c r="O48" s="87">
        <v>744000</v>
      </c>
      <c r="P48" s="87">
        <v>755000</v>
      </c>
      <c r="Q48" s="87">
        <f t="shared" si="1"/>
        <v>1499000</v>
      </c>
      <c r="R48" s="105"/>
      <c r="S48" s="105">
        <v>745087.5</v>
      </c>
      <c r="T48" s="105">
        <f t="shared" si="2"/>
        <v>745087.5</v>
      </c>
    </row>
    <row r="49" spans="1:20" ht="30" customHeight="1" x14ac:dyDescent="0.2">
      <c r="A49" s="173"/>
      <c r="B49" s="175"/>
      <c r="C49" s="310" t="s">
        <v>186</v>
      </c>
      <c r="D49" s="310" t="s">
        <v>187</v>
      </c>
      <c r="E49" s="290" t="s">
        <v>188</v>
      </c>
      <c r="F49" s="285"/>
      <c r="G49" s="285"/>
      <c r="H49" s="309"/>
      <c r="I49" s="296">
        <f>O49</f>
        <v>776000</v>
      </c>
      <c r="J49" s="296">
        <f>P49</f>
        <v>798000</v>
      </c>
      <c r="K49" s="296">
        <f>I49+J49</f>
        <v>1574000</v>
      </c>
      <c r="L49" s="108"/>
      <c r="M49" s="108"/>
      <c r="N49" s="108">
        <f t="shared" si="0"/>
        <v>0</v>
      </c>
      <c r="O49" s="87">
        <v>776000</v>
      </c>
      <c r="P49" s="87">
        <v>798000</v>
      </c>
      <c r="Q49" s="87">
        <f t="shared" si="1"/>
        <v>1574000</v>
      </c>
      <c r="R49" s="105"/>
      <c r="S49" s="105">
        <v>646297.5</v>
      </c>
      <c r="T49" s="105">
        <f t="shared" si="2"/>
        <v>646297.5</v>
      </c>
    </row>
    <row r="50" spans="1:20" ht="30" customHeight="1" x14ac:dyDescent="0.2">
      <c r="A50" s="173"/>
      <c r="B50" s="175"/>
      <c r="C50" s="318" t="s">
        <v>189</v>
      </c>
      <c r="D50" s="318" t="s">
        <v>190</v>
      </c>
      <c r="E50" s="290" t="s">
        <v>191</v>
      </c>
      <c r="F50" s="285"/>
      <c r="G50" s="285"/>
      <c r="H50" s="319"/>
      <c r="I50" s="297">
        <f>O50</f>
        <v>1325000</v>
      </c>
      <c r="J50" s="297">
        <f>P50</f>
        <v>1340000</v>
      </c>
      <c r="K50" s="297">
        <f>I50+J50</f>
        <v>2665000</v>
      </c>
      <c r="L50" s="108"/>
      <c r="M50" s="108"/>
      <c r="N50" s="277">
        <f t="shared" si="0"/>
        <v>0</v>
      </c>
      <c r="O50" s="164">
        <v>1325000</v>
      </c>
      <c r="P50" s="164">
        <v>1340000</v>
      </c>
      <c r="Q50" s="164">
        <f t="shared" si="1"/>
        <v>2665000</v>
      </c>
      <c r="R50" s="177"/>
      <c r="S50" s="177">
        <v>1520561.25</v>
      </c>
      <c r="T50" s="177">
        <f t="shared" si="2"/>
        <v>1520561.25</v>
      </c>
    </row>
    <row r="51" spans="1:20" ht="30" customHeight="1" x14ac:dyDescent="0.2">
      <c r="A51" s="173"/>
      <c r="B51" s="175"/>
      <c r="C51" s="318"/>
      <c r="D51" s="318"/>
      <c r="E51" s="290" t="s">
        <v>192</v>
      </c>
      <c r="F51" s="285"/>
      <c r="G51" s="285"/>
      <c r="H51" s="286"/>
      <c r="I51" s="298"/>
      <c r="J51" s="298"/>
      <c r="K51" s="299"/>
      <c r="L51" s="108"/>
      <c r="M51" s="108"/>
      <c r="N51" s="278"/>
      <c r="O51" s="164"/>
      <c r="P51" s="164"/>
      <c r="Q51" s="164">
        <f t="shared" si="1"/>
        <v>0</v>
      </c>
      <c r="R51" s="177"/>
      <c r="S51" s="177"/>
      <c r="T51" s="177">
        <f t="shared" si="2"/>
        <v>0</v>
      </c>
    </row>
    <row r="52" spans="1:20" ht="30" customHeight="1" x14ac:dyDescent="0.2">
      <c r="A52" s="173"/>
      <c r="B52" s="175"/>
      <c r="C52" s="310" t="s">
        <v>193</v>
      </c>
      <c r="D52" s="310" t="s">
        <v>194</v>
      </c>
      <c r="E52" s="290" t="s">
        <v>195</v>
      </c>
      <c r="F52" s="285">
        <v>1230696.5</v>
      </c>
      <c r="G52" s="285">
        <v>383560.3</v>
      </c>
      <c r="H52" s="285">
        <f>F52+G52</f>
        <v>1614256.8</v>
      </c>
      <c r="I52" s="296">
        <f>L52</f>
        <v>2618773.5</v>
      </c>
      <c r="J52" s="296">
        <f>M52</f>
        <v>1678821.62</v>
      </c>
      <c r="K52" s="296">
        <f>I52+J52</f>
        <v>4297595.12</v>
      </c>
      <c r="L52" s="108">
        <v>2618773.5</v>
      </c>
      <c r="M52" s="108">
        <v>1678821.62</v>
      </c>
      <c r="N52" s="108">
        <f t="shared" si="0"/>
        <v>4297595.12</v>
      </c>
      <c r="O52" s="87"/>
      <c r="P52" s="87"/>
      <c r="Q52" s="87">
        <f t="shared" si="1"/>
        <v>0</v>
      </c>
      <c r="R52" s="105"/>
      <c r="S52" s="105"/>
      <c r="T52" s="105">
        <f t="shared" si="2"/>
        <v>0</v>
      </c>
    </row>
    <row r="53" spans="1:20" ht="30" customHeight="1" x14ac:dyDescent="0.2">
      <c r="A53" s="173"/>
      <c r="B53" s="175"/>
      <c r="C53" s="310" t="s">
        <v>196</v>
      </c>
      <c r="D53" s="310" t="s">
        <v>197</v>
      </c>
      <c r="E53" s="290" t="s">
        <v>198</v>
      </c>
      <c r="F53" s="290"/>
      <c r="G53" s="290"/>
      <c r="H53" s="309"/>
      <c r="I53" s="296">
        <f>O53</f>
        <v>198000</v>
      </c>
      <c r="J53" s="296">
        <f>P53</f>
        <v>216000</v>
      </c>
      <c r="K53" s="296">
        <f>I53+J53</f>
        <v>414000</v>
      </c>
      <c r="L53" s="108"/>
      <c r="M53" s="108"/>
      <c r="N53" s="108">
        <f t="shared" si="0"/>
        <v>0</v>
      </c>
      <c r="O53" s="87">
        <v>198000</v>
      </c>
      <c r="P53" s="87">
        <v>216000</v>
      </c>
      <c r="Q53" s="87">
        <f t="shared" si="1"/>
        <v>414000</v>
      </c>
      <c r="R53" s="105"/>
      <c r="S53" s="105">
        <v>179681.25</v>
      </c>
      <c r="T53" s="105">
        <f t="shared" si="2"/>
        <v>179681.25</v>
      </c>
    </row>
    <row r="54" spans="1:20" ht="30" customHeight="1" x14ac:dyDescent="0.2">
      <c r="A54" s="173"/>
      <c r="B54" s="175"/>
      <c r="C54" s="318" t="s">
        <v>199</v>
      </c>
      <c r="D54" s="318" t="s">
        <v>200</v>
      </c>
      <c r="E54" s="290" t="s">
        <v>201</v>
      </c>
      <c r="F54" s="287">
        <v>8139122.21</v>
      </c>
      <c r="G54" s="287">
        <v>4233009.7920000004</v>
      </c>
      <c r="H54" s="287">
        <f>F54+G54</f>
        <v>12372132</v>
      </c>
      <c r="I54" s="300">
        <f>L54</f>
        <v>22638143.780000001</v>
      </c>
      <c r="J54" s="300">
        <f>M54</f>
        <v>14642886.35</v>
      </c>
      <c r="K54" s="300">
        <f>I54+J54</f>
        <v>37281030.130000003</v>
      </c>
      <c r="L54" s="277">
        <v>22638143.780000001</v>
      </c>
      <c r="M54" s="277">
        <v>14642886.35</v>
      </c>
      <c r="N54" s="277">
        <f t="shared" si="0"/>
        <v>37281030.130000003</v>
      </c>
      <c r="O54" s="164"/>
      <c r="P54" s="164"/>
      <c r="Q54" s="164">
        <f t="shared" si="1"/>
        <v>0</v>
      </c>
      <c r="R54" s="177"/>
      <c r="S54" s="177"/>
      <c r="T54" s="177">
        <f t="shared" si="2"/>
        <v>0</v>
      </c>
    </row>
    <row r="55" spans="1:20" ht="30" customHeight="1" x14ac:dyDescent="0.2">
      <c r="A55" s="173"/>
      <c r="B55" s="175"/>
      <c r="C55" s="318"/>
      <c r="D55" s="318"/>
      <c r="E55" s="290" t="s">
        <v>202</v>
      </c>
      <c r="F55" s="287"/>
      <c r="G55" s="287"/>
      <c r="H55" s="288"/>
      <c r="I55" s="300"/>
      <c r="J55" s="300"/>
      <c r="K55" s="301"/>
      <c r="L55" s="278"/>
      <c r="M55" s="278"/>
      <c r="N55" s="278"/>
      <c r="O55" s="164"/>
      <c r="P55" s="164"/>
      <c r="Q55" s="164">
        <f t="shared" si="1"/>
        <v>0</v>
      </c>
      <c r="R55" s="177"/>
      <c r="S55" s="177"/>
      <c r="T55" s="177">
        <f t="shared" si="2"/>
        <v>0</v>
      </c>
    </row>
    <row r="56" spans="1:20" ht="30" customHeight="1" x14ac:dyDescent="0.2">
      <c r="A56" s="173"/>
      <c r="B56" s="175"/>
      <c r="C56" s="310" t="s">
        <v>203</v>
      </c>
      <c r="D56" s="310" t="s">
        <v>204</v>
      </c>
      <c r="E56" s="290" t="s">
        <v>205</v>
      </c>
      <c r="F56" s="290"/>
      <c r="G56" s="290"/>
      <c r="H56" s="309"/>
      <c r="I56" s="296">
        <f>O56</f>
        <v>3600000</v>
      </c>
      <c r="J56" s="296">
        <f>P56</f>
        <v>3820000</v>
      </c>
      <c r="K56" s="296">
        <f>J56+I56</f>
        <v>7420000</v>
      </c>
      <c r="L56" s="108"/>
      <c r="M56" s="108"/>
      <c r="N56" s="108">
        <f t="shared" si="0"/>
        <v>0</v>
      </c>
      <c r="O56" s="87">
        <v>3600000</v>
      </c>
      <c r="P56" s="87">
        <v>3820000</v>
      </c>
      <c r="Q56" s="87">
        <f t="shared" si="1"/>
        <v>7420000</v>
      </c>
      <c r="R56" s="105"/>
      <c r="S56" s="105">
        <v>3842958.75</v>
      </c>
      <c r="T56" s="105">
        <f t="shared" si="2"/>
        <v>3842958.75</v>
      </c>
    </row>
    <row r="57" spans="1:20" ht="30" customHeight="1" x14ac:dyDescent="0.2">
      <c r="A57" s="173"/>
      <c r="B57" s="175"/>
      <c r="C57" s="310" t="s">
        <v>206</v>
      </c>
      <c r="D57" s="310" t="s">
        <v>207</v>
      </c>
      <c r="E57" s="290" t="s">
        <v>208</v>
      </c>
      <c r="F57" s="285">
        <v>1339403.81</v>
      </c>
      <c r="G57" s="285">
        <v>399075.79</v>
      </c>
      <c r="H57" s="285">
        <f>F57+G57</f>
        <v>1738479.6</v>
      </c>
      <c r="I57" s="296">
        <f>L57</f>
        <v>2543015.6</v>
      </c>
      <c r="J57" s="296">
        <f>M57</f>
        <v>1694456.57</v>
      </c>
      <c r="K57" s="296">
        <f>I57+J57</f>
        <v>4237472.17</v>
      </c>
      <c r="L57" s="108">
        <v>2543015.6</v>
      </c>
      <c r="M57" s="108">
        <v>1694456.57</v>
      </c>
      <c r="N57" s="108">
        <f t="shared" si="0"/>
        <v>4237472.17</v>
      </c>
      <c r="O57" s="87"/>
      <c r="P57" s="87"/>
      <c r="Q57" s="87">
        <f t="shared" si="1"/>
        <v>0</v>
      </c>
      <c r="R57" s="105"/>
      <c r="S57" s="105"/>
      <c r="T57" s="105">
        <f t="shared" si="2"/>
        <v>0</v>
      </c>
    </row>
    <row r="58" spans="1:20" ht="30" customHeight="1" x14ac:dyDescent="0.2">
      <c r="A58" s="173"/>
      <c r="B58" s="175"/>
      <c r="C58" s="318" t="s">
        <v>209</v>
      </c>
      <c r="D58" s="318" t="s">
        <v>210</v>
      </c>
      <c r="E58" s="290" t="s">
        <v>211</v>
      </c>
      <c r="F58" s="287">
        <v>1540984.79</v>
      </c>
      <c r="G58" s="287">
        <v>5457730.8099999996</v>
      </c>
      <c r="H58" s="287">
        <f>F58+G58</f>
        <v>6998715.5999999996</v>
      </c>
      <c r="I58" s="300">
        <f>L58</f>
        <v>7361217</v>
      </c>
      <c r="J58" s="300">
        <f>M58</f>
        <v>4318258.16</v>
      </c>
      <c r="K58" s="300">
        <f>I58+J58</f>
        <v>11679475.16</v>
      </c>
      <c r="L58" s="277">
        <v>7361217</v>
      </c>
      <c r="M58" s="277">
        <v>4318258.16</v>
      </c>
      <c r="N58" s="277">
        <f t="shared" si="0"/>
        <v>11679475.16</v>
      </c>
      <c r="O58" s="164"/>
      <c r="P58" s="164"/>
      <c r="Q58" s="164">
        <f t="shared" si="1"/>
        <v>0</v>
      </c>
      <c r="R58" s="177"/>
      <c r="S58" s="177"/>
      <c r="T58" s="177">
        <f t="shared" si="2"/>
        <v>0</v>
      </c>
    </row>
    <row r="59" spans="1:20" ht="30" customHeight="1" x14ac:dyDescent="0.2">
      <c r="A59" s="174"/>
      <c r="B59" s="175"/>
      <c r="C59" s="318"/>
      <c r="D59" s="318"/>
      <c r="E59" s="290" t="s">
        <v>212</v>
      </c>
      <c r="F59" s="287"/>
      <c r="G59" s="287"/>
      <c r="H59" s="287"/>
      <c r="I59" s="300"/>
      <c r="J59" s="300"/>
      <c r="K59" s="300"/>
      <c r="L59" s="278"/>
      <c r="M59" s="278"/>
      <c r="N59" s="278"/>
      <c r="O59" s="164"/>
      <c r="P59" s="164"/>
      <c r="Q59" s="164">
        <f t="shared" si="1"/>
        <v>0</v>
      </c>
      <c r="R59" s="177"/>
      <c r="S59" s="177"/>
      <c r="T59" s="177">
        <f t="shared" si="2"/>
        <v>0</v>
      </c>
    </row>
    <row r="60" spans="1:20" ht="30.75" customHeight="1" x14ac:dyDescent="0.2">
      <c r="A60" s="84"/>
      <c r="B60" s="95"/>
      <c r="C60" s="310" t="s">
        <v>265</v>
      </c>
      <c r="D60" s="310"/>
      <c r="E60" s="290"/>
      <c r="F60" s="285">
        <f>SUM(F11:F59)</f>
        <v>44524365.329999998</v>
      </c>
      <c r="G60" s="285">
        <f>SUM(G11:G59)</f>
        <v>27319702.899999999</v>
      </c>
      <c r="H60" s="290"/>
      <c r="I60" s="296">
        <f>SUM(I11:I59)</f>
        <v>159587014.84</v>
      </c>
      <c r="J60" s="296">
        <f>SUM(J11:J59)</f>
        <v>120530245.44</v>
      </c>
      <c r="K60" s="296">
        <f>SUM(K11:K59)</f>
        <v>280117260.27999997</v>
      </c>
      <c r="L60" s="108">
        <f>SUM(L11:L59)</f>
        <v>116148014.84</v>
      </c>
      <c r="M60" s="108">
        <f>SUM(M11:M59)</f>
        <v>75843245.439999998</v>
      </c>
      <c r="N60" s="108">
        <f>SUM(N11:N59)</f>
        <v>191991260.28</v>
      </c>
      <c r="O60" s="87">
        <f>SUM(O11:O59)</f>
        <v>43439000</v>
      </c>
      <c r="P60" s="87">
        <f>SUM(P11:P59)</f>
        <v>44687000</v>
      </c>
      <c r="Q60" s="87">
        <f>P60+O60</f>
        <v>88126000</v>
      </c>
      <c r="R60" s="105"/>
      <c r="S60" s="105">
        <f>SUM(S11:S59)</f>
        <v>53588727.82</v>
      </c>
      <c r="T60" s="105">
        <f>SUM(T11:T59)</f>
        <v>53588727.82</v>
      </c>
    </row>
    <row r="61" spans="1:20" ht="30" customHeight="1" x14ac:dyDescent="0.2">
      <c r="A61" s="82">
        <v>2</v>
      </c>
      <c r="B61" s="185" t="s">
        <v>213</v>
      </c>
      <c r="C61" s="186"/>
      <c r="D61" s="186"/>
      <c r="E61" s="186"/>
      <c r="F61" s="291"/>
      <c r="G61" s="292">
        <f>SUM(F11:G59)</f>
        <v>71844068.230000004</v>
      </c>
      <c r="H61" s="292"/>
      <c r="I61" s="303"/>
      <c r="J61" s="304">
        <f>SUM(I11:J59)</f>
        <v>280117260.27999997</v>
      </c>
      <c r="K61" s="304"/>
      <c r="L61" s="110"/>
      <c r="M61" s="189">
        <f>SUM(L11:M59)</f>
        <v>191991260.28</v>
      </c>
      <c r="N61" s="190"/>
      <c r="O61" s="93"/>
      <c r="P61" s="165">
        <f>SUM(O11:P59)</f>
        <v>88126000</v>
      </c>
      <c r="Q61" s="165"/>
      <c r="R61" s="93"/>
      <c r="S61" s="165">
        <f>SUM(R11:S59)</f>
        <v>53588727.82</v>
      </c>
      <c r="T61" s="165"/>
    </row>
    <row r="62" spans="1:20" ht="30" customHeight="1" x14ac:dyDescent="0.2">
      <c r="A62" s="82">
        <v>3</v>
      </c>
      <c r="B62" s="185" t="s">
        <v>214</v>
      </c>
      <c r="C62" s="186"/>
      <c r="D62" s="186"/>
      <c r="E62" s="186"/>
      <c r="F62" s="291"/>
      <c r="G62" s="292">
        <f>G61*0.03</f>
        <v>2155322.0499999998</v>
      </c>
      <c r="H62" s="292"/>
      <c r="I62" s="303"/>
      <c r="J62" s="304">
        <f>J61*0.03</f>
        <v>8403517.8100000005</v>
      </c>
      <c r="K62" s="304"/>
      <c r="L62" s="110"/>
      <c r="M62" s="191"/>
      <c r="N62" s="192"/>
      <c r="O62" s="93"/>
      <c r="P62" s="163"/>
      <c r="Q62" s="163"/>
      <c r="R62" s="93"/>
      <c r="S62" s="163"/>
      <c r="T62" s="163"/>
    </row>
    <row r="63" spans="1:20" s="306" customFormat="1" ht="30" customHeight="1" x14ac:dyDescent="0.2">
      <c r="A63" s="321">
        <v>4</v>
      </c>
      <c r="B63" s="322" t="s">
        <v>215</v>
      </c>
      <c r="C63" s="326"/>
      <c r="D63" s="326"/>
      <c r="E63" s="326"/>
      <c r="F63" s="327"/>
      <c r="G63" s="328">
        <f>G61+G62</f>
        <v>73999390.280000001</v>
      </c>
      <c r="H63" s="329"/>
      <c r="I63" s="327"/>
      <c r="J63" s="330">
        <f>J61+J62</f>
        <v>288520778.08999997</v>
      </c>
      <c r="K63" s="331"/>
      <c r="L63" s="327"/>
      <c r="M63" s="323"/>
      <c r="N63" s="324"/>
      <c r="O63" s="325"/>
      <c r="P63" s="323"/>
      <c r="Q63" s="324"/>
      <c r="R63" s="325"/>
      <c r="S63" s="323"/>
      <c r="T63" s="324"/>
    </row>
    <row r="65" spans="13:13" x14ac:dyDescent="0.2">
      <c r="M65" s="111"/>
    </row>
  </sheetData>
  <autoFilter ref="A10:T63"/>
  <mergeCells count="213">
    <mergeCell ref="I13:I14"/>
    <mergeCell ref="J13:J14"/>
    <mergeCell ref="K13:K14"/>
    <mergeCell ref="H13:H14"/>
    <mergeCell ref="N13:N14"/>
    <mergeCell ref="N25:N26"/>
    <mergeCell ref="H25:H26"/>
    <mergeCell ref="N28:N29"/>
    <mergeCell ref="H28:H29"/>
    <mergeCell ref="N40:N42"/>
    <mergeCell ref="H40:H42"/>
    <mergeCell ref="H50:H51"/>
    <mergeCell ref="N50:N51"/>
    <mergeCell ref="J61:K61"/>
    <mergeCell ref="J62:K62"/>
    <mergeCell ref="J63:K63"/>
    <mergeCell ref="I25:I26"/>
    <mergeCell ref="J25:J26"/>
    <mergeCell ref="K25:K26"/>
    <mergeCell ref="I28:I29"/>
    <mergeCell ref="J28:J29"/>
    <mergeCell ref="K28:K29"/>
    <mergeCell ref="I40:I42"/>
    <mergeCell ref="J40:J42"/>
    <mergeCell ref="K40:K42"/>
    <mergeCell ref="I50:I51"/>
    <mergeCell ref="J50:J51"/>
    <mergeCell ref="K50:K51"/>
    <mergeCell ref="G62:H62"/>
    <mergeCell ref="G63:H63"/>
    <mergeCell ref="I8:K8"/>
    <mergeCell ref="I19:I20"/>
    <mergeCell ref="J19:J20"/>
    <mergeCell ref="K19:K20"/>
    <mergeCell ref="I21:I22"/>
    <mergeCell ref="J21:J22"/>
    <mergeCell ref="K21:K22"/>
    <mergeCell ref="I23:I24"/>
    <mergeCell ref="J23:J24"/>
    <mergeCell ref="K23:K24"/>
    <mergeCell ref="I34:I35"/>
    <mergeCell ref="J34:J35"/>
    <mergeCell ref="K34:K35"/>
    <mergeCell ref="I38:I39"/>
    <mergeCell ref="J38:J39"/>
    <mergeCell ref="K38:K39"/>
    <mergeCell ref="I54:I55"/>
    <mergeCell ref="J54:J55"/>
    <mergeCell ref="K54:K55"/>
    <mergeCell ref="I58:I59"/>
    <mergeCell ref="J58:J59"/>
    <mergeCell ref="K58:K59"/>
    <mergeCell ref="F8:H8"/>
    <mergeCell ref="H54:H55"/>
    <mergeCell ref="H38:H39"/>
    <mergeCell ref="H34:H35"/>
    <mergeCell ref="H19:H20"/>
    <mergeCell ref="H21:H22"/>
    <mergeCell ref="H23:H24"/>
    <mergeCell ref="F58:F59"/>
    <mergeCell ref="G58:G59"/>
    <mergeCell ref="H58:H59"/>
    <mergeCell ref="S61:T61"/>
    <mergeCell ref="S62:T62"/>
    <mergeCell ref="S63:T63"/>
    <mergeCell ref="T40:T42"/>
    <mergeCell ref="R50:R51"/>
    <mergeCell ref="S50:S51"/>
    <mergeCell ref="T50:T51"/>
    <mergeCell ref="R54:R55"/>
    <mergeCell ref="S54:S55"/>
    <mergeCell ref="T54:T55"/>
    <mergeCell ref="R58:R59"/>
    <mergeCell ref="S58:S59"/>
    <mergeCell ref="T58:T59"/>
    <mergeCell ref="R25:R26"/>
    <mergeCell ref="S25:S26"/>
    <mergeCell ref="T25:T26"/>
    <mergeCell ref="R28:R29"/>
    <mergeCell ref="S28:S29"/>
    <mergeCell ref="T28:T29"/>
    <mergeCell ref="R38:R39"/>
    <mergeCell ref="S38:S39"/>
    <mergeCell ref="Q38:Q39"/>
    <mergeCell ref="S13:S14"/>
    <mergeCell ref="T13:T14"/>
    <mergeCell ref="R19:R20"/>
    <mergeCell ref="S19:S20"/>
    <mergeCell ref="T19:T20"/>
    <mergeCell ref="R21:R22"/>
    <mergeCell ref="S21:S22"/>
    <mergeCell ref="T21:T22"/>
    <mergeCell ref="R23:R24"/>
    <mergeCell ref="S23:S24"/>
    <mergeCell ref="T23:T24"/>
    <mergeCell ref="N58:N59"/>
    <mergeCell ref="N54:N55"/>
    <mergeCell ref="N38:N39"/>
    <mergeCell ref="N23:N24"/>
    <mergeCell ref="N21:N22"/>
    <mergeCell ref="N19:N20"/>
    <mergeCell ref="F19:F20"/>
    <mergeCell ref="G19:G20"/>
    <mergeCell ref="F21:F22"/>
    <mergeCell ref="G21:G22"/>
    <mergeCell ref="F23:F24"/>
    <mergeCell ref="G23:G24"/>
    <mergeCell ref="F34:F35"/>
    <mergeCell ref="G34:G35"/>
    <mergeCell ref="F38:F39"/>
    <mergeCell ref="G38:G39"/>
    <mergeCell ref="L34:L35"/>
    <mergeCell ref="M34:M35"/>
    <mergeCell ref="N34:N35"/>
    <mergeCell ref="F54:F55"/>
    <mergeCell ref="G54:G55"/>
    <mergeCell ref="M58:M59"/>
    <mergeCell ref="B61:E61"/>
    <mergeCell ref="M61:N61"/>
    <mergeCell ref="B62:E62"/>
    <mergeCell ref="M62:N62"/>
    <mergeCell ref="B63:E63"/>
    <mergeCell ref="M63:N63"/>
    <mergeCell ref="G61:H61"/>
    <mergeCell ref="D23:D24"/>
    <mergeCell ref="C54:C55"/>
    <mergeCell ref="D54:D55"/>
    <mergeCell ref="C28:C29"/>
    <mergeCell ref="D28:D29"/>
    <mergeCell ref="C34:C35"/>
    <mergeCell ref="D34:D35"/>
    <mergeCell ref="C38:C39"/>
    <mergeCell ref="D38:D39"/>
    <mergeCell ref="U38:U39"/>
    <mergeCell ref="C40:C42"/>
    <mergeCell ref="D40:D42"/>
    <mergeCell ref="C50:C51"/>
    <mergeCell ref="Q23:Q24"/>
    <mergeCell ref="Q25:Q26"/>
    <mergeCell ref="Q28:Q29"/>
    <mergeCell ref="T38:T39"/>
    <mergeCell ref="R40:R42"/>
    <mergeCell ref="S40:S42"/>
    <mergeCell ref="A5:B5"/>
    <mergeCell ref="A2:M2"/>
    <mergeCell ref="A3:B3"/>
    <mergeCell ref="C3:M3"/>
    <mergeCell ref="L19:L20"/>
    <mergeCell ref="M19:M20"/>
    <mergeCell ref="L21:L22"/>
    <mergeCell ref="L23:L24"/>
    <mergeCell ref="M21:M22"/>
    <mergeCell ref="M23:M24"/>
    <mergeCell ref="O23:O24"/>
    <mergeCell ref="P23:P24"/>
    <mergeCell ref="O38:O39"/>
    <mergeCell ref="P38:P39"/>
    <mergeCell ref="O19:O20"/>
    <mergeCell ref="P19:P20"/>
    <mergeCell ref="O21:O22"/>
    <mergeCell ref="L7:M7"/>
    <mergeCell ref="L8:N8"/>
    <mergeCell ref="R8:T8"/>
    <mergeCell ref="R13:R14"/>
    <mergeCell ref="U3:V3"/>
    <mergeCell ref="A4:B4"/>
    <mergeCell ref="C25:C26"/>
    <mergeCell ref="D25:D26"/>
    <mergeCell ref="A6:B6"/>
    <mergeCell ref="C8:E8"/>
    <mergeCell ref="A11:A59"/>
    <mergeCell ref="B11:B59"/>
    <mergeCell ref="C13:C14"/>
    <mergeCell ref="D13:D14"/>
    <mergeCell ref="C19:C20"/>
    <mergeCell ref="D19:D20"/>
    <mergeCell ref="C21:C22"/>
    <mergeCell ref="D21:D22"/>
    <mergeCell ref="D50:D51"/>
    <mergeCell ref="C58:C59"/>
    <mergeCell ref="D58:D59"/>
    <mergeCell ref="C23:C24"/>
    <mergeCell ref="L38:L39"/>
    <mergeCell ref="M38:M39"/>
    <mergeCell ref="L54:L55"/>
    <mergeCell ref="M54:M55"/>
    <mergeCell ref="L58:L59"/>
    <mergeCell ref="P21:P22"/>
    <mergeCell ref="O13:O14"/>
    <mergeCell ref="P13:P14"/>
    <mergeCell ref="O8:Q8"/>
    <mergeCell ref="Q13:Q14"/>
    <mergeCell ref="Q19:Q20"/>
    <mergeCell ref="Q21:Q22"/>
    <mergeCell ref="O25:O26"/>
    <mergeCell ref="P25:P26"/>
    <mergeCell ref="P62:Q62"/>
    <mergeCell ref="P63:Q63"/>
    <mergeCell ref="O28:O29"/>
    <mergeCell ref="P28:P29"/>
    <mergeCell ref="O40:O42"/>
    <mergeCell ref="P40:P42"/>
    <mergeCell ref="O50:O51"/>
    <mergeCell ref="P50:P51"/>
    <mergeCell ref="O58:O59"/>
    <mergeCell ref="P58:P59"/>
    <mergeCell ref="P61:Q61"/>
    <mergeCell ref="Q50:Q51"/>
    <mergeCell ref="Q54:Q55"/>
    <mergeCell ref="O54:O55"/>
    <mergeCell ref="P54:P55"/>
    <mergeCell ref="Q58:Q59"/>
    <mergeCell ref="Q40:Q42"/>
  </mergeCells>
  <pageMargins left="0.75" right="0.75" top="1" bottom="1" header="0.5" footer="0.5"/>
  <pageSetup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opLeftCell="A70" workbookViewId="0">
      <selection activeCell="A92" sqref="A92"/>
    </sheetView>
  </sheetViews>
  <sheetFormatPr defaultRowHeight="15" x14ac:dyDescent="0.25"/>
  <cols>
    <col min="1" max="1" width="86.140625" customWidth="1"/>
    <col min="2" max="2" width="18.7109375" customWidth="1"/>
    <col min="3" max="3" width="27.28515625" customWidth="1"/>
  </cols>
  <sheetData>
    <row r="1" spans="1:3" x14ac:dyDescent="0.25">
      <c r="A1" s="88" t="s">
        <v>216</v>
      </c>
    </row>
    <row r="2" spans="1:3" x14ac:dyDescent="0.25">
      <c r="A2" s="89" t="s">
        <v>217</v>
      </c>
    </row>
    <row r="3" spans="1:3" x14ac:dyDescent="0.25">
      <c r="A3" s="89" t="s">
        <v>218</v>
      </c>
      <c r="C3" s="98">
        <f>A4+A10+A15+B21+A27+A33+A39+A45+A51+A57+A63+A69+A75+A81+A87+A93</f>
        <v>88126000</v>
      </c>
    </row>
    <row r="4" spans="1:3" x14ac:dyDescent="0.25">
      <c r="A4" s="90">
        <v>7420000</v>
      </c>
    </row>
    <row r="5" spans="1:3" x14ac:dyDescent="0.25">
      <c r="A5" s="89"/>
      <c r="C5" s="96">
        <f>A4+A10+A15+A21+A27+A33+A39+A45+A51+A57+A63+A69+A75+A81+A87+A93</f>
        <v>84296000</v>
      </c>
    </row>
    <row r="6" spans="1:3" x14ac:dyDescent="0.25">
      <c r="A6" s="91"/>
    </row>
    <row r="7" spans="1:3" x14ac:dyDescent="0.25">
      <c r="A7" s="88" t="s">
        <v>219</v>
      </c>
    </row>
    <row r="8" spans="1:3" x14ac:dyDescent="0.25">
      <c r="A8" s="89" t="s">
        <v>220</v>
      </c>
    </row>
    <row r="9" spans="1:3" x14ac:dyDescent="0.25">
      <c r="A9" s="89" t="s">
        <v>221</v>
      </c>
    </row>
    <row r="10" spans="1:3" x14ac:dyDescent="0.25">
      <c r="A10" s="90">
        <v>1680000</v>
      </c>
    </row>
    <row r="11" spans="1:3" x14ac:dyDescent="0.25">
      <c r="A11" s="91"/>
    </row>
    <row r="12" spans="1:3" x14ac:dyDescent="0.25">
      <c r="A12" s="88" t="s">
        <v>222</v>
      </c>
    </row>
    <row r="13" spans="1:3" x14ac:dyDescent="0.25">
      <c r="A13" s="89" t="s">
        <v>223</v>
      </c>
    </row>
    <row r="14" spans="1:3" x14ac:dyDescent="0.25">
      <c r="A14" s="89" t="s">
        <v>224</v>
      </c>
    </row>
    <row r="15" spans="1:3" x14ac:dyDescent="0.25">
      <c r="A15" s="90">
        <v>5950000</v>
      </c>
    </row>
    <row r="16" spans="1:3" x14ac:dyDescent="0.25">
      <c r="A16" s="89"/>
    </row>
    <row r="17" spans="1:2" x14ac:dyDescent="0.25">
      <c r="A17" s="91"/>
    </row>
    <row r="18" spans="1:2" x14ac:dyDescent="0.25">
      <c r="A18" s="88" t="s">
        <v>225</v>
      </c>
    </row>
    <row r="19" spans="1:2" x14ac:dyDescent="0.25">
      <c r="A19" s="89" t="s">
        <v>226</v>
      </c>
    </row>
    <row r="20" spans="1:2" x14ac:dyDescent="0.25">
      <c r="A20" s="89" t="s">
        <v>227</v>
      </c>
    </row>
    <row r="21" spans="1:2" x14ac:dyDescent="0.25">
      <c r="A21" s="92">
        <v>5250000</v>
      </c>
      <c r="B21" s="97">
        <v>9080000</v>
      </c>
    </row>
    <row r="22" spans="1:2" x14ac:dyDescent="0.25">
      <c r="A22" s="89"/>
    </row>
    <row r="23" spans="1:2" x14ac:dyDescent="0.25">
      <c r="A23" s="91"/>
    </row>
    <row r="24" spans="1:2" x14ac:dyDescent="0.25">
      <c r="A24" s="88" t="s">
        <v>228</v>
      </c>
    </row>
    <row r="25" spans="1:2" x14ac:dyDescent="0.25">
      <c r="A25" s="89" t="s">
        <v>229</v>
      </c>
    </row>
    <row r="26" spans="1:2" x14ac:dyDescent="0.25">
      <c r="A26" s="89" t="s">
        <v>230</v>
      </c>
    </row>
    <row r="27" spans="1:2" x14ac:dyDescent="0.25">
      <c r="A27" s="90">
        <v>2360000</v>
      </c>
    </row>
    <row r="28" spans="1:2" x14ac:dyDescent="0.25">
      <c r="A28" s="89"/>
    </row>
    <row r="29" spans="1:2" x14ac:dyDescent="0.25">
      <c r="A29" s="91"/>
    </row>
    <row r="30" spans="1:2" x14ac:dyDescent="0.25">
      <c r="A30" s="88" t="s">
        <v>231</v>
      </c>
    </row>
    <row r="31" spans="1:2" x14ac:dyDescent="0.25">
      <c r="A31" s="89" t="s">
        <v>220</v>
      </c>
    </row>
    <row r="32" spans="1:2" x14ac:dyDescent="0.25">
      <c r="A32" s="89" t="s">
        <v>232</v>
      </c>
    </row>
    <row r="33" spans="1:1" x14ac:dyDescent="0.25">
      <c r="A33" s="90">
        <v>1760000</v>
      </c>
    </row>
    <row r="34" spans="1:1" x14ac:dyDescent="0.25">
      <c r="A34" s="89"/>
    </row>
    <row r="35" spans="1:1" x14ac:dyDescent="0.25">
      <c r="A35" s="91"/>
    </row>
    <row r="36" spans="1:1" x14ac:dyDescent="0.25">
      <c r="A36" s="88" t="s">
        <v>233</v>
      </c>
    </row>
    <row r="37" spans="1:1" x14ac:dyDescent="0.25">
      <c r="A37" s="89" t="s">
        <v>234</v>
      </c>
    </row>
    <row r="38" spans="1:1" x14ac:dyDescent="0.25">
      <c r="A38" s="89" t="s">
        <v>235</v>
      </c>
    </row>
    <row r="39" spans="1:1" x14ac:dyDescent="0.25">
      <c r="A39" s="90">
        <v>3060000</v>
      </c>
    </row>
    <row r="40" spans="1:1" x14ac:dyDescent="0.25">
      <c r="A40" s="89"/>
    </row>
    <row r="41" spans="1:1" x14ac:dyDescent="0.25">
      <c r="A41" s="91"/>
    </row>
    <row r="42" spans="1:1" x14ac:dyDescent="0.25">
      <c r="A42" s="88" t="s">
        <v>236</v>
      </c>
    </row>
    <row r="43" spans="1:1" x14ac:dyDescent="0.25">
      <c r="A43" s="89" t="s">
        <v>237</v>
      </c>
    </row>
    <row r="44" spans="1:1" x14ac:dyDescent="0.25">
      <c r="A44" s="89" t="s">
        <v>238</v>
      </c>
    </row>
    <row r="45" spans="1:1" x14ac:dyDescent="0.25">
      <c r="A45" s="90">
        <v>1184000</v>
      </c>
    </row>
    <row r="46" spans="1:1" x14ac:dyDescent="0.25">
      <c r="A46" s="89"/>
    </row>
    <row r="47" spans="1:1" x14ac:dyDescent="0.25">
      <c r="A47" s="91"/>
    </row>
    <row r="48" spans="1:1" x14ac:dyDescent="0.25">
      <c r="A48" s="88" t="s">
        <v>239</v>
      </c>
    </row>
    <row r="49" spans="1:1" x14ac:dyDescent="0.25">
      <c r="A49" s="89" t="s">
        <v>240</v>
      </c>
    </row>
    <row r="50" spans="1:1" x14ac:dyDescent="0.25">
      <c r="A50" s="89" t="s">
        <v>230</v>
      </c>
    </row>
    <row r="51" spans="1:1" x14ac:dyDescent="0.25">
      <c r="A51" s="90">
        <v>2420000</v>
      </c>
    </row>
    <row r="52" spans="1:1" x14ac:dyDescent="0.25">
      <c r="A52" s="89"/>
    </row>
    <row r="53" spans="1:1" x14ac:dyDescent="0.25">
      <c r="A53" s="91"/>
    </row>
    <row r="54" spans="1:1" x14ac:dyDescent="0.25">
      <c r="A54" s="88" t="s">
        <v>241</v>
      </c>
    </row>
    <row r="55" spans="1:1" x14ac:dyDescent="0.25">
      <c r="A55" s="89" t="s">
        <v>242</v>
      </c>
    </row>
    <row r="56" spans="1:1" x14ac:dyDescent="0.25">
      <c r="A56" s="89" t="s">
        <v>243</v>
      </c>
    </row>
    <row r="57" spans="1:1" x14ac:dyDescent="0.25">
      <c r="A57" s="90">
        <v>4760000</v>
      </c>
    </row>
    <row r="58" spans="1:1" x14ac:dyDescent="0.25">
      <c r="A58" s="89"/>
    </row>
    <row r="59" spans="1:1" x14ac:dyDescent="0.25">
      <c r="A59" s="91"/>
    </row>
    <row r="60" spans="1:1" x14ac:dyDescent="0.25">
      <c r="A60" s="88" t="s">
        <v>244</v>
      </c>
    </row>
    <row r="61" spans="1:1" x14ac:dyDescent="0.25">
      <c r="A61" s="89" t="s">
        <v>245</v>
      </c>
    </row>
    <row r="62" spans="1:1" x14ac:dyDescent="0.25">
      <c r="A62" s="89" t="s">
        <v>246</v>
      </c>
    </row>
    <row r="63" spans="1:1" x14ac:dyDescent="0.25">
      <c r="A63" s="90">
        <v>1499000</v>
      </c>
    </row>
    <row r="64" spans="1:1" x14ac:dyDescent="0.25">
      <c r="A64" s="89"/>
    </row>
    <row r="65" spans="1:1" x14ac:dyDescent="0.25">
      <c r="A65" s="91"/>
    </row>
    <row r="66" spans="1:1" x14ac:dyDescent="0.25">
      <c r="A66" s="88" t="s">
        <v>247</v>
      </c>
    </row>
    <row r="67" spans="1:1" x14ac:dyDescent="0.25">
      <c r="A67" s="89" t="s">
        <v>248</v>
      </c>
    </row>
    <row r="68" spans="1:1" x14ac:dyDescent="0.25">
      <c r="A68" s="89" t="s">
        <v>249</v>
      </c>
    </row>
    <row r="69" spans="1:1" x14ac:dyDescent="0.25">
      <c r="A69" s="90">
        <v>1574000</v>
      </c>
    </row>
    <row r="70" spans="1:1" x14ac:dyDescent="0.25">
      <c r="A70" s="89"/>
    </row>
    <row r="71" spans="1:1" x14ac:dyDescent="0.25">
      <c r="A71" s="91"/>
    </row>
    <row r="72" spans="1:1" x14ac:dyDescent="0.25">
      <c r="A72" s="88" t="s">
        <v>250</v>
      </c>
    </row>
    <row r="73" spans="1:1" x14ac:dyDescent="0.25">
      <c r="A73" s="89" t="s">
        <v>251</v>
      </c>
    </row>
    <row r="74" spans="1:1" x14ac:dyDescent="0.25">
      <c r="A74" s="89" t="s">
        <v>252</v>
      </c>
    </row>
    <row r="75" spans="1:1" x14ac:dyDescent="0.25">
      <c r="A75" s="90">
        <v>2665000</v>
      </c>
    </row>
    <row r="76" spans="1:1" x14ac:dyDescent="0.25">
      <c r="A76" s="89"/>
    </row>
    <row r="77" spans="1:1" x14ac:dyDescent="0.25">
      <c r="A77" s="91"/>
    </row>
    <row r="78" spans="1:1" x14ac:dyDescent="0.25">
      <c r="A78" s="88" t="s">
        <v>253</v>
      </c>
    </row>
    <row r="79" spans="1:1" x14ac:dyDescent="0.25">
      <c r="A79" s="89" t="s">
        <v>254</v>
      </c>
    </row>
    <row r="80" spans="1:1" x14ac:dyDescent="0.25">
      <c r="A80" s="89" t="s">
        <v>255</v>
      </c>
    </row>
    <row r="81" spans="1:1" x14ac:dyDescent="0.25">
      <c r="A81" s="90">
        <v>414000</v>
      </c>
    </row>
    <row r="82" spans="1:1" x14ac:dyDescent="0.25">
      <c r="A82" s="89"/>
    </row>
    <row r="83" spans="1:1" x14ac:dyDescent="0.25">
      <c r="A83" s="91"/>
    </row>
    <row r="84" spans="1:1" x14ac:dyDescent="0.25">
      <c r="A84" s="88" t="s">
        <v>256</v>
      </c>
    </row>
    <row r="85" spans="1:1" x14ac:dyDescent="0.25">
      <c r="A85" s="89" t="s">
        <v>257</v>
      </c>
    </row>
    <row r="86" spans="1:1" x14ac:dyDescent="0.25">
      <c r="A86" s="89" t="s">
        <v>258</v>
      </c>
    </row>
    <row r="87" spans="1:1" x14ac:dyDescent="0.25">
      <c r="A87" s="90">
        <v>20360000</v>
      </c>
    </row>
    <row r="88" spans="1:1" x14ac:dyDescent="0.25">
      <c r="A88" s="89"/>
    </row>
    <row r="89" spans="1:1" x14ac:dyDescent="0.25">
      <c r="A89" s="91"/>
    </row>
    <row r="90" spans="1:1" x14ac:dyDescent="0.25">
      <c r="A90" s="88" t="s">
        <v>259</v>
      </c>
    </row>
    <row r="91" spans="1:1" x14ac:dyDescent="0.25">
      <c r="A91" s="89" t="s">
        <v>260</v>
      </c>
    </row>
    <row r="92" spans="1:1" x14ac:dyDescent="0.25">
      <c r="A92" s="89" t="s">
        <v>261</v>
      </c>
    </row>
    <row r="93" spans="1:1" x14ac:dyDescent="0.25">
      <c r="A93" s="90">
        <v>21940000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5"/>
  <sheetViews>
    <sheetView topLeftCell="A220" workbookViewId="0">
      <selection activeCell="G234" sqref="G234"/>
    </sheetView>
  </sheetViews>
  <sheetFormatPr defaultColWidth="8.85546875" defaultRowHeight="15" x14ac:dyDescent="0.25"/>
  <cols>
    <col min="1" max="1" width="9.140625" style="231" customWidth="1"/>
    <col min="2" max="2" width="71.28515625" style="27" customWidth="1"/>
    <col min="3" max="3" width="11.85546875" style="231" bestFit="1" customWidth="1"/>
    <col min="4" max="4" width="9.7109375" style="231" customWidth="1"/>
    <col min="5" max="8" width="17.7109375" style="231" customWidth="1"/>
    <col min="9" max="9" width="23.7109375" style="231" customWidth="1"/>
    <col min="10" max="16384" width="8.85546875" style="27"/>
  </cols>
  <sheetData>
    <row r="1" spans="1:9" x14ac:dyDescent="0.25">
      <c r="A1" s="193" t="s">
        <v>269</v>
      </c>
      <c r="B1" s="193" t="s">
        <v>270</v>
      </c>
      <c r="C1" s="193" t="s">
        <v>271</v>
      </c>
      <c r="D1" s="193" t="s">
        <v>272</v>
      </c>
      <c r="E1" s="193" t="s">
        <v>273</v>
      </c>
      <c r="F1" s="193"/>
      <c r="G1" s="194"/>
      <c r="H1" s="195"/>
      <c r="I1" s="193" t="s">
        <v>274</v>
      </c>
    </row>
    <row r="2" spans="1:9" ht="15.75" thickBot="1" x14ac:dyDescent="0.3">
      <c r="A2" s="196"/>
      <c r="B2" s="196"/>
      <c r="C2" s="196"/>
      <c r="D2" s="196"/>
      <c r="E2" s="197" t="s">
        <v>275</v>
      </c>
      <c r="F2" s="197" t="s">
        <v>276</v>
      </c>
      <c r="G2" s="197"/>
      <c r="H2" s="197"/>
      <c r="I2" s="196"/>
    </row>
    <row r="3" spans="1:9" ht="16.5" thickTop="1" thickBot="1" x14ac:dyDescent="0.3">
      <c r="A3" s="198">
        <v>1</v>
      </c>
      <c r="B3" s="198">
        <v>2</v>
      </c>
      <c r="C3" s="198">
        <v>3</v>
      </c>
      <c r="D3" s="198">
        <v>4</v>
      </c>
      <c r="E3" s="198">
        <v>5</v>
      </c>
      <c r="F3" s="198">
        <v>6</v>
      </c>
      <c r="G3" s="198">
        <v>7</v>
      </c>
      <c r="H3" s="198">
        <v>8</v>
      </c>
      <c r="I3" s="198">
        <v>9</v>
      </c>
    </row>
    <row r="4" spans="1:9" s="202" customFormat="1" ht="15.75" thickTop="1" x14ac:dyDescent="0.25">
      <c r="A4" s="199"/>
      <c r="B4" s="200" t="s">
        <v>277</v>
      </c>
      <c r="C4" s="199"/>
      <c r="D4" s="199"/>
      <c r="E4" s="201">
        <v>0</v>
      </c>
      <c r="F4" s="201">
        <v>0</v>
      </c>
      <c r="G4" s="201"/>
      <c r="H4" s="201"/>
      <c r="I4" s="201">
        <v>0</v>
      </c>
    </row>
    <row r="5" spans="1:9" s="202" customFormat="1" x14ac:dyDescent="0.25">
      <c r="A5" s="203"/>
      <c r="B5" s="204" t="s">
        <v>278</v>
      </c>
      <c r="C5" s="203"/>
      <c r="D5" s="203"/>
      <c r="E5" s="205">
        <v>0</v>
      </c>
      <c r="F5" s="205">
        <v>0</v>
      </c>
      <c r="G5" s="205"/>
      <c r="H5" s="205"/>
      <c r="I5" s="205">
        <v>0</v>
      </c>
    </row>
    <row r="6" spans="1:9" s="202" customFormat="1" ht="45" x14ac:dyDescent="0.25">
      <c r="A6" s="203">
        <v>1</v>
      </c>
      <c r="B6" s="206" t="s">
        <v>279</v>
      </c>
      <c r="C6" s="203">
        <v>1</v>
      </c>
      <c r="D6" s="203" t="s">
        <v>280</v>
      </c>
      <c r="E6" s="205">
        <v>0</v>
      </c>
      <c r="F6" s="205">
        <v>0</v>
      </c>
      <c r="G6" s="205">
        <v>23125</v>
      </c>
      <c r="H6" s="205">
        <v>23125</v>
      </c>
      <c r="I6" s="205">
        <v>23125</v>
      </c>
    </row>
    <row r="7" spans="1:9" s="202" customFormat="1" x14ac:dyDescent="0.25">
      <c r="A7" s="203">
        <v>2</v>
      </c>
      <c r="B7" s="206" t="s">
        <v>281</v>
      </c>
      <c r="C7" s="203">
        <v>4</v>
      </c>
      <c r="D7" s="203" t="s">
        <v>282</v>
      </c>
      <c r="E7" s="205">
        <v>0</v>
      </c>
      <c r="F7" s="205">
        <v>0</v>
      </c>
      <c r="G7" s="205">
        <v>5781.25</v>
      </c>
      <c r="H7" s="205">
        <v>23125</v>
      </c>
      <c r="I7" s="205">
        <v>23125</v>
      </c>
    </row>
    <row r="8" spans="1:9" s="202" customFormat="1" x14ac:dyDescent="0.25">
      <c r="A8" s="203">
        <v>3</v>
      </c>
      <c r="B8" s="206" t="s">
        <v>283</v>
      </c>
      <c r="C8" s="203">
        <v>3</v>
      </c>
      <c r="D8" s="203" t="s">
        <v>282</v>
      </c>
      <c r="E8" s="205">
        <v>0</v>
      </c>
      <c r="F8" s="205">
        <v>0</v>
      </c>
      <c r="G8" s="205">
        <v>1734.38</v>
      </c>
      <c r="H8" s="205">
        <v>5203.13</v>
      </c>
      <c r="I8" s="205">
        <v>5203.13</v>
      </c>
    </row>
    <row r="9" spans="1:9" s="202" customFormat="1" x14ac:dyDescent="0.25">
      <c r="A9" s="203">
        <v>4</v>
      </c>
      <c r="B9" s="206" t="s">
        <v>284</v>
      </c>
      <c r="C9" s="203">
        <v>4</v>
      </c>
      <c r="D9" s="203" t="s">
        <v>282</v>
      </c>
      <c r="E9" s="205">
        <v>0</v>
      </c>
      <c r="F9" s="205">
        <v>0</v>
      </c>
      <c r="G9" s="205">
        <v>1734.38</v>
      </c>
      <c r="H9" s="205">
        <v>6937.5</v>
      </c>
      <c r="I9" s="205">
        <v>6937.5</v>
      </c>
    </row>
    <row r="10" spans="1:9" s="202" customFormat="1" x14ac:dyDescent="0.25">
      <c r="A10" s="203">
        <v>5</v>
      </c>
      <c r="B10" s="206" t="s">
        <v>285</v>
      </c>
      <c r="C10" s="203">
        <v>1</v>
      </c>
      <c r="D10" s="203" t="s">
        <v>282</v>
      </c>
      <c r="E10" s="205">
        <v>0</v>
      </c>
      <c r="F10" s="205">
        <v>0</v>
      </c>
      <c r="G10" s="205">
        <v>1734.38</v>
      </c>
      <c r="H10" s="205">
        <v>1734.38</v>
      </c>
      <c r="I10" s="205">
        <v>1734.38</v>
      </c>
    </row>
    <row r="11" spans="1:9" s="202" customFormat="1" x14ac:dyDescent="0.25">
      <c r="A11" s="203">
        <v>6</v>
      </c>
      <c r="B11" s="206" t="s">
        <v>286</v>
      </c>
      <c r="C11" s="203">
        <v>3</v>
      </c>
      <c r="D11" s="203" t="s">
        <v>282</v>
      </c>
      <c r="E11" s="205">
        <v>0</v>
      </c>
      <c r="F11" s="205">
        <v>0</v>
      </c>
      <c r="G11" s="205">
        <v>2196.88</v>
      </c>
      <c r="H11" s="205">
        <v>6590.63</v>
      </c>
      <c r="I11" s="205">
        <v>6590.63</v>
      </c>
    </row>
    <row r="12" spans="1:9" s="202" customFormat="1" x14ac:dyDescent="0.25">
      <c r="A12" s="203">
        <v>7</v>
      </c>
      <c r="B12" s="206" t="s">
        <v>287</v>
      </c>
      <c r="C12" s="203">
        <v>1</v>
      </c>
      <c r="D12" s="203" t="s">
        <v>282</v>
      </c>
      <c r="E12" s="205">
        <v>0</v>
      </c>
      <c r="F12" s="205">
        <v>0</v>
      </c>
      <c r="G12" s="205">
        <v>1734.38</v>
      </c>
      <c r="H12" s="205">
        <v>1734.38</v>
      </c>
      <c r="I12" s="205">
        <v>1734.38</v>
      </c>
    </row>
    <row r="13" spans="1:9" s="202" customFormat="1" ht="30" x14ac:dyDescent="0.25">
      <c r="A13" s="203">
        <v>8</v>
      </c>
      <c r="B13" s="206" t="s">
        <v>288</v>
      </c>
      <c r="C13" s="203">
        <v>1</v>
      </c>
      <c r="D13" s="203" t="s">
        <v>282</v>
      </c>
      <c r="E13" s="205">
        <v>0</v>
      </c>
      <c r="F13" s="205">
        <v>0</v>
      </c>
      <c r="G13" s="205">
        <v>1734.38</v>
      </c>
      <c r="H13" s="205">
        <v>1734.38</v>
      </c>
      <c r="I13" s="205">
        <v>1734.38</v>
      </c>
    </row>
    <row r="14" spans="1:9" s="202" customFormat="1" ht="30" x14ac:dyDescent="0.25">
      <c r="A14" s="203">
        <v>9</v>
      </c>
      <c r="B14" s="206" t="s">
        <v>289</v>
      </c>
      <c r="C14" s="203">
        <v>1</v>
      </c>
      <c r="D14" s="203" t="s">
        <v>282</v>
      </c>
      <c r="E14" s="205">
        <v>0</v>
      </c>
      <c r="F14" s="205">
        <v>0</v>
      </c>
      <c r="G14" s="205">
        <v>2890.63</v>
      </c>
      <c r="H14" s="205">
        <v>2890.63</v>
      </c>
      <c r="I14" s="205">
        <v>2890.63</v>
      </c>
    </row>
    <row r="15" spans="1:9" s="202" customFormat="1" ht="30" x14ac:dyDescent="0.25">
      <c r="A15" s="203">
        <v>10</v>
      </c>
      <c r="B15" s="206" t="s">
        <v>290</v>
      </c>
      <c r="C15" s="203">
        <v>1</v>
      </c>
      <c r="D15" s="203" t="s">
        <v>282</v>
      </c>
      <c r="E15" s="205">
        <v>0</v>
      </c>
      <c r="F15" s="205">
        <v>0</v>
      </c>
      <c r="G15" s="205">
        <v>3584.38</v>
      </c>
      <c r="H15" s="205">
        <v>3584.38</v>
      </c>
      <c r="I15" s="205">
        <v>3584.38</v>
      </c>
    </row>
    <row r="16" spans="1:9" s="202" customFormat="1" x14ac:dyDescent="0.25">
      <c r="A16" s="203">
        <v>11</v>
      </c>
      <c r="B16" s="206" t="s">
        <v>291</v>
      </c>
      <c r="C16" s="203">
        <v>11</v>
      </c>
      <c r="D16" s="203" t="s">
        <v>282</v>
      </c>
      <c r="E16" s="205">
        <v>0</v>
      </c>
      <c r="F16" s="205">
        <v>0</v>
      </c>
      <c r="G16" s="205">
        <v>3584.38</v>
      </c>
      <c r="H16" s="205">
        <v>39428.129999999997</v>
      </c>
      <c r="I16" s="205">
        <v>39428.129999999997</v>
      </c>
    </row>
    <row r="17" spans="1:9" s="202" customFormat="1" ht="30" x14ac:dyDescent="0.25">
      <c r="A17" s="203">
        <v>12</v>
      </c>
      <c r="B17" s="206" t="s">
        <v>292</v>
      </c>
      <c r="C17" s="203">
        <v>3</v>
      </c>
      <c r="D17" s="203" t="s">
        <v>282</v>
      </c>
      <c r="E17" s="205">
        <v>0</v>
      </c>
      <c r="F17" s="205">
        <v>0</v>
      </c>
      <c r="G17" s="205">
        <v>8093.75</v>
      </c>
      <c r="H17" s="205">
        <v>24281.25</v>
      </c>
      <c r="I17" s="205">
        <v>24281.25</v>
      </c>
    </row>
    <row r="18" spans="1:9" s="202" customFormat="1" ht="30" x14ac:dyDescent="0.25">
      <c r="A18" s="203">
        <v>13</v>
      </c>
      <c r="B18" s="206" t="s">
        <v>293</v>
      </c>
      <c r="C18" s="203">
        <v>30</v>
      </c>
      <c r="D18" s="203" t="s">
        <v>282</v>
      </c>
      <c r="E18" s="205">
        <v>0</v>
      </c>
      <c r="F18" s="205">
        <v>0</v>
      </c>
      <c r="G18" s="205">
        <v>0</v>
      </c>
      <c r="H18" s="205">
        <v>0</v>
      </c>
      <c r="I18" s="205">
        <v>0</v>
      </c>
    </row>
    <row r="19" spans="1:9" s="202" customFormat="1" ht="30" x14ac:dyDescent="0.25">
      <c r="A19" s="203">
        <v>14</v>
      </c>
      <c r="B19" s="206" t="s">
        <v>294</v>
      </c>
      <c r="C19" s="203">
        <v>7</v>
      </c>
      <c r="D19" s="203" t="s">
        <v>282</v>
      </c>
      <c r="E19" s="205">
        <v>0</v>
      </c>
      <c r="F19" s="205">
        <v>0</v>
      </c>
      <c r="G19" s="205">
        <v>0</v>
      </c>
      <c r="H19" s="205">
        <v>0</v>
      </c>
      <c r="I19" s="205">
        <v>0</v>
      </c>
    </row>
    <row r="20" spans="1:9" s="202" customFormat="1" ht="30" x14ac:dyDescent="0.25">
      <c r="A20" s="203">
        <v>15</v>
      </c>
      <c r="B20" s="206" t="s">
        <v>295</v>
      </c>
      <c r="C20" s="203">
        <v>6</v>
      </c>
      <c r="D20" s="203" t="s">
        <v>282</v>
      </c>
      <c r="E20" s="205">
        <v>0</v>
      </c>
      <c r="F20" s="205">
        <v>0</v>
      </c>
      <c r="G20" s="205">
        <v>0</v>
      </c>
      <c r="H20" s="205">
        <v>0</v>
      </c>
      <c r="I20" s="205">
        <v>0</v>
      </c>
    </row>
    <row r="21" spans="1:9" s="202" customFormat="1" ht="30" x14ac:dyDescent="0.25">
      <c r="A21" s="203">
        <v>16</v>
      </c>
      <c r="B21" s="206" t="s">
        <v>296</v>
      </c>
      <c r="C21" s="203">
        <v>2</v>
      </c>
      <c r="D21" s="203" t="s">
        <v>282</v>
      </c>
      <c r="E21" s="205">
        <v>0</v>
      </c>
      <c r="F21" s="205">
        <v>0</v>
      </c>
      <c r="G21" s="205">
        <v>0</v>
      </c>
      <c r="H21" s="205">
        <v>0</v>
      </c>
      <c r="I21" s="205">
        <v>0</v>
      </c>
    </row>
    <row r="22" spans="1:9" s="202" customFormat="1" x14ac:dyDescent="0.25">
      <c r="A22" s="203">
        <v>17</v>
      </c>
      <c r="B22" s="206" t="s">
        <v>297</v>
      </c>
      <c r="C22" s="203">
        <v>0.01</v>
      </c>
      <c r="D22" s="203" t="s">
        <v>298</v>
      </c>
      <c r="E22" s="205">
        <v>0</v>
      </c>
      <c r="F22" s="205">
        <v>0</v>
      </c>
      <c r="G22" s="205">
        <v>115625</v>
      </c>
      <c r="H22" s="205">
        <v>1156.25</v>
      </c>
      <c r="I22" s="205">
        <v>1156.25</v>
      </c>
    </row>
    <row r="23" spans="1:9" s="202" customFormat="1" x14ac:dyDescent="0.25">
      <c r="A23" s="203">
        <v>18</v>
      </c>
      <c r="B23" s="206" t="s">
        <v>299</v>
      </c>
      <c r="C23" s="203">
        <v>5</v>
      </c>
      <c r="D23" s="203" t="s">
        <v>300</v>
      </c>
      <c r="E23" s="205">
        <v>0</v>
      </c>
      <c r="F23" s="205">
        <v>0</v>
      </c>
      <c r="G23" s="205">
        <v>1734.38</v>
      </c>
      <c r="H23" s="205">
        <v>8671.8799999999992</v>
      </c>
      <c r="I23" s="205">
        <v>8671.8799999999992</v>
      </c>
    </row>
    <row r="24" spans="1:9" s="202" customFormat="1" x14ac:dyDescent="0.25">
      <c r="A24" s="203">
        <v>19</v>
      </c>
      <c r="B24" s="206" t="s">
        <v>301</v>
      </c>
      <c r="C24" s="203">
        <v>12</v>
      </c>
      <c r="D24" s="203" t="s">
        <v>300</v>
      </c>
      <c r="E24" s="205">
        <v>0</v>
      </c>
      <c r="F24" s="205">
        <v>0</v>
      </c>
      <c r="G24" s="205">
        <v>1734.38</v>
      </c>
      <c r="H24" s="205">
        <v>20812.5</v>
      </c>
      <c r="I24" s="205">
        <v>20812.5</v>
      </c>
    </row>
    <row r="25" spans="1:9" s="202" customFormat="1" ht="30" x14ac:dyDescent="0.25">
      <c r="A25" s="203">
        <v>20</v>
      </c>
      <c r="B25" s="206" t="s">
        <v>302</v>
      </c>
      <c r="C25" s="203">
        <v>6</v>
      </c>
      <c r="D25" s="203" t="s">
        <v>300</v>
      </c>
      <c r="E25" s="205">
        <v>0</v>
      </c>
      <c r="F25" s="205">
        <v>0</v>
      </c>
      <c r="G25" s="205">
        <v>2312.5</v>
      </c>
      <c r="H25" s="205">
        <v>13875</v>
      </c>
      <c r="I25" s="205">
        <v>13875</v>
      </c>
    </row>
    <row r="26" spans="1:9" s="202" customFormat="1" x14ac:dyDescent="0.25">
      <c r="A26" s="203">
        <v>21</v>
      </c>
      <c r="B26" s="206" t="s">
        <v>303</v>
      </c>
      <c r="C26" s="203">
        <v>5</v>
      </c>
      <c r="D26" s="203" t="s">
        <v>300</v>
      </c>
      <c r="E26" s="205">
        <v>0</v>
      </c>
      <c r="F26" s="205">
        <v>0</v>
      </c>
      <c r="G26" s="205">
        <v>1734.38</v>
      </c>
      <c r="H26" s="205">
        <v>8671.8799999999992</v>
      </c>
      <c r="I26" s="205">
        <v>8671.8799999999992</v>
      </c>
    </row>
    <row r="27" spans="1:9" s="202" customFormat="1" x14ac:dyDescent="0.25">
      <c r="A27" s="203">
        <v>22</v>
      </c>
      <c r="B27" s="206" t="s">
        <v>304</v>
      </c>
      <c r="C27" s="203">
        <v>4</v>
      </c>
      <c r="D27" s="203" t="s">
        <v>300</v>
      </c>
      <c r="E27" s="205">
        <v>0</v>
      </c>
      <c r="F27" s="205">
        <v>0</v>
      </c>
      <c r="G27" s="205">
        <v>2196.88</v>
      </c>
      <c r="H27" s="205">
        <v>8787.5</v>
      </c>
      <c r="I27" s="205">
        <v>8787.5</v>
      </c>
    </row>
    <row r="28" spans="1:9" s="202" customFormat="1" ht="30" x14ac:dyDescent="0.25">
      <c r="A28" s="203">
        <v>23</v>
      </c>
      <c r="B28" s="206" t="s">
        <v>305</v>
      </c>
      <c r="C28" s="203">
        <v>55</v>
      </c>
      <c r="D28" s="203" t="s">
        <v>300</v>
      </c>
      <c r="E28" s="205">
        <v>0</v>
      </c>
      <c r="F28" s="205">
        <v>0</v>
      </c>
      <c r="G28" s="205">
        <v>3121.88</v>
      </c>
      <c r="H28" s="205">
        <v>171703.13</v>
      </c>
      <c r="I28" s="205">
        <v>171703.13</v>
      </c>
    </row>
    <row r="29" spans="1:9" s="202" customFormat="1" ht="30" x14ac:dyDescent="0.25">
      <c r="A29" s="203">
        <v>24</v>
      </c>
      <c r="B29" s="206" t="s">
        <v>306</v>
      </c>
      <c r="C29" s="203">
        <v>0.5</v>
      </c>
      <c r="D29" s="203" t="s">
        <v>300</v>
      </c>
      <c r="E29" s="205">
        <v>0</v>
      </c>
      <c r="F29" s="205">
        <v>0</v>
      </c>
      <c r="G29" s="205">
        <v>1734.38</v>
      </c>
      <c r="H29" s="205">
        <v>867.19</v>
      </c>
      <c r="I29" s="205">
        <v>867.19</v>
      </c>
    </row>
    <row r="30" spans="1:9" s="202" customFormat="1" x14ac:dyDescent="0.25">
      <c r="A30" s="203">
        <v>25</v>
      </c>
      <c r="B30" s="206" t="s">
        <v>307</v>
      </c>
      <c r="C30" s="203">
        <v>5</v>
      </c>
      <c r="D30" s="203" t="s">
        <v>300</v>
      </c>
      <c r="E30" s="205">
        <v>0</v>
      </c>
      <c r="F30" s="205">
        <v>0</v>
      </c>
      <c r="G30" s="205">
        <v>2196.88</v>
      </c>
      <c r="H30" s="205">
        <v>10984.38</v>
      </c>
      <c r="I30" s="205">
        <v>10984.38</v>
      </c>
    </row>
    <row r="31" spans="1:9" s="202" customFormat="1" x14ac:dyDescent="0.25">
      <c r="A31" s="203">
        <v>26</v>
      </c>
      <c r="B31" s="206" t="s">
        <v>308</v>
      </c>
      <c r="C31" s="203">
        <v>8</v>
      </c>
      <c r="D31" s="203" t="s">
        <v>300</v>
      </c>
      <c r="E31" s="205">
        <v>0</v>
      </c>
      <c r="F31" s="205">
        <v>0</v>
      </c>
      <c r="G31" s="205">
        <v>2890.63</v>
      </c>
      <c r="H31" s="205">
        <v>23125</v>
      </c>
      <c r="I31" s="205">
        <v>23125</v>
      </c>
    </row>
    <row r="32" spans="1:9" s="202" customFormat="1" x14ac:dyDescent="0.25">
      <c r="A32" s="203">
        <v>27</v>
      </c>
      <c r="B32" s="206" t="s">
        <v>309</v>
      </c>
      <c r="C32" s="203">
        <v>1</v>
      </c>
      <c r="D32" s="203" t="s">
        <v>282</v>
      </c>
      <c r="E32" s="205">
        <v>0</v>
      </c>
      <c r="F32" s="205">
        <v>0</v>
      </c>
      <c r="G32" s="205">
        <v>2890.63</v>
      </c>
      <c r="H32" s="205">
        <v>2890.63</v>
      </c>
      <c r="I32" s="205">
        <v>2890.63</v>
      </c>
    </row>
    <row r="33" spans="1:9" s="202" customFormat="1" ht="30" x14ac:dyDescent="0.25">
      <c r="A33" s="203">
        <v>28</v>
      </c>
      <c r="B33" s="206" t="s">
        <v>310</v>
      </c>
      <c r="C33" s="203">
        <v>1</v>
      </c>
      <c r="D33" s="203" t="s">
        <v>282</v>
      </c>
      <c r="E33" s="205">
        <v>0</v>
      </c>
      <c r="F33" s="205">
        <v>0</v>
      </c>
      <c r="G33" s="205">
        <v>2890.63</v>
      </c>
      <c r="H33" s="205">
        <v>2890.63</v>
      </c>
      <c r="I33" s="205">
        <v>2890.63</v>
      </c>
    </row>
    <row r="34" spans="1:9" s="202" customFormat="1" ht="30" x14ac:dyDescent="0.25">
      <c r="A34" s="203">
        <v>29</v>
      </c>
      <c r="B34" s="206" t="s">
        <v>311</v>
      </c>
      <c r="C34" s="203">
        <v>1.4999999999999999E-2</v>
      </c>
      <c r="D34" s="203" t="s">
        <v>298</v>
      </c>
      <c r="E34" s="205">
        <v>0</v>
      </c>
      <c r="F34" s="205">
        <v>0</v>
      </c>
      <c r="G34" s="205">
        <v>485625</v>
      </c>
      <c r="H34" s="205">
        <v>7284.38</v>
      </c>
      <c r="I34" s="205">
        <v>7284.38</v>
      </c>
    </row>
    <row r="35" spans="1:9" s="202" customFormat="1" x14ac:dyDescent="0.25">
      <c r="A35" s="207">
        <v>30</v>
      </c>
      <c r="B35" s="208" t="s">
        <v>312</v>
      </c>
      <c r="C35" s="203"/>
      <c r="D35" s="203"/>
      <c r="E35" s="205">
        <v>0</v>
      </c>
      <c r="F35" s="205">
        <v>0</v>
      </c>
      <c r="G35" s="205">
        <v>0</v>
      </c>
      <c r="H35" s="205">
        <v>0</v>
      </c>
      <c r="I35" s="205">
        <v>0</v>
      </c>
    </row>
    <row r="36" spans="1:9" s="202" customFormat="1" x14ac:dyDescent="0.25">
      <c r="A36" s="203" t="s">
        <v>313</v>
      </c>
      <c r="B36" s="206" t="s">
        <v>314</v>
      </c>
      <c r="C36" s="203">
        <v>0.7</v>
      </c>
      <c r="D36" s="203" t="s">
        <v>315</v>
      </c>
      <c r="E36" s="205">
        <v>0</v>
      </c>
      <c r="F36" s="205">
        <v>0</v>
      </c>
      <c r="G36" s="205">
        <v>8093.75</v>
      </c>
      <c r="H36" s="205">
        <v>5665.63</v>
      </c>
      <c r="I36" s="205">
        <v>5665.63</v>
      </c>
    </row>
    <row r="37" spans="1:9" s="202" customFormat="1" x14ac:dyDescent="0.25">
      <c r="A37" s="203" t="s">
        <v>316</v>
      </c>
      <c r="B37" s="206" t="s">
        <v>317</v>
      </c>
      <c r="C37" s="203">
        <v>1.5</v>
      </c>
      <c r="D37" s="203" t="s">
        <v>315</v>
      </c>
      <c r="E37" s="205">
        <v>0</v>
      </c>
      <c r="F37" s="205">
        <v>0</v>
      </c>
      <c r="G37" s="205">
        <v>8093.75</v>
      </c>
      <c r="H37" s="205">
        <v>12140.63</v>
      </c>
      <c r="I37" s="205">
        <v>12140.63</v>
      </c>
    </row>
    <row r="38" spans="1:9" s="202" customFormat="1" x14ac:dyDescent="0.25">
      <c r="A38" s="203"/>
      <c r="B38" s="204" t="s">
        <v>318</v>
      </c>
      <c r="C38" s="203"/>
      <c r="D38" s="203"/>
      <c r="E38" s="205">
        <v>0</v>
      </c>
      <c r="F38" s="205">
        <v>0</v>
      </c>
      <c r="G38" s="205">
        <v>0</v>
      </c>
      <c r="H38" s="205">
        <v>0</v>
      </c>
      <c r="I38" s="205">
        <v>0</v>
      </c>
    </row>
    <row r="39" spans="1:9" s="202" customFormat="1" ht="30" x14ac:dyDescent="0.25">
      <c r="A39" s="203">
        <v>1</v>
      </c>
      <c r="B39" s="206" t="s">
        <v>319</v>
      </c>
      <c r="C39" s="203">
        <v>149</v>
      </c>
      <c r="D39" s="203" t="s">
        <v>282</v>
      </c>
      <c r="E39" s="205">
        <v>0</v>
      </c>
      <c r="F39" s="205">
        <v>0</v>
      </c>
      <c r="G39" s="205">
        <v>8093.75</v>
      </c>
      <c r="H39" s="205">
        <v>1205968.75</v>
      </c>
      <c r="I39" s="205">
        <v>1205968.75</v>
      </c>
    </row>
    <row r="40" spans="1:9" s="202" customFormat="1" ht="45" x14ac:dyDescent="0.25">
      <c r="A40" s="203">
        <v>2</v>
      </c>
      <c r="B40" s="206" t="s">
        <v>320</v>
      </c>
      <c r="C40" s="203">
        <v>6</v>
      </c>
      <c r="D40" s="203" t="s">
        <v>282</v>
      </c>
      <c r="E40" s="205">
        <v>0</v>
      </c>
      <c r="F40" s="205">
        <v>0</v>
      </c>
      <c r="G40" s="205">
        <v>8093.75</v>
      </c>
      <c r="H40" s="205">
        <v>48562.5</v>
      </c>
      <c r="I40" s="205">
        <v>48562.5</v>
      </c>
    </row>
    <row r="41" spans="1:9" s="202" customFormat="1" ht="43.15" customHeight="1" x14ac:dyDescent="0.25">
      <c r="A41" s="203">
        <v>3</v>
      </c>
      <c r="B41" s="206" t="s">
        <v>321</v>
      </c>
      <c r="C41" s="203">
        <v>2</v>
      </c>
      <c r="D41" s="203" t="s">
        <v>282</v>
      </c>
      <c r="E41" s="205">
        <v>0</v>
      </c>
      <c r="F41" s="205">
        <v>0</v>
      </c>
      <c r="G41" s="205">
        <v>8093.75</v>
      </c>
      <c r="H41" s="205">
        <v>16187.5</v>
      </c>
      <c r="I41" s="205">
        <v>16187.5</v>
      </c>
    </row>
    <row r="42" spans="1:9" s="202" customFormat="1" ht="30" x14ac:dyDescent="0.25">
      <c r="A42" s="203">
        <v>4</v>
      </c>
      <c r="B42" s="206" t="s">
        <v>322</v>
      </c>
      <c r="C42" s="203">
        <v>2</v>
      </c>
      <c r="D42" s="203" t="s">
        <v>282</v>
      </c>
      <c r="E42" s="205">
        <v>0</v>
      </c>
      <c r="F42" s="205">
        <v>0</v>
      </c>
      <c r="G42" s="205">
        <v>3584.38</v>
      </c>
      <c r="H42" s="205">
        <v>7168.75</v>
      </c>
      <c r="I42" s="205">
        <v>7168.75</v>
      </c>
    </row>
    <row r="43" spans="1:9" s="202" customFormat="1" x14ac:dyDescent="0.25">
      <c r="A43" s="203">
        <v>5</v>
      </c>
      <c r="B43" s="206" t="s">
        <v>323</v>
      </c>
      <c r="C43" s="203">
        <v>2</v>
      </c>
      <c r="D43" s="203" t="s">
        <v>282</v>
      </c>
      <c r="E43" s="205">
        <v>0</v>
      </c>
      <c r="F43" s="205">
        <v>0</v>
      </c>
      <c r="G43" s="205">
        <v>2890.63</v>
      </c>
      <c r="H43" s="205">
        <v>5781.25</v>
      </c>
      <c r="I43" s="205">
        <v>5781.25</v>
      </c>
    </row>
    <row r="44" spans="1:9" s="202" customFormat="1" x14ac:dyDescent="0.25">
      <c r="A44" s="203">
        <v>6</v>
      </c>
      <c r="B44" s="206" t="s">
        <v>324</v>
      </c>
      <c r="C44" s="203">
        <v>60</v>
      </c>
      <c r="D44" s="203" t="s">
        <v>280</v>
      </c>
      <c r="E44" s="205">
        <v>0</v>
      </c>
      <c r="F44" s="205">
        <v>0</v>
      </c>
      <c r="G44" s="205">
        <v>0</v>
      </c>
      <c r="H44" s="205">
        <v>0</v>
      </c>
      <c r="I44" s="205">
        <v>0</v>
      </c>
    </row>
    <row r="45" spans="1:9" s="202" customFormat="1" x14ac:dyDescent="0.25">
      <c r="A45" s="203" t="s">
        <v>325</v>
      </c>
      <c r="B45" s="206" t="s">
        <v>326</v>
      </c>
      <c r="C45" s="203">
        <v>60</v>
      </c>
      <c r="D45" s="203" t="s">
        <v>282</v>
      </c>
      <c r="E45" s="205">
        <v>0</v>
      </c>
      <c r="F45" s="205">
        <v>0</v>
      </c>
      <c r="G45" s="205">
        <v>2890.63</v>
      </c>
      <c r="H45" s="205">
        <v>173437.5</v>
      </c>
      <c r="I45" s="205">
        <v>173437.5</v>
      </c>
    </row>
    <row r="46" spans="1:9" s="202" customFormat="1" x14ac:dyDescent="0.25">
      <c r="A46" s="203" t="s">
        <v>327</v>
      </c>
      <c r="B46" s="206" t="s">
        <v>328</v>
      </c>
      <c r="C46" s="203">
        <v>60</v>
      </c>
      <c r="D46" s="203" t="s">
        <v>282</v>
      </c>
      <c r="E46" s="205">
        <v>0</v>
      </c>
      <c r="F46" s="205">
        <v>0</v>
      </c>
      <c r="G46" s="205">
        <v>809.38</v>
      </c>
      <c r="H46" s="205">
        <v>48562.5</v>
      </c>
      <c r="I46" s="205">
        <v>48562.5</v>
      </c>
    </row>
    <row r="47" spans="1:9" s="202" customFormat="1" x14ac:dyDescent="0.25">
      <c r="A47" s="203" t="s">
        <v>329</v>
      </c>
      <c r="B47" s="206" t="s">
        <v>330</v>
      </c>
      <c r="C47" s="203">
        <v>120</v>
      </c>
      <c r="D47" s="203" t="s">
        <v>282</v>
      </c>
      <c r="E47" s="205">
        <v>0</v>
      </c>
      <c r="F47" s="205">
        <v>0</v>
      </c>
      <c r="G47" s="205">
        <v>809.38</v>
      </c>
      <c r="H47" s="205">
        <v>97125</v>
      </c>
      <c r="I47" s="205">
        <v>97125</v>
      </c>
    </row>
    <row r="48" spans="1:9" s="202" customFormat="1" ht="30" x14ac:dyDescent="0.25">
      <c r="A48" s="203" t="s">
        <v>331</v>
      </c>
      <c r="B48" s="206" t="s">
        <v>332</v>
      </c>
      <c r="C48" s="203">
        <v>60</v>
      </c>
      <c r="D48" s="203" t="s">
        <v>282</v>
      </c>
      <c r="E48" s="205">
        <v>0</v>
      </c>
      <c r="F48" s="205">
        <v>0</v>
      </c>
      <c r="G48" s="205">
        <v>2890.63</v>
      </c>
      <c r="H48" s="205">
        <v>173437.5</v>
      </c>
      <c r="I48" s="205">
        <v>173437.5</v>
      </c>
    </row>
    <row r="49" spans="1:9" s="202" customFormat="1" ht="30" x14ac:dyDescent="0.25">
      <c r="A49" s="203" t="s">
        <v>333</v>
      </c>
      <c r="B49" s="206" t="s">
        <v>334</v>
      </c>
      <c r="C49" s="203">
        <v>60</v>
      </c>
      <c r="D49" s="203" t="s">
        <v>282</v>
      </c>
      <c r="E49" s="205">
        <v>0</v>
      </c>
      <c r="F49" s="205">
        <v>0</v>
      </c>
      <c r="G49" s="205">
        <v>2890.63</v>
      </c>
      <c r="H49" s="205">
        <v>173437.5</v>
      </c>
      <c r="I49" s="205">
        <v>173437.5</v>
      </c>
    </row>
    <row r="50" spans="1:9" s="202" customFormat="1" x14ac:dyDescent="0.25">
      <c r="A50" s="203" t="s">
        <v>335</v>
      </c>
      <c r="B50" s="206" t="s">
        <v>336</v>
      </c>
      <c r="C50" s="203">
        <v>60</v>
      </c>
      <c r="D50" s="203" t="s">
        <v>282</v>
      </c>
      <c r="E50" s="205">
        <v>0</v>
      </c>
      <c r="F50" s="205">
        <v>0</v>
      </c>
      <c r="G50" s="205">
        <v>11562.5</v>
      </c>
      <c r="H50" s="205">
        <v>693750</v>
      </c>
      <c r="I50" s="205">
        <v>693750</v>
      </c>
    </row>
    <row r="51" spans="1:9" s="202" customFormat="1" ht="30" x14ac:dyDescent="0.25">
      <c r="A51" s="203" t="s">
        <v>337</v>
      </c>
      <c r="B51" s="206" t="s">
        <v>338</v>
      </c>
      <c r="C51" s="203">
        <v>120</v>
      </c>
      <c r="D51" s="203" t="s">
        <v>282</v>
      </c>
      <c r="E51" s="205">
        <v>0</v>
      </c>
      <c r="F51" s="205">
        <v>0</v>
      </c>
      <c r="G51" s="205">
        <v>809.38</v>
      </c>
      <c r="H51" s="205">
        <v>97125</v>
      </c>
      <c r="I51" s="205">
        <v>97125</v>
      </c>
    </row>
    <row r="52" spans="1:9" s="202" customFormat="1" ht="30" x14ac:dyDescent="0.25">
      <c r="A52" s="203">
        <v>7</v>
      </c>
      <c r="B52" s="206" t="s">
        <v>339</v>
      </c>
      <c r="C52" s="203">
        <v>4</v>
      </c>
      <c r="D52" s="203" t="s">
        <v>282</v>
      </c>
      <c r="E52" s="205">
        <v>0</v>
      </c>
      <c r="F52" s="205">
        <v>0</v>
      </c>
      <c r="G52" s="205">
        <v>8209.3799999999992</v>
      </c>
      <c r="H52" s="205">
        <v>32837.5</v>
      </c>
      <c r="I52" s="205">
        <v>32837.5</v>
      </c>
    </row>
    <row r="53" spans="1:9" s="202" customFormat="1" x14ac:dyDescent="0.25">
      <c r="A53" s="203">
        <v>8</v>
      </c>
      <c r="B53" s="206" t="s">
        <v>340</v>
      </c>
      <c r="C53" s="203">
        <v>2</v>
      </c>
      <c r="D53" s="203" t="s">
        <v>282</v>
      </c>
      <c r="E53" s="205">
        <v>0</v>
      </c>
      <c r="F53" s="205">
        <v>0</v>
      </c>
      <c r="G53" s="205">
        <v>8209.3799999999992</v>
      </c>
      <c r="H53" s="205">
        <v>16418.75</v>
      </c>
      <c r="I53" s="205">
        <v>16418.75</v>
      </c>
    </row>
    <row r="54" spans="1:9" s="202" customFormat="1" ht="30" x14ac:dyDescent="0.25">
      <c r="A54" s="203">
        <v>9</v>
      </c>
      <c r="B54" s="206" t="s">
        <v>341</v>
      </c>
      <c r="C54" s="203">
        <v>167</v>
      </c>
      <c r="D54" s="203" t="s">
        <v>282</v>
      </c>
      <c r="E54" s="205">
        <v>0</v>
      </c>
      <c r="F54" s="205">
        <v>0</v>
      </c>
      <c r="G54" s="205">
        <v>3584.38</v>
      </c>
      <c r="H54" s="205">
        <v>598590.63</v>
      </c>
      <c r="I54" s="205">
        <v>598590.63</v>
      </c>
    </row>
    <row r="55" spans="1:9" s="202" customFormat="1" ht="30" x14ac:dyDescent="0.25">
      <c r="A55" s="203">
        <v>10</v>
      </c>
      <c r="B55" s="206" t="s">
        <v>342</v>
      </c>
      <c r="C55" s="203">
        <v>8</v>
      </c>
      <c r="D55" s="203" t="s">
        <v>282</v>
      </c>
      <c r="E55" s="205">
        <v>0</v>
      </c>
      <c r="F55" s="205">
        <v>0</v>
      </c>
      <c r="G55" s="205">
        <v>8093.75</v>
      </c>
      <c r="H55" s="205">
        <v>64750</v>
      </c>
      <c r="I55" s="205">
        <v>64750</v>
      </c>
    </row>
    <row r="56" spans="1:9" s="202" customFormat="1" ht="30" x14ac:dyDescent="0.25">
      <c r="A56" s="203">
        <v>11</v>
      </c>
      <c r="B56" s="206" t="s">
        <v>343</v>
      </c>
      <c r="C56" s="203">
        <v>67</v>
      </c>
      <c r="D56" s="203" t="s">
        <v>282</v>
      </c>
      <c r="E56" s="205">
        <v>0</v>
      </c>
      <c r="F56" s="205">
        <v>0</v>
      </c>
      <c r="G56" s="205">
        <v>0</v>
      </c>
      <c r="H56" s="205">
        <v>0</v>
      </c>
      <c r="I56" s="205">
        <v>0</v>
      </c>
    </row>
    <row r="57" spans="1:9" s="202" customFormat="1" x14ac:dyDescent="0.25">
      <c r="A57" s="203">
        <v>12</v>
      </c>
      <c r="B57" s="206" t="s">
        <v>297</v>
      </c>
      <c r="C57" s="203">
        <v>0.1</v>
      </c>
      <c r="D57" s="203" t="s">
        <v>298</v>
      </c>
      <c r="E57" s="205">
        <v>0</v>
      </c>
      <c r="F57" s="205">
        <v>0</v>
      </c>
      <c r="G57" s="205">
        <v>115625</v>
      </c>
      <c r="H57" s="205">
        <v>11562.5</v>
      </c>
      <c r="I57" s="205">
        <v>11562.5</v>
      </c>
    </row>
    <row r="58" spans="1:9" s="202" customFormat="1" x14ac:dyDescent="0.25">
      <c r="A58" s="207">
        <v>13</v>
      </c>
      <c r="B58" s="208" t="s">
        <v>344</v>
      </c>
      <c r="C58" s="203"/>
      <c r="D58" s="203"/>
      <c r="E58" s="205">
        <v>0</v>
      </c>
      <c r="F58" s="205">
        <v>0</v>
      </c>
      <c r="G58" s="205">
        <v>0</v>
      </c>
      <c r="H58" s="205">
        <v>0</v>
      </c>
      <c r="I58" s="205">
        <v>0</v>
      </c>
    </row>
    <row r="59" spans="1:9" s="202" customFormat="1" x14ac:dyDescent="0.25">
      <c r="A59" s="203"/>
      <c r="B59" s="206" t="s">
        <v>345</v>
      </c>
      <c r="C59" s="203">
        <v>4</v>
      </c>
      <c r="D59" s="203" t="s">
        <v>282</v>
      </c>
      <c r="E59" s="205">
        <v>0</v>
      </c>
      <c r="F59" s="205">
        <v>0</v>
      </c>
      <c r="G59" s="205">
        <v>1734.38</v>
      </c>
      <c r="H59" s="205">
        <v>6937.5</v>
      </c>
      <c r="I59" s="205">
        <v>6937.5</v>
      </c>
    </row>
    <row r="60" spans="1:9" s="202" customFormat="1" ht="30" x14ac:dyDescent="0.25">
      <c r="A60" s="203"/>
      <c r="B60" s="206" t="s">
        <v>346</v>
      </c>
      <c r="C60" s="203">
        <v>4</v>
      </c>
      <c r="D60" s="203" t="s">
        <v>282</v>
      </c>
      <c r="E60" s="205">
        <v>0</v>
      </c>
      <c r="F60" s="205">
        <v>0</v>
      </c>
      <c r="G60" s="205">
        <v>1734.38</v>
      </c>
      <c r="H60" s="205">
        <v>6937.5</v>
      </c>
      <c r="I60" s="205">
        <v>6937.5</v>
      </c>
    </row>
    <row r="61" spans="1:9" s="202" customFormat="1" ht="30" x14ac:dyDescent="0.25">
      <c r="A61" s="203">
        <v>14</v>
      </c>
      <c r="B61" s="206" t="s">
        <v>347</v>
      </c>
      <c r="C61" s="203">
        <v>1200</v>
      </c>
      <c r="D61" s="203" t="s">
        <v>300</v>
      </c>
      <c r="E61" s="205">
        <v>0</v>
      </c>
      <c r="F61" s="205">
        <v>0</v>
      </c>
      <c r="G61" s="205">
        <v>4740.63</v>
      </c>
      <c r="H61" s="205">
        <v>5688750</v>
      </c>
      <c r="I61" s="205">
        <v>5688750</v>
      </c>
    </row>
    <row r="62" spans="1:9" s="202" customFormat="1" x14ac:dyDescent="0.25">
      <c r="A62" s="203">
        <v>15</v>
      </c>
      <c r="B62" s="206" t="s">
        <v>348</v>
      </c>
      <c r="C62" s="203">
        <v>2</v>
      </c>
      <c r="D62" s="203" t="s">
        <v>300</v>
      </c>
      <c r="E62" s="205">
        <v>0</v>
      </c>
      <c r="F62" s="205">
        <v>0</v>
      </c>
      <c r="G62" s="205">
        <v>12718.75</v>
      </c>
      <c r="H62" s="205">
        <v>25437.5</v>
      </c>
      <c r="I62" s="205">
        <v>25437.5</v>
      </c>
    </row>
    <row r="63" spans="1:9" s="202" customFormat="1" ht="30" x14ac:dyDescent="0.25">
      <c r="A63" s="203">
        <v>16</v>
      </c>
      <c r="B63" s="206" t="s">
        <v>349</v>
      </c>
      <c r="C63" s="203">
        <v>16</v>
      </c>
      <c r="D63" s="203" t="s">
        <v>300</v>
      </c>
      <c r="E63" s="205">
        <v>0</v>
      </c>
      <c r="F63" s="205">
        <v>0</v>
      </c>
      <c r="G63" s="205">
        <v>12718.75</v>
      </c>
      <c r="H63" s="205">
        <v>203500</v>
      </c>
      <c r="I63" s="205">
        <v>203500</v>
      </c>
    </row>
    <row r="64" spans="1:9" s="202" customFormat="1" x14ac:dyDescent="0.25">
      <c r="A64" s="207">
        <v>17</v>
      </c>
      <c r="B64" s="208" t="s">
        <v>350</v>
      </c>
      <c r="C64" s="203"/>
      <c r="D64" s="203"/>
      <c r="E64" s="205">
        <v>0</v>
      </c>
      <c r="F64" s="205">
        <v>0</v>
      </c>
      <c r="G64" s="205">
        <v>0</v>
      </c>
      <c r="H64" s="205">
        <v>0</v>
      </c>
      <c r="I64" s="205">
        <v>0</v>
      </c>
    </row>
    <row r="65" spans="1:9" s="202" customFormat="1" x14ac:dyDescent="0.25">
      <c r="A65" s="203" t="s">
        <v>351</v>
      </c>
      <c r="B65" s="206" t="s">
        <v>314</v>
      </c>
      <c r="C65" s="203">
        <v>0.2</v>
      </c>
      <c r="D65" s="203" t="s">
        <v>315</v>
      </c>
      <c r="E65" s="205">
        <v>0</v>
      </c>
      <c r="F65" s="205">
        <v>0</v>
      </c>
      <c r="G65" s="205">
        <v>8093.75</v>
      </c>
      <c r="H65" s="205">
        <v>1618.75</v>
      </c>
      <c r="I65" s="205">
        <v>1618.75</v>
      </c>
    </row>
    <row r="66" spans="1:9" s="202" customFormat="1" x14ac:dyDescent="0.25">
      <c r="A66" s="203" t="s">
        <v>352</v>
      </c>
      <c r="B66" s="206" t="s">
        <v>317</v>
      </c>
      <c r="C66" s="203">
        <v>0.6</v>
      </c>
      <c r="D66" s="203" t="s">
        <v>315</v>
      </c>
      <c r="E66" s="205">
        <v>0</v>
      </c>
      <c r="F66" s="205">
        <v>0</v>
      </c>
      <c r="G66" s="205">
        <v>8093.75</v>
      </c>
      <c r="H66" s="205">
        <v>4856.25</v>
      </c>
      <c r="I66" s="205">
        <v>4856.25</v>
      </c>
    </row>
    <row r="67" spans="1:9" s="202" customFormat="1" ht="30" x14ac:dyDescent="0.25">
      <c r="A67" s="203">
        <v>1</v>
      </c>
      <c r="B67" s="206" t="s">
        <v>353</v>
      </c>
      <c r="C67" s="203">
        <v>1</v>
      </c>
      <c r="D67" s="203" t="s">
        <v>282</v>
      </c>
      <c r="E67" s="205">
        <v>0</v>
      </c>
      <c r="F67" s="205">
        <v>0</v>
      </c>
      <c r="G67" s="205">
        <v>5781.25</v>
      </c>
      <c r="H67" s="205">
        <v>5781.25</v>
      </c>
      <c r="I67" s="205">
        <v>5781.25</v>
      </c>
    </row>
    <row r="68" spans="1:9" s="202" customFormat="1" ht="30" x14ac:dyDescent="0.25">
      <c r="A68" s="203">
        <v>2</v>
      </c>
      <c r="B68" s="206" t="s">
        <v>354</v>
      </c>
      <c r="C68" s="203">
        <v>1</v>
      </c>
      <c r="D68" s="203" t="s">
        <v>282</v>
      </c>
      <c r="E68" s="205">
        <v>0</v>
      </c>
      <c r="F68" s="205">
        <v>0</v>
      </c>
      <c r="G68" s="205">
        <v>17343.75</v>
      </c>
      <c r="H68" s="205">
        <v>17343.75</v>
      </c>
      <c r="I68" s="205">
        <v>17343.75</v>
      </c>
    </row>
    <row r="69" spans="1:9" s="202" customFormat="1" x14ac:dyDescent="0.25">
      <c r="A69" s="203">
        <v>3</v>
      </c>
      <c r="B69" s="206" t="s">
        <v>355</v>
      </c>
      <c r="C69" s="203">
        <v>4</v>
      </c>
      <c r="D69" s="203" t="s">
        <v>282</v>
      </c>
      <c r="E69" s="205">
        <v>0</v>
      </c>
      <c r="F69" s="205">
        <v>0</v>
      </c>
      <c r="G69" s="205">
        <v>1734.38</v>
      </c>
      <c r="H69" s="205">
        <v>6937.5</v>
      </c>
      <c r="I69" s="205">
        <v>6937.5</v>
      </c>
    </row>
    <row r="70" spans="1:9" s="202" customFormat="1" x14ac:dyDescent="0.25">
      <c r="A70" s="203">
        <v>4</v>
      </c>
      <c r="B70" s="206" t="s">
        <v>356</v>
      </c>
      <c r="C70" s="203">
        <v>1</v>
      </c>
      <c r="D70" s="203" t="s">
        <v>282</v>
      </c>
      <c r="E70" s="205">
        <v>0</v>
      </c>
      <c r="F70" s="205">
        <v>0</v>
      </c>
      <c r="G70" s="205">
        <v>1734.38</v>
      </c>
      <c r="H70" s="205">
        <v>1734.38</v>
      </c>
      <c r="I70" s="205">
        <v>1734.38</v>
      </c>
    </row>
    <row r="71" spans="1:9" s="202" customFormat="1" x14ac:dyDescent="0.25">
      <c r="A71" s="203">
        <v>5</v>
      </c>
      <c r="B71" s="206" t="s">
        <v>357</v>
      </c>
      <c r="C71" s="203">
        <v>1</v>
      </c>
      <c r="D71" s="203" t="s">
        <v>282</v>
      </c>
      <c r="E71" s="205">
        <v>0</v>
      </c>
      <c r="F71" s="205">
        <v>0</v>
      </c>
      <c r="G71" s="205">
        <v>1734.38</v>
      </c>
      <c r="H71" s="205">
        <v>1734.38</v>
      </c>
      <c r="I71" s="205">
        <v>1734.38</v>
      </c>
    </row>
    <row r="72" spans="1:9" s="202" customFormat="1" x14ac:dyDescent="0.25">
      <c r="A72" s="203">
        <v>6</v>
      </c>
      <c r="B72" s="206" t="s">
        <v>358</v>
      </c>
      <c r="C72" s="203">
        <v>1</v>
      </c>
      <c r="D72" s="203" t="s">
        <v>282</v>
      </c>
      <c r="E72" s="205">
        <v>0</v>
      </c>
      <c r="F72" s="205">
        <v>0</v>
      </c>
      <c r="G72" s="205">
        <v>1734.38</v>
      </c>
      <c r="H72" s="205">
        <v>1734.38</v>
      </c>
      <c r="I72" s="205">
        <v>1734.38</v>
      </c>
    </row>
    <row r="73" spans="1:9" s="202" customFormat="1" ht="30" x14ac:dyDescent="0.25">
      <c r="A73" s="203">
        <v>7</v>
      </c>
      <c r="B73" s="206" t="s">
        <v>293</v>
      </c>
      <c r="C73" s="203">
        <v>10</v>
      </c>
      <c r="D73" s="203" t="s">
        <v>282</v>
      </c>
      <c r="E73" s="205">
        <v>0</v>
      </c>
      <c r="F73" s="205">
        <v>0</v>
      </c>
      <c r="G73" s="205">
        <v>0</v>
      </c>
      <c r="H73" s="205">
        <v>0</v>
      </c>
      <c r="I73" s="205">
        <v>0</v>
      </c>
    </row>
    <row r="74" spans="1:9" s="202" customFormat="1" ht="30" x14ac:dyDescent="0.25">
      <c r="A74" s="203">
        <v>8</v>
      </c>
      <c r="B74" s="206" t="s">
        <v>294</v>
      </c>
      <c r="C74" s="203">
        <v>12</v>
      </c>
      <c r="D74" s="203" t="s">
        <v>282</v>
      </c>
      <c r="E74" s="205">
        <v>0</v>
      </c>
      <c r="F74" s="205">
        <v>0</v>
      </c>
      <c r="G74" s="205">
        <v>0</v>
      </c>
      <c r="H74" s="205">
        <v>0</v>
      </c>
      <c r="I74" s="205">
        <v>0</v>
      </c>
    </row>
    <row r="75" spans="1:9" s="202" customFormat="1" x14ac:dyDescent="0.25">
      <c r="A75" s="203">
        <v>9</v>
      </c>
      <c r="B75" s="206" t="s">
        <v>359</v>
      </c>
      <c r="C75" s="203">
        <v>4</v>
      </c>
      <c r="D75" s="203" t="s">
        <v>300</v>
      </c>
      <c r="E75" s="205">
        <v>0</v>
      </c>
      <c r="F75" s="205">
        <v>0</v>
      </c>
      <c r="G75" s="205">
        <v>1734.38</v>
      </c>
      <c r="H75" s="205">
        <v>6937.5</v>
      </c>
      <c r="I75" s="205">
        <v>6937.5</v>
      </c>
    </row>
    <row r="76" spans="1:9" s="202" customFormat="1" x14ac:dyDescent="0.25">
      <c r="A76" s="203">
        <v>10</v>
      </c>
      <c r="B76" s="206" t="s">
        <v>360</v>
      </c>
      <c r="C76" s="203">
        <v>2</v>
      </c>
      <c r="D76" s="203" t="s">
        <v>300</v>
      </c>
      <c r="E76" s="205">
        <v>0</v>
      </c>
      <c r="F76" s="205">
        <v>0</v>
      </c>
      <c r="G76" s="205">
        <v>1734.38</v>
      </c>
      <c r="H76" s="205">
        <v>3468.75</v>
      </c>
      <c r="I76" s="205">
        <v>3468.75</v>
      </c>
    </row>
    <row r="77" spans="1:9" s="202" customFormat="1" x14ac:dyDescent="0.25">
      <c r="A77" s="203">
        <v>11</v>
      </c>
      <c r="B77" s="206" t="s">
        <v>361</v>
      </c>
      <c r="C77" s="203">
        <v>4</v>
      </c>
      <c r="D77" s="203" t="s">
        <v>300</v>
      </c>
      <c r="E77" s="205">
        <v>0</v>
      </c>
      <c r="F77" s="205">
        <v>0</v>
      </c>
      <c r="G77" s="205">
        <v>1734.38</v>
      </c>
      <c r="H77" s="205">
        <v>6937.5</v>
      </c>
      <c r="I77" s="205">
        <v>6937.5</v>
      </c>
    </row>
    <row r="78" spans="1:9" s="202" customFormat="1" x14ac:dyDescent="0.25">
      <c r="A78" s="203"/>
      <c r="B78" s="204" t="s">
        <v>362</v>
      </c>
      <c r="C78" s="203"/>
      <c r="D78" s="203"/>
      <c r="E78" s="205">
        <v>0</v>
      </c>
      <c r="F78" s="205">
        <v>0</v>
      </c>
      <c r="G78" s="205">
        <v>0</v>
      </c>
      <c r="H78" s="205">
        <v>0</v>
      </c>
      <c r="I78" s="205">
        <v>0</v>
      </c>
    </row>
    <row r="79" spans="1:9" s="202" customFormat="1" x14ac:dyDescent="0.25">
      <c r="A79" s="203">
        <v>1</v>
      </c>
      <c r="B79" s="206" t="s">
        <v>363</v>
      </c>
      <c r="C79" s="203">
        <v>2</v>
      </c>
      <c r="D79" s="203" t="s">
        <v>280</v>
      </c>
      <c r="E79" s="205">
        <v>0</v>
      </c>
      <c r="F79" s="205">
        <v>0</v>
      </c>
      <c r="G79" s="205">
        <v>12718.75</v>
      </c>
      <c r="H79" s="205">
        <v>25437.5</v>
      </c>
      <c r="I79" s="205">
        <v>25437.5</v>
      </c>
    </row>
    <row r="80" spans="1:9" s="202" customFormat="1" ht="90" x14ac:dyDescent="0.25">
      <c r="A80" s="203">
        <v>2</v>
      </c>
      <c r="B80" s="206" t="s">
        <v>364</v>
      </c>
      <c r="C80" s="203">
        <v>3</v>
      </c>
      <c r="D80" s="203" t="s">
        <v>280</v>
      </c>
      <c r="E80" s="205">
        <v>0</v>
      </c>
      <c r="F80" s="205">
        <v>0</v>
      </c>
      <c r="G80" s="205">
        <v>9250</v>
      </c>
      <c r="H80" s="205">
        <v>27750</v>
      </c>
      <c r="I80" s="205">
        <v>27750</v>
      </c>
    </row>
    <row r="81" spans="1:9" s="202" customFormat="1" x14ac:dyDescent="0.25">
      <c r="A81" s="203">
        <v>3</v>
      </c>
      <c r="B81" s="206" t="s">
        <v>365</v>
      </c>
      <c r="C81" s="203">
        <v>1</v>
      </c>
      <c r="D81" s="203" t="s">
        <v>282</v>
      </c>
      <c r="E81" s="205">
        <v>0</v>
      </c>
      <c r="F81" s="205">
        <v>0</v>
      </c>
      <c r="G81" s="205">
        <v>23125</v>
      </c>
      <c r="H81" s="205">
        <v>23125</v>
      </c>
      <c r="I81" s="205">
        <v>23125</v>
      </c>
    </row>
    <row r="82" spans="1:9" s="202" customFormat="1" ht="30" x14ac:dyDescent="0.25">
      <c r="A82" s="203">
        <v>4</v>
      </c>
      <c r="B82" s="206" t="s">
        <v>366</v>
      </c>
      <c r="C82" s="203">
        <v>1</v>
      </c>
      <c r="D82" s="203" t="s">
        <v>282</v>
      </c>
      <c r="E82" s="205">
        <v>0</v>
      </c>
      <c r="F82" s="205">
        <v>0</v>
      </c>
      <c r="G82" s="205">
        <v>1734.38</v>
      </c>
      <c r="H82" s="205">
        <v>1734.38</v>
      </c>
      <c r="I82" s="205">
        <v>1734.38</v>
      </c>
    </row>
    <row r="83" spans="1:9" s="202" customFormat="1" ht="30" x14ac:dyDescent="0.25">
      <c r="A83" s="203">
        <v>5</v>
      </c>
      <c r="B83" s="206" t="s">
        <v>367</v>
      </c>
      <c r="C83" s="203">
        <v>1</v>
      </c>
      <c r="D83" s="203" t="s">
        <v>282</v>
      </c>
      <c r="E83" s="205">
        <v>0</v>
      </c>
      <c r="F83" s="205">
        <v>0</v>
      </c>
      <c r="G83" s="205">
        <v>8093.75</v>
      </c>
      <c r="H83" s="205">
        <v>8093.75</v>
      </c>
      <c r="I83" s="205">
        <v>8093.75</v>
      </c>
    </row>
    <row r="84" spans="1:9" s="202" customFormat="1" x14ac:dyDescent="0.25">
      <c r="A84" s="203">
        <v>6</v>
      </c>
      <c r="B84" s="206" t="s">
        <v>368</v>
      </c>
      <c r="C84" s="203">
        <v>2</v>
      </c>
      <c r="D84" s="203" t="s">
        <v>282</v>
      </c>
      <c r="E84" s="205">
        <v>0</v>
      </c>
      <c r="F84" s="205">
        <v>0</v>
      </c>
      <c r="G84" s="205">
        <v>809.38</v>
      </c>
      <c r="H84" s="205">
        <v>1618.75</v>
      </c>
      <c r="I84" s="205">
        <v>1618.75</v>
      </c>
    </row>
    <row r="85" spans="1:9" s="202" customFormat="1" x14ac:dyDescent="0.25">
      <c r="A85" s="203">
        <v>7</v>
      </c>
      <c r="B85" s="206" t="s">
        <v>369</v>
      </c>
      <c r="C85" s="203">
        <v>2</v>
      </c>
      <c r="D85" s="203" t="s">
        <v>282</v>
      </c>
      <c r="E85" s="205">
        <v>0</v>
      </c>
      <c r="F85" s="205">
        <v>0</v>
      </c>
      <c r="G85" s="205">
        <v>809.38</v>
      </c>
      <c r="H85" s="205">
        <v>1618.75</v>
      </c>
      <c r="I85" s="205">
        <v>1618.75</v>
      </c>
    </row>
    <row r="86" spans="1:9" s="202" customFormat="1" x14ac:dyDescent="0.25">
      <c r="A86" s="203">
        <v>8</v>
      </c>
      <c r="B86" s="206" t="s">
        <v>370</v>
      </c>
      <c r="C86" s="203">
        <v>2</v>
      </c>
      <c r="D86" s="203" t="s">
        <v>282</v>
      </c>
      <c r="E86" s="205">
        <v>0</v>
      </c>
      <c r="F86" s="205">
        <v>0</v>
      </c>
      <c r="G86" s="205">
        <v>1734.38</v>
      </c>
      <c r="H86" s="205">
        <v>3468.75</v>
      </c>
      <c r="I86" s="205">
        <v>3468.75</v>
      </c>
    </row>
    <row r="87" spans="1:9" s="202" customFormat="1" x14ac:dyDescent="0.25">
      <c r="A87" s="203">
        <v>9</v>
      </c>
      <c r="B87" s="206" t="s">
        <v>371</v>
      </c>
      <c r="C87" s="203">
        <v>4</v>
      </c>
      <c r="D87" s="203" t="s">
        <v>282</v>
      </c>
      <c r="E87" s="205">
        <v>0</v>
      </c>
      <c r="F87" s="205">
        <v>0</v>
      </c>
      <c r="G87" s="205">
        <v>1734.38</v>
      </c>
      <c r="H87" s="205">
        <v>6937.5</v>
      </c>
      <c r="I87" s="205">
        <v>6937.5</v>
      </c>
    </row>
    <row r="88" spans="1:9" s="202" customFormat="1" x14ac:dyDescent="0.25">
      <c r="A88" s="203">
        <v>10</v>
      </c>
      <c r="B88" s="206" t="s">
        <v>372</v>
      </c>
      <c r="C88" s="203">
        <v>1</v>
      </c>
      <c r="D88" s="203" t="s">
        <v>282</v>
      </c>
      <c r="E88" s="205">
        <v>0</v>
      </c>
      <c r="F88" s="205">
        <v>0</v>
      </c>
      <c r="G88" s="205">
        <v>3584.38</v>
      </c>
      <c r="H88" s="205">
        <v>3584.38</v>
      </c>
      <c r="I88" s="205">
        <v>3584.38</v>
      </c>
    </row>
    <row r="89" spans="1:9" s="202" customFormat="1" x14ac:dyDescent="0.25">
      <c r="A89" s="203">
        <v>11</v>
      </c>
      <c r="B89" s="206" t="s">
        <v>373</v>
      </c>
      <c r="C89" s="203">
        <v>1</v>
      </c>
      <c r="D89" s="203" t="s">
        <v>282</v>
      </c>
      <c r="E89" s="205">
        <v>0</v>
      </c>
      <c r="F89" s="205">
        <v>0</v>
      </c>
      <c r="G89" s="205">
        <v>1271.8800000000001</v>
      </c>
      <c r="H89" s="205">
        <v>1271.8800000000001</v>
      </c>
      <c r="I89" s="205">
        <v>1271.8800000000001</v>
      </c>
    </row>
    <row r="90" spans="1:9" s="202" customFormat="1" ht="30" x14ac:dyDescent="0.25">
      <c r="A90" s="203">
        <v>12</v>
      </c>
      <c r="B90" s="206" t="s">
        <v>374</v>
      </c>
      <c r="C90" s="203">
        <v>3</v>
      </c>
      <c r="D90" s="203" t="s">
        <v>282</v>
      </c>
      <c r="E90" s="205">
        <v>0</v>
      </c>
      <c r="F90" s="205">
        <v>0</v>
      </c>
      <c r="G90" s="205">
        <v>809.38</v>
      </c>
      <c r="H90" s="205">
        <v>2428.13</v>
      </c>
      <c r="I90" s="205">
        <v>2428.13</v>
      </c>
    </row>
    <row r="91" spans="1:9" s="202" customFormat="1" ht="30" x14ac:dyDescent="0.25">
      <c r="A91" s="203">
        <v>13</v>
      </c>
      <c r="B91" s="206" t="s">
        <v>375</v>
      </c>
      <c r="C91" s="203">
        <v>3</v>
      </c>
      <c r="D91" s="203" t="s">
        <v>282</v>
      </c>
      <c r="E91" s="205">
        <v>0</v>
      </c>
      <c r="F91" s="205">
        <v>0</v>
      </c>
      <c r="G91" s="205">
        <v>0</v>
      </c>
      <c r="H91" s="205">
        <v>0</v>
      </c>
      <c r="I91" s="205">
        <v>0</v>
      </c>
    </row>
    <row r="92" spans="1:9" s="202" customFormat="1" ht="30" x14ac:dyDescent="0.25">
      <c r="A92" s="203">
        <v>14</v>
      </c>
      <c r="B92" s="206" t="s">
        <v>376</v>
      </c>
      <c r="C92" s="203">
        <v>20</v>
      </c>
      <c r="D92" s="203" t="s">
        <v>282</v>
      </c>
      <c r="E92" s="205">
        <v>0</v>
      </c>
      <c r="F92" s="205">
        <v>0</v>
      </c>
      <c r="G92" s="205">
        <v>0</v>
      </c>
      <c r="H92" s="205">
        <v>0</v>
      </c>
      <c r="I92" s="205">
        <v>0</v>
      </c>
    </row>
    <row r="93" spans="1:9" s="202" customFormat="1" x14ac:dyDescent="0.25">
      <c r="A93" s="203">
        <v>15</v>
      </c>
      <c r="B93" s="206" t="s">
        <v>377</v>
      </c>
      <c r="C93" s="203">
        <v>3</v>
      </c>
      <c r="D93" s="203" t="s">
        <v>300</v>
      </c>
      <c r="E93" s="205">
        <v>0</v>
      </c>
      <c r="F93" s="205">
        <v>0</v>
      </c>
      <c r="G93" s="205">
        <v>1734.38</v>
      </c>
      <c r="H93" s="205">
        <v>5203.13</v>
      </c>
      <c r="I93" s="205">
        <v>5203.13</v>
      </c>
    </row>
    <row r="94" spans="1:9" s="202" customFormat="1" x14ac:dyDescent="0.25">
      <c r="A94" s="203">
        <v>16</v>
      </c>
      <c r="B94" s="206" t="s">
        <v>378</v>
      </c>
      <c r="C94" s="203">
        <v>40</v>
      </c>
      <c r="D94" s="203" t="s">
        <v>300</v>
      </c>
      <c r="E94" s="205">
        <v>0</v>
      </c>
      <c r="F94" s="205">
        <v>0</v>
      </c>
      <c r="G94" s="205">
        <v>2196.88</v>
      </c>
      <c r="H94" s="205">
        <v>87875</v>
      </c>
      <c r="I94" s="205">
        <v>87875</v>
      </c>
    </row>
    <row r="95" spans="1:9" s="202" customFormat="1" x14ac:dyDescent="0.25">
      <c r="A95" s="203"/>
      <c r="B95" s="204" t="s">
        <v>379</v>
      </c>
      <c r="C95" s="203"/>
      <c r="D95" s="203"/>
      <c r="E95" s="205">
        <v>0</v>
      </c>
      <c r="F95" s="205">
        <v>0</v>
      </c>
      <c r="G95" s="205">
        <v>0</v>
      </c>
      <c r="H95" s="205">
        <v>0</v>
      </c>
      <c r="I95" s="205">
        <v>0</v>
      </c>
    </row>
    <row r="96" spans="1:9" s="202" customFormat="1" x14ac:dyDescent="0.25">
      <c r="A96" s="203">
        <v>1</v>
      </c>
      <c r="B96" s="206" t="s">
        <v>380</v>
      </c>
      <c r="C96" s="203">
        <v>3</v>
      </c>
      <c r="D96" s="203" t="s">
        <v>282</v>
      </c>
      <c r="E96" s="205">
        <v>0</v>
      </c>
      <c r="F96" s="205">
        <v>0</v>
      </c>
      <c r="G96" s="205">
        <v>8209.3799999999992</v>
      </c>
      <c r="H96" s="205">
        <v>24628.13</v>
      </c>
      <c r="I96" s="205">
        <v>24628.13</v>
      </c>
    </row>
    <row r="97" spans="1:9" s="202" customFormat="1" x14ac:dyDescent="0.25">
      <c r="A97" s="203">
        <v>2</v>
      </c>
      <c r="B97" s="206" t="s">
        <v>370</v>
      </c>
      <c r="C97" s="203">
        <v>2</v>
      </c>
      <c r="D97" s="203" t="s">
        <v>282</v>
      </c>
      <c r="E97" s="205">
        <v>0</v>
      </c>
      <c r="F97" s="205">
        <v>0</v>
      </c>
      <c r="G97" s="205">
        <v>1734.38</v>
      </c>
      <c r="H97" s="205">
        <v>3468.75</v>
      </c>
      <c r="I97" s="205">
        <v>3468.75</v>
      </c>
    </row>
    <row r="98" spans="1:9" s="202" customFormat="1" x14ac:dyDescent="0.25">
      <c r="A98" s="203">
        <v>3</v>
      </c>
      <c r="B98" s="206" t="s">
        <v>372</v>
      </c>
      <c r="C98" s="203">
        <v>3</v>
      </c>
      <c r="D98" s="203" t="s">
        <v>282</v>
      </c>
      <c r="E98" s="205">
        <v>0</v>
      </c>
      <c r="F98" s="205">
        <v>0</v>
      </c>
      <c r="G98" s="205">
        <v>3584.38</v>
      </c>
      <c r="H98" s="205">
        <v>10753.13</v>
      </c>
      <c r="I98" s="205">
        <v>10753.13</v>
      </c>
    </row>
    <row r="99" spans="1:9" s="202" customFormat="1" x14ac:dyDescent="0.25">
      <c r="A99" s="203">
        <v>4</v>
      </c>
      <c r="B99" s="206" t="s">
        <v>381</v>
      </c>
      <c r="C99" s="203">
        <v>15</v>
      </c>
      <c r="D99" s="203" t="s">
        <v>282</v>
      </c>
      <c r="E99" s="205">
        <v>0</v>
      </c>
      <c r="F99" s="205">
        <v>0</v>
      </c>
      <c r="G99" s="205">
        <v>3584.38</v>
      </c>
      <c r="H99" s="205">
        <v>53765.63</v>
      </c>
      <c r="I99" s="205">
        <v>53765.63</v>
      </c>
    </row>
    <row r="100" spans="1:9" s="202" customFormat="1" ht="30" x14ac:dyDescent="0.25">
      <c r="A100" s="203">
        <v>5</v>
      </c>
      <c r="B100" s="206" t="s">
        <v>382</v>
      </c>
      <c r="C100" s="203">
        <v>8</v>
      </c>
      <c r="D100" s="203" t="s">
        <v>282</v>
      </c>
      <c r="E100" s="205">
        <v>0</v>
      </c>
      <c r="F100" s="205">
        <v>0</v>
      </c>
      <c r="G100" s="205">
        <v>0</v>
      </c>
      <c r="H100" s="205">
        <v>0</v>
      </c>
      <c r="I100" s="205">
        <v>0</v>
      </c>
    </row>
    <row r="101" spans="1:9" s="202" customFormat="1" x14ac:dyDescent="0.25">
      <c r="A101" s="203">
        <v>6</v>
      </c>
      <c r="B101" s="206" t="s">
        <v>378</v>
      </c>
      <c r="C101" s="203">
        <v>30</v>
      </c>
      <c r="D101" s="203" t="s">
        <v>300</v>
      </c>
      <c r="E101" s="205">
        <v>0</v>
      </c>
      <c r="F101" s="205">
        <v>0</v>
      </c>
      <c r="G101" s="205">
        <v>2196.88</v>
      </c>
      <c r="H101" s="205">
        <v>65906.25</v>
      </c>
      <c r="I101" s="205">
        <v>65906.25</v>
      </c>
    </row>
    <row r="102" spans="1:9" s="202" customFormat="1" x14ac:dyDescent="0.25">
      <c r="A102" s="203">
        <v>7</v>
      </c>
      <c r="B102" s="206" t="s">
        <v>383</v>
      </c>
      <c r="C102" s="203">
        <v>28</v>
      </c>
      <c r="D102" s="203" t="s">
        <v>300</v>
      </c>
      <c r="E102" s="205">
        <v>0</v>
      </c>
      <c r="F102" s="205">
        <v>0</v>
      </c>
      <c r="G102" s="205">
        <v>2196.88</v>
      </c>
      <c r="H102" s="205">
        <v>61512.5</v>
      </c>
      <c r="I102" s="205">
        <v>61512.5</v>
      </c>
    </row>
    <row r="103" spans="1:9" s="202" customFormat="1" ht="30" x14ac:dyDescent="0.25">
      <c r="A103" s="203">
        <v>8</v>
      </c>
      <c r="B103" s="206" t="s">
        <v>384</v>
      </c>
      <c r="C103" s="203">
        <v>0.3</v>
      </c>
      <c r="D103" s="203" t="s">
        <v>298</v>
      </c>
      <c r="E103" s="205">
        <v>0</v>
      </c>
      <c r="F103" s="205">
        <v>0</v>
      </c>
      <c r="G103" s="205">
        <v>485625</v>
      </c>
      <c r="H103" s="205">
        <v>145687.5</v>
      </c>
      <c r="I103" s="205">
        <v>145687.5</v>
      </c>
    </row>
    <row r="104" spans="1:9" s="202" customFormat="1" x14ac:dyDescent="0.25">
      <c r="A104" s="203"/>
      <c r="B104" s="204" t="s">
        <v>385</v>
      </c>
      <c r="C104" s="203"/>
      <c r="D104" s="203"/>
      <c r="E104" s="205">
        <v>0</v>
      </c>
      <c r="F104" s="205">
        <v>0</v>
      </c>
      <c r="G104" s="205">
        <v>0</v>
      </c>
      <c r="H104" s="205">
        <v>0</v>
      </c>
      <c r="I104" s="205">
        <v>0</v>
      </c>
    </row>
    <row r="105" spans="1:9" s="202" customFormat="1" ht="30" x14ac:dyDescent="0.25">
      <c r="A105" s="203">
        <v>1</v>
      </c>
      <c r="B105" s="206" t="s">
        <v>386</v>
      </c>
      <c r="C105" s="203">
        <v>2</v>
      </c>
      <c r="D105" s="203" t="s">
        <v>282</v>
      </c>
      <c r="E105" s="205">
        <v>0</v>
      </c>
      <c r="F105" s="205">
        <v>0</v>
      </c>
      <c r="G105" s="205">
        <v>17343.75</v>
      </c>
      <c r="H105" s="205">
        <v>34687.5</v>
      </c>
      <c r="I105" s="205">
        <v>34687.5</v>
      </c>
    </row>
    <row r="106" spans="1:9" s="202" customFormat="1" ht="45" x14ac:dyDescent="0.25">
      <c r="A106" s="203">
        <v>2</v>
      </c>
      <c r="B106" s="206" t="s">
        <v>387</v>
      </c>
      <c r="C106" s="203">
        <v>2</v>
      </c>
      <c r="D106" s="203" t="s">
        <v>282</v>
      </c>
      <c r="E106" s="205">
        <v>0</v>
      </c>
      <c r="F106" s="205">
        <v>0</v>
      </c>
      <c r="G106" s="205">
        <v>17343.75</v>
      </c>
      <c r="H106" s="205">
        <v>34687.5</v>
      </c>
      <c r="I106" s="205">
        <v>34687.5</v>
      </c>
    </row>
    <row r="107" spans="1:9" s="202" customFormat="1" ht="30" x14ac:dyDescent="0.25">
      <c r="A107" s="203">
        <v>3</v>
      </c>
      <c r="B107" s="206" t="s">
        <v>388</v>
      </c>
      <c r="C107" s="203">
        <v>2</v>
      </c>
      <c r="D107" s="203" t="s">
        <v>282</v>
      </c>
      <c r="E107" s="205">
        <v>0</v>
      </c>
      <c r="F107" s="205">
        <v>0</v>
      </c>
      <c r="G107" s="205">
        <v>5781.25</v>
      </c>
      <c r="H107" s="205">
        <v>11562.5</v>
      </c>
      <c r="I107" s="205">
        <v>11562.5</v>
      </c>
    </row>
    <row r="108" spans="1:9" s="202" customFormat="1" ht="30" x14ac:dyDescent="0.25">
      <c r="A108" s="203">
        <v>4</v>
      </c>
      <c r="B108" s="206" t="s">
        <v>389</v>
      </c>
      <c r="C108" s="203">
        <v>2</v>
      </c>
      <c r="D108" s="203" t="s">
        <v>282</v>
      </c>
      <c r="E108" s="205">
        <v>0</v>
      </c>
      <c r="F108" s="205">
        <v>0</v>
      </c>
      <c r="G108" s="205">
        <v>2196.88</v>
      </c>
      <c r="H108" s="205">
        <v>4393.75</v>
      </c>
      <c r="I108" s="205">
        <v>4393.75</v>
      </c>
    </row>
    <row r="109" spans="1:9" s="202" customFormat="1" x14ac:dyDescent="0.25">
      <c r="A109" s="203">
        <v>5</v>
      </c>
      <c r="B109" s="206" t="s">
        <v>390</v>
      </c>
      <c r="C109" s="203">
        <v>2</v>
      </c>
      <c r="D109" s="203" t="s">
        <v>282</v>
      </c>
      <c r="E109" s="205">
        <v>0</v>
      </c>
      <c r="F109" s="205">
        <v>0</v>
      </c>
      <c r="G109" s="205">
        <v>1734.38</v>
      </c>
      <c r="H109" s="205">
        <v>3468.75</v>
      </c>
      <c r="I109" s="205">
        <v>3468.75</v>
      </c>
    </row>
    <row r="110" spans="1:9" s="202" customFormat="1" ht="30" x14ac:dyDescent="0.25">
      <c r="A110" s="203">
        <v>6</v>
      </c>
      <c r="B110" s="206" t="s">
        <v>391</v>
      </c>
      <c r="C110" s="203">
        <v>5</v>
      </c>
      <c r="D110" s="203" t="s">
        <v>282</v>
      </c>
      <c r="E110" s="205">
        <v>0</v>
      </c>
      <c r="F110" s="205">
        <v>0</v>
      </c>
      <c r="G110" s="205">
        <v>2196.88</v>
      </c>
      <c r="H110" s="205">
        <v>10984.38</v>
      </c>
      <c r="I110" s="205">
        <v>10984.38</v>
      </c>
    </row>
    <row r="111" spans="1:9" s="202" customFormat="1" x14ac:dyDescent="0.25">
      <c r="A111" s="203">
        <v>7</v>
      </c>
      <c r="B111" s="206" t="s">
        <v>392</v>
      </c>
      <c r="C111" s="203">
        <v>1</v>
      </c>
      <c r="D111" s="203" t="s">
        <v>282</v>
      </c>
      <c r="E111" s="205">
        <v>0</v>
      </c>
      <c r="F111" s="205">
        <v>0</v>
      </c>
      <c r="G111" s="205">
        <v>1271.8800000000001</v>
      </c>
      <c r="H111" s="205">
        <v>1271.8800000000001</v>
      </c>
      <c r="I111" s="205">
        <v>1271.8800000000001</v>
      </c>
    </row>
    <row r="112" spans="1:9" s="202" customFormat="1" x14ac:dyDescent="0.25">
      <c r="A112" s="203">
        <v>8</v>
      </c>
      <c r="B112" s="206" t="s">
        <v>393</v>
      </c>
      <c r="C112" s="203">
        <v>4</v>
      </c>
      <c r="D112" s="203" t="s">
        <v>282</v>
      </c>
      <c r="E112" s="205">
        <v>0</v>
      </c>
      <c r="F112" s="205">
        <v>0</v>
      </c>
      <c r="G112" s="205">
        <v>0</v>
      </c>
      <c r="H112" s="205">
        <v>0</v>
      </c>
      <c r="I112" s="205">
        <v>0</v>
      </c>
    </row>
    <row r="113" spans="1:9" s="202" customFormat="1" x14ac:dyDescent="0.25">
      <c r="A113" s="203">
        <v>9</v>
      </c>
      <c r="B113" s="206" t="s">
        <v>394</v>
      </c>
      <c r="C113" s="203">
        <v>8</v>
      </c>
      <c r="D113" s="203" t="s">
        <v>282</v>
      </c>
      <c r="E113" s="205">
        <v>0</v>
      </c>
      <c r="F113" s="205">
        <v>0</v>
      </c>
      <c r="G113" s="205">
        <v>0</v>
      </c>
      <c r="H113" s="205">
        <v>0</v>
      </c>
      <c r="I113" s="205">
        <v>0</v>
      </c>
    </row>
    <row r="114" spans="1:9" s="202" customFormat="1" x14ac:dyDescent="0.25">
      <c r="A114" s="203">
        <v>10</v>
      </c>
      <c r="B114" s="206" t="s">
        <v>395</v>
      </c>
      <c r="C114" s="203">
        <v>8</v>
      </c>
      <c r="D114" s="203" t="s">
        <v>282</v>
      </c>
      <c r="E114" s="205">
        <v>0</v>
      </c>
      <c r="F114" s="205">
        <v>0</v>
      </c>
      <c r="G114" s="205">
        <v>0</v>
      </c>
      <c r="H114" s="205">
        <v>0</v>
      </c>
      <c r="I114" s="205">
        <v>0</v>
      </c>
    </row>
    <row r="115" spans="1:9" s="202" customFormat="1" x14ac:dyDescent="0.25">
      <c r="A115" s="203">
        <v>11</v>
      </c>
      <c r="B115" s="206" t="s">
        <v>396</v>
      </c>
      <c r="C115" s="203">
        <v>2.4E-2</v>
      </c>
      <c r="D115" s="203" t="s">
        <v>298</v>
      </c>
      <c r="E115" s="205">
        <v>0</v>
      </c>
      <c r="F115" s="205">
        <v>0</v>
      </c>
      <c r="G115" s="205">
        <v>346875</v>
      </c>
      <c r="H115" s="205">
        <v>8325</v>
      </c>
      <c r="I115" s="205">
        <v>8325</v>
      </c>
    </row>
    <row r="116" spans="1:9" s="202" customFormat="1" x14ac:dyDescent="0.25">
      <c r="A116" s="203">
        <v>12</v>
      </c>
      <c r="B116" s="206" t="s">
        <v>397</v>
      </c>
      <c r="C116" s="203">
        <v>35</v>
      </c>
      <c r="D116" s="203" t="s">
        <v>282</v>
      </c>
      <c r="E116" s="205">
        <v>0</v>
      </c>
      <c r="F116" s="205">
        <v>0</v>
      </c>
      <c r="G116" s="205">
        <v>3584.38</v>
      </c>
      <c r="H116" s="205">
        <v>125453.13</v>
      </c>
      <c r="I116" s="205">
        <v>125453.13</v>
      </c>
    </row>
    <row r="117" spans="1:9" s="202" customFormat="1" x14ac:dyDescent="0.25">
      <c r="A117" s="203">
        <v>13</v>
      </c>
      <c r="B117" s="206" t="s">
        <v>398</v>
      </c>
      <c r="C117" s="203">
        <v>3</v>
      </c>
      <c r="D117" s="203" t="s">
        <v>282</v>
      </c>
      <c r="E117" s="205">
        <v>0</v>
      </c>
      <c r="F117" s="205">
        <v>0</v>
      </c>
      <c r="G117" s="205">
        <v>3584.38</v>
      </c>
      <c r="H117" s="205">
        <v>10753.13</v>
      </c>
      <c r="I117" s="205">
        <v>10753.13</v>
      </c>
    </row>
    <row r="118" spans="1:9" s="202" customFormat="1" ht="30" x14ac:dyDescent="0.25">
      <c r="A118" s="203">
        <v>14</v>
      </c>
      <c r="B118" s="206" t="s">
        <v>375</v>
      </c>
      <c r="C118" s="203">
        <v>9</v>
      </c>
      <c r="D118" s="203" t="s">
        <v>282</v>
      </c>
      <c r="E118" s="205">
        <v>0</v>
      </c>
      <c r="F118" s="205">
        <v>0</v>
      </c>
      <c r="G118" s="205">
        <v>0</v>
      </c>
      <c r="H118" s="205">
        <v>0</v>
      </c>
      <c r="I118" s="205">
        <v>0</v>
      </c>
    </row>
    <row r="119" spans="1:9" s="202" customFormat="1" x14ac:dyDescent="0.25">
      <c r="A119" s="203">
        <v>15</v>
      </c>
      <c r="B119" s="206" t="s">
        <v>399</v>
      </c>
      <c r="C119" s="203">
        <v>20</v>
      </c>
      <c r="D119" s="203" t="s">
        <v>300</v>
      </c>
      <c r="E119" s="205">
        <v>0</v>
      </c>
      <c r="F119" s="205">
        <v>0</v>
      </c>
      <c r="G119" s="205">
        <v>2890.63</v>
      </c>
      <c r="H119" s="205">
        <v>57812.5</v>
      </c>
      <c r="I119" s="205">
        <v>57812.5</v>
      </c>
    </row>
    <row r="120" spans="1:9" s="202" customFormat="1" ht="30" x14ac:dyDescent="0.25">
      <c r="A120" s="203">
        <v>16</v>
      </c>
      <c r="B120" s="206" t="s">
        <v>400</v>
      </c>
      <c r="C120" s="203">
        <v>60</v>
      </c>
      <c r="D120" s="203" t="s">
        <v>300</v>
      </c>
      <c r="E120" s="205">
        <v>0</v>
      </c>
      <c r="F120" s="205">
        <v>0</v>
      </c>
      <c r="G120" s="205">
        <v>3468.75</v>
      </c>
      <c r="H120" s="205">
        <v>208125</v>
      </c>
      <c r="I120" s="205">
        <v>208125</v>
      </c>
    </row>
    <row r="121" spans="1:9" s="202" customFormat="1" ht="30" x14ac:dyDescent="0.25">
      <c r="A121" s="203">
        <v>17</v>
      </c>
      <c r="B121" s="206" t="s">
        <v>401</v>
      </c>
      <c r="C121" s="203">
        <v>0.27</v>
      </c>
      <c r="D121" s="203" t="s">
        <v>298</v>
      </c>
      <c r="E121" s="205">
        <v>0</v>
      </c>
      <c r="F121" s="205">
        <v>0</v>
      </c>
      <c r="G121" s="205">
        <v>485625</v>
      </c>
      <c r="H121" s="205">
        <v>131118.75</v>
      </c>
      <c r="I121" s="205">
        <v>131118.75</v>
      </c>
    </row>
    <row r="122" spans="1:9" s="202" customFormat="1" x14ac:dyDescent="0.25">
      <c r="A122" s="203"/>
      <c r="B122" s="204" t="s">
        <v>402</v>
      </c>
      <c r="C122" s="203"/>
      <c r="D122" s="203"/>
      <c r="E122" s="205">
        <v>0</v>
      </c>
      <c r="F122" s="205">
        <v>0</v>
      </c>
      <c r="G122" s="205">
        <v>0</v>
      </c>
      <c r="H122" s="205">
        <v>0</v>
      </c>
      <c r="I122" s="205">
        <v>0</v>
      </c>
    </row>
    <row r="123" spans="1:9" s="202" customFormat="1" x14ac:dyDescent="0.25">
      <c r="A123" s="203">
        <v>1</v>
      </c>
      <c r="B123" s="206" t="s">
        <v>380</v>
      </c>
      <c r="C123" s="203">
        <v>2</v>
      </c>
      <c r="D123" s="203" t="s">
        <v>282</v>
      </c>
      <c r="E123" s="205">
        <v>0</v>
      </c>
      <c r="F123" s="205">
        <v>0</v>
      </c>
      <c r="G123" s="205">
        <v>8209.3799999999992</v>
      </c>
      <c r="H123" s="205">
        <v>16418.75</v>
      </c>
      <c r="I123" s="205">
        <v>16418.75</v>
      </c>
    </row>
    <row r="124" spans="1:9" s="202" customFormat="1" ht="30" x14ac:dyDescent="0.25">
      <c r="A124" s="203">
        <v>2</v>
      </c>
      <c r="B124" s="206" t="s">
        <v>403</v>
      </c>
      <c r="C124" s="203">
        <v>6</v>
      </c>
      <c r="D124" s="203" t="s">
        <v>282</v>
      </c>
      <c r="E124" s="205">
        <v>0</v>
      </c>
      <c r="F124" s="205">
        <v>0</v>
      </c>
      <c r="G124" s="205">
        <v>0</v>
      </c>
      <c r="H124" s="205">
        <v>0</v>
      </c>
      <c r="I124" s="205">
        <v>0</v>
      </c>
    </row>
    <row r="125" spans="1:9" s="202" customFormat="1" ht="30" x14ac:dyDescent="0.25">
      <c r="A125" s="203">
        <v>3</v>
      </c>
      <c r="B125" s="206" t="s">
        <v>404</v>
      </c>
      <c r="C125" s="203">
        <v>15</v>
      </c>
      <c r="D125" s="203" t="s">
        <v>300</v>
      </c>
      <c r="E125" s="205">
        <v>0</v>
      </c>
      <c r="F125" s="205">
        <v>0</v>
      </c>
      <c r="G125" s="205">
        <v>6359.38</v>
      </c>
      <c r="H125" s="205">
        <v>95390.63</v>
      </c>
      <c r="I125" s="205">
        <v>95390.63</v>
      </c>
    </row>
    <row r="126" spans="1:9" s="202" customFormat="1" x14ac:dyDescent="0.25">
      <c r="A126" s="203"/>
      <c r="B126" s="204" t="s">
        <v>405</v>
      </c>
      <c r="C126" s="203"/>
      <c r="D126" s="203"/>
      <c r="E126" s="205">
        <v>0</v>
      </c>
      <c r="F126" s="205">
        <v>0</v>
      </c>
      <c r="G126" s="205">
        <v>0</v>
      </c>
      <c r="H126" s="205">
        <v>0</v>
      </c>
      <c r="I126" s="205">
        <v>0</v>
      </c>
    </row>
    <row r="127" spans="1:9" s="202" customFormat="1" ht="45" x14ac:dyDescent="0.25">
      <c r="A127" s="203">
        <v>1</v>
      </c>
      <c r="B127" s="206" t="s">
        <v>406</v>
      </c>
      <c r="C127" s="203">
        <v>3</v>
      </c>
      <c r="D127" s="203" t="s">
        <v>282</v>
      </c>
      <c r="E127" s="205">
        <v>0</v>
      </c>
      <c r="F127" s="205">
        <v>0</v>
      </c>
      <c r="G127" s="205">
        <v>57812.5</v>
      </c>
      <c r="H127" s="205">
        <v>173437.5</v>
      </c>
      <c r="I127" s="205">
        <v>173437.5</v>
      </c>
    </row>
    <row r="128" spans="1:9" s="202" customFormat="1" ht="45" x14ac:dyDescent="0.25">
      <c r="A128" s="203">
        <v>2</v>
      </c>
      <c r="B128" s="206" t="s">
        <v>407</v>
      </c>
      <c r="C128" s="203">
        <v>2</v>
      </c>
      <c r="D128" s="203" t="s">
        <v>282</v>
      </c>
      <c r="E128" s="205">
        <v>0</v>
      </c>
      <c r="F128" s="205">
        <v>0</v>
      </c>
      <c r="G128" s="205">
        <v>9134.3799999999992</v>
      </c>
      <c r="H128" s="205">
        <v>18268.75</v>
      </c>
      <c r="I128" s="205">
        <v>18268.75</v>
      </c>
    </row>
    <row r="129" spans="1:9" s="202" customFormat="1" ht="60" x14ac:dyDescent="0.25">
      <c r="A129" s="203">
        <v>3</v>
      </c>
      <c r="B129" s="206" t="s">
        <v>408</v>
      </c>
      <c r="C129" s="203">
        <v>2</v>
      </c>
      <c r="D129" s="203" t="s">
        <v>282</v>
      </c>
      <c r="E129" s="205">
        <v>0</v>
      </c>
      <c r="F129" s="205">
        <v>0</v>
      </c>
      <c r="G129" s="205">
        <v>5896.88</v>
      </c>
      <c r="H129" s="205">
        <v>11793.75</v>
      </c>
      <c r="I129" s="205">
        <v>11793.75</v>
      </c>
    </row>
    <row r="130" spans="1:9" s="202" customFormat="1" ht="42" customHeight="1" x14ac:dyDescent="0.25">
      <c r="A130" s="203">
        <v>4</v>
      </c>
      <c r="B130" s="206" t="s">
        <v>409</v>
      </c>
      <c r="C130" s="203">
        <v>1</v>
      </c>
      <c r="D130" s="203" t="s">
        <v>282</v>
      </c>
      <c r="E130" s="205">
        <v>0</v>
      </c>
      <c r="F130" s="205">
        <v>0</v>
      </c>
      <c r="G130" s="205">
        <v>2890.63</v>
      </c>
      <c r="H130" s="205">
        <v>2890.63</v>
      </c>
      <c r="I130" s="205">
        <v>2890.63</v>
      </c>
    </row>
    <row r="131" spans="1:9" s="202" customFormat="1" ht="30" x14ac:dyDescent="0.25">
      <c r="A131" s="203">
        <v>5</v>
      </c>
      <c r="B131" s="206" t="s">
        <v>410</v>
      </c>
      <c r="C131" s="203">
        <v>2</v>
      </c>
      <c r="D131" s="203" t="s">
        <v>282</v>
      </c>
      <c r="E131" s="205">
        <v>0</v>
      </c>
      <c r="F131" s="205">
        <v>0</v>
      </c>
      <c r="G131" s="205">
        <v>2890.63</v>
      </c>
      <c r="H131" s="205">
        <v>5781.25</v>
      </c>
      <c r="I131" s="205">
        <v>5781.25</v>
      </c>
    </row>
    <row r="132" spans="1:9" s="202" customFormat="1" x14ac:dyDescent="0.25">
      <c r="A132" s="203">
        <v>6</v>
      </c>
      <c r="B132" s="206" t="s">
        <v>411</v>
      </c>
      <c r="C132" s="203">
        <v>2</v>
      </c>
      <c r="D132" s="203" t="s">
        <v>282</v>
      </c>
      <c r="E132" s="205">
        <v>0</v>
      </c>
      <c r="F132" s="205">
        <v>0</v>
      </c>
      <c r="G132" s="205">
        <v>809.38</v>
      </c>
      <c r="H132" s="205">
        <v>1618.75</v>
      </c>
      <c r="I132" s="205">
        <v>1618.75</v>
      </c>
    </row>
    <row r="133" spans="1:9" s="202" customFormat="1" ht="30" x14ac:dyDescent="0.25">
      <c r="A133" s="203">
        <v>7</v>
      </c>
      <c r="B133" s="206" t="s">
        <v>412</v>
      </c>
      <c r="C133" s="203">
        <v>2</v>
      </c>
      <c r="D133" s="203" t="s">
        <v>282</v>
      </c>
      <c r="E133" s="205">
        <v>0</v>
      </c>
      <c r="F133" s="205">
        <v>0</v>
      </c>
      <c r="G133" s="205">
        <v>0</v>
      </c>
      <c r="H133" s="205">
        <v>0</v>
      </c>
      <c r="I133" s="205">
        <v>0</v>
      </c>
    </row>
    <row r="134" spans="1:9" s="202" customFormat="1" ht="45" x14ac:dyDescent="0.25">
      <c r="A134" s="203">
        <v>8</v>
      </c>
      <c r="B134" s="206" t="s">
        <v>413</v>
      </c>
      <c r="C134" s="203">
        <v>1</v>
      </c>
      <c r="D134" s="203" t="s">
        <v>300</v>
      </c>
      <c r="E134" s="205">
        <v>0</v>
      </c>
      <c r="F134" s="205">
        <v>0</v>
      </c>
      <c r="G134" s="205">
        <v>4046.88</v>
      </c>
      <c r="H134" s="205">
        <v>4046.88</v>
      </c>
      <c r="I134" s="205">
        <v>4046.88</v>
      </c>
    </row>
    <row r="135" spans="1:9" s="202" customFormat="1" ht="45" x14ac:dyDescent="0.25">
      <c r="A135" s="203">
        <v>9</v>
      </c>
      <c r="B135" s="206" t="s">
        <v>414</v>
      </c>
      <c r="C135" s="203">
        <v>47</v>
      </c>
      <c r="D135" s="203" t="s">
        <v>300</v>
      </c>
      <c r="E135" s="205">
        <v>0</v>
      </c>
      <c r="F135" s="205">
        <v>0</v>
      </c>
      <c r="G135" s="205">
        <v>5896.88</v>
      </c>
      <c r="H135" s="205">
        <v>277153.13</v>
      </c>
      <c r="I135" s="205">
        <v>277153.13</v>
      </c>
    </row>
    <row r="136" spans="1:9" s="202" customFormat="1" ht="30" x14ac:dyDescent="0.25">
      <c r="A136" s="203">
        <v>10</v>
      </c>
      <c r="B136" s="206" t="s">
        <v>415</v>
      </c>
      <c r="C136" s="203">
        <v>8</v>
      </c>
      <c r="D136" s="203" t="s">
        <v>282</v>
      </c>
      <c r="E136" s="205">
        <v>0</v>
      </c>
      <c r="F136" s="205">
        <v>0</v>
      </c>
      <c r="G136" s="205">
        <v>0</v>
      </c>
      <c r="H136" s="205">
        <v>0</v>
      </c>
      <c r="I136" s="205">
        <v>0</v>
      </c>
    </row>
    <row r="137" spans="1:9" s="202" customFormat="1" x14ac:dyDescent="0.25">
      <c r="A137" s="203"/>
      <c r="B137" s="204" t="s">
        <v>416</v>
      </c>
      <c r="C137" s="203"/>
      <c r="D137" s="203"/>
      <c r="E137" s="205">
        <v>0</v>
      </c>
      <c r="F137" s="205">
        <v>0</v>
      </c>
      <c r="G137" s="205">
        <v>0</v>
      </c>
      <c r="H137" s="205">
        <v>0</v>
      </c>
      <c r="I137" s="205">
        <v>0</v>
      </c>
    </row>
    <row r="138" spans="1:9" s="202" customFormat="1" x14ac:dyDescent="0.25">
      <c r="A138" s="203">
        <v>1</v>
      </c>
      <c r="B138" s="206" t="s">
        <v>417</v>
      </c>
      <c r="C138" s="203">
        <v>5</v>
      </c>
      <c r="D138" s="203" t="s">
        <v>282</v>
      </c>
      <c r="E138" s="205">
        <v>0</v>
      </c>
      <c r="F138" s="205">
        <v>0</v>
      </c>
      <c r="G138" s="205">
        <v>2196.88</v>
      </c>
      <c r="H138" s="205">
        <v>10984.38</v>
      </c>
      <c r="I138" s="205">
        <v>10984.38</v>
      </c>
    </row>
    <row r="139" spans="1:9" s="202" customFormat="1" x14ac:dyDescent="0.25">
      <c r="A139" s="203">
        <v>2</v>
      </c>
      <c r="B139" s="206" t="s">
        <v>418</v>
      </c>
      <c r="C139" s="203">
        <v>50</v>
      </c>
      <c r="D139" s="203" t="s">
        <v>282</v>
      </c>
      <c r="E139" s="205">
        <v>0</v>
      </c>
      <c r="F139" s="205">
        <v>0</v>
      </c>
      <c r="G139" s="205">
        <v>2196.88</v>
      </c>
      <c r="H139" s="205">
        <v>109843.75</v>
      </c>
      <c r="I139" s="205">
        <v>109843.75</v>
      </c>
    </row>
    <row r="140" spans="1:9" s="202" customFormat="1" x14ac:dyDescent="0.25">
      <c r="A140" s="203">
        <v>3</v>
      </c>
      <c r="B140" s="206" t="s">
        <v>419</v>
      </c>
      <c r="C140" s="203">
        <v>14</v>
      </c>
      <c r="D140" s="203" t="s">
        <v>282</v>
      </c>
      <c r="E140" s="205">
        <v>0</v>
      </c>
      <c r="F140" s="205">
        <v>0</v>
      </c>
      <c r="G140" s="205">
        <v>2196.88</v>
      </c>
      <c r="H140" s="205">
        <v>30756.25</v>
      </c>
      <c r="I140" s="205">
        <v>30756.25</v>
      </c>
    </row>
    <row r="141" spans="1:9" s="202" customFormat="1" ht="30" x14ac:dyDescent="0.25">
      <c r="A141" s="203">
        <v>4</v>
      </c>
      <c r="B141" s="206" t="s">
        <v>420</v>
      </c>
      <c r="C141" s="203">
        <v>4</v>
      </c>
      <c r="D141" s="203" t="s">
        <v>282</v>
      </c>
      <c r="E141" s="205">
        <v>0</v>
      </c>
      <c r="F141" s="205">
        <v>0</v>
      </c>
      <c r="G141" s="205">
        <v>0</v>
      </c>
      <c r="H141" s="205">
        <v>0</v>
      </c>
      <c r="I141" s="205">
        <v>0</v>
      </c>
    </row>
    <row r="142" spans="1:9" s="202" customFormat="1" ht="30" x14ac:dyDescent="0.25">
      <c r="A142" s="203">
        <v>5</v>
      </c>
      <c r="B142" s="206" t="s">
        <v>421</v>
      </c>
      <c r="C142" s="203">
        <v>3</v>
      </c>
      <c r="D142" s="203" t="s">
        <v>282</v>
      </c>
      <c r="E142" s="205">
        <v>0</v>
      </c>
      <c r="F142" s="205">
        <v>0</v>
      </c>
      <c r="G142" s="205">
        <v>0</v>
      </c>
      <c r="H142" s="205">
        <v>0</v>
      </c>
      <c r="I142" s="205">
        <v>0</v>
      </c>
    </row>
    <row r="143" spans="1:9" s="202" customFormat="1" ht="30" x14ac:dyDescent="0.25">
      <c r="A143" s="203">
        <v>6</v>
      </c>
      <c r="B143" s="206" t="s">
        <v>422</v>
      </c>
      <c r="C143" s="203">
        <v>6</v>
      </c>
      <c r="D143" s="203" t="s">
        <v>282</v>
      </c>
      <c r="E143" s="205">
        <v>0</v>
      </c>
      <c r="F143" s="205">
        <v>0</v>
      </c>
      <c r="G143" s="205">
        <v>0</v>
      </c>
      <c r="H143" s="205">
        <v>0</v>
      </c>
      <c r="I143" s="205">
        <v>0</v>
      </c>
    </row>
    <row r="144" spans="1:9" s="202" customFormat="1" x14ac:dyDescent="0.25">
      <c r="A144" s="203">
        <v>7</v>
      </c>
      <c r="B144" s="206" t="s">
        <v>423</v>
      </c>
      <c r="C144" s="203">
        <v>4</v>
      </c>
      <c r="D144" s="203" t="s">
        <v>300</v>
      </c>
      <c r="E144" s="205">
        <v>0</v>
      </c>
      <c r="F144" s="205">
        <v>0</v>
      </c>
      <c r="G144" s="205">
        <v>1271.8800000000001</v>
      </c>
      <c r="H144" s="205">
        <v>5087.5</v>
      </c>
      <c r="I144" s="205">
        <v>5087.5</v>
      </c>
    </row>
    <row r="145" spans="1:9" s="202" customFormat="1" x14ac:dyDescent="0.25">
      <c r="A145" s="203">
        <v>8</v>
      </c>
      <c r="B145" s="206" t="s">
        <v>424</v>
      </c>
      <c r="C145" s="203">
        <v>24</v>
      </c>
      <c r="D145" s="203" t="s">
        <v>300</v>
      </c>
      <c r="E145" s="205">
        <v>0</v>
      </c>
      <c r="F145" s="205">
        <v>0</v>
      </c>
      <c r="G145" s="205">
        <v>1271.8800000000001</v>
      </c>
      <c r="H145" s="205">
        <v>30525</v>
      </c>
      <c r="I145" s="205">
        <v>30525</v>
      </c>
    </row>
    <row r="146" spans="1:9" s="202" customFormat="1" ht="30" x14ac:dyDescent="0.25">
      <c r="A146" s="203">
        <v>9</v>
      </c>
      <c r="B146" s="206" t="s">
        <v>425</v>
      </c>
      <c r="C146" s="203">
        <v>13</v>
      </c>
      <c r="D146" s="203" t="s">
        <v>300</v>
      </c>
      <c r="E146" s="205">
        <v>0</v>
      </c>
      <c r="F146" s="205">
        <v>0</v>
      </c>
      <c r="G146" s="205">
        <v>1850</v>
      </c>
      <c r="H146" s="205">
        <v>24050</v>
      </c>
      <c r="I146" s="205">
        <v>24050</v>
      </c>
    </row>
    <row r="147" spans="1:9" s="202" customFormat="1" x14ac:dyDescent="0.25">
      <c r="A147" s="203">
        <v>10</v>
      </c>
      <c r="B147" s="206" t="s">
        <v>426</v>
      </c>
      <c r="C147" s="203">
        <v>28</v>
      </c>
      <c r="D147" s="203" t="s">
        <v>300</v>
      </c>
      <c r="E147" s="205">
        <v>0</v>
      </c>
      <c r="F147" s="205">
        <v>0</v>
      </c>
      <c r="G147" s="205">
        <v>1734.38</v>
      </c>
      <c r="H147" s="205">
        <v>48562.5</v>
      </c>
      <c r="I147" s="205">
        <v>48562.5</v>
      </c>
    </row>
    <row r="148" spans="1:9" s="202" customFormat="1" ht="30" x14ac:dyDescent="0.25">
      <c r="A148" s="203">
        <v>11</v>
      </c>
      <c r="B148" s="206" t="s">
        <v>427</v>
      </c>
      <c r="C148" s="203">
        <v>3.6999999999999998E-2</v>
      </c>
      <c r="D148" s="203" t="s">
        <v>298</v>
      </c>
      <c r="E148" s="205">
        <v>0</v>
      </c>
      <c r="F148" s="205">
        <v>0</v>
      </c>
      <c r="G148" s="205">
        <v>485625</v>
      </c>
      <c r="H148" s="205">
        <v>17968.13</v>
      </c>
      <c r="I148" s="205">
        <v>17968.13</v>
      </c>
    </row>
    <row r="149" spans="1:9" s="202" customFormat="1" x14ac:dyDescent="0.25">
      <c r="A149" s="199"/>
      <c r="B149" s="200" t="s">
        <v>428</v>
      </c>
      <c r="C149" s="199"/>
      <c r="D149" s="199"/>
      <c r="E149" s="201">
        <v>0</v>
      </c>
      <c r="F149" s="201">
        <v>0</v>
      </c>
      <c r="G149" s="201">
        <v>0</v>
      </c>
      <c r="H149" s="201">
        <v>0</v>
      </c>
      <c r="I149" s="201">
        <v>0</v>
      </c>
    </row>
    <row r="150" spans="1:9" s="202" customFormat="1" x14ac:dyDescent="0.25">
      <c r="A150" s="203"/>
      <c r="B150" s="204" t="s">
        <v>278</v>
      </c>
      <c r="C150" s="203"/>
      <c r="D150" s="203"/>
      <c r="E150" s="205">
        <v>0</v>
      </c>
      <c r="F150" s="205">
        <v>0</v>
      </c>
      <c r="G150" s="205">
        <v>0</v>
      </c>
      <c r="H150" s="205">
        <v>0</v>
      </c>
      <c r="I150" s="205">
        <v>0</v>
      </c>
    </row>
    <row r="151" spans="1:9" s="202" customFormat="1" ht="45" x14ac:dyDescent="0.25">
      <c r="A151" s="203">
        <v>1</v>
      </c>
      <c r="B151" s="206" t="s">
        <v>429</v>
      </c>
      <c r="C151" s="203">
        <v>1</v>
      </c>
      <c r="D151" s="203" t="s">
        <v>280</v>
      </c>
      <c r="E151" s="205">
        <v>0</v>
      </c>
      <c r="F151" s="205">
        <v>0</v>
      </c>
      <c r="G151" s="205">
        <v>28906.25</v>
      </c>
      <c r="H151" s="205">
        <v>28906.25</v>
      </c>
      <c r="I151" s="205">
        <v>28906.25</v>
      </c>
    </row>
    <row r="152" spans="1:9" s="202" customFormat="1" x14ac:dyDescent="0.25">
      <c r="A152" s="203">
        <v>2</v>
      </c>
      <c r="B152" s="206" t="s">
        <v>281</v>
      </c>
      <c r="C152" s="203">
        <v>4</v>
      </c>
      <c r="D152" s="203" t="s">
        <v>282</v>
      </c>
      <c r="E152" s="205">
        <v>0</v>
      </c>
      <c r="F152" s="205">
        <v>0</v>
      </c>
      <c r="G152" s="205">
        <v>5781.25</v>
      </c>
      <c r="H152" s="205">
        <v>23125</v>
      </c>
      <c r="I152" s="205">
        <v>23125</v>
      </c>
    </row>
    <row r="153" spans="1:9" s="202" customFormat="1" x14ac:dyDescent="0.25">
      <c r="A153" s="203">
        <v>3</v>
      </c>
      <c r="B153" s="206" t="s">
        <v>287</v>
      </c>
      <c r="C153" s="203">
        <v>1</v>
      </c>
      <c r="D153" s="203" t="s">
        <v>282</v>
      </c>
      <c r="E153" s="205">
        <v>0</v>
      </c>
      <c r="F153" s="205">
        <v>0</v>
      </c>
      <c r="G153" s="205">
        <v>1734.38</v>
      </c>
      <c r="H153" s="205">
        <v>1734.38</v>
      </c>
      <c r="I153" s="205">
        <v>1734.38</v>
      </c>
    </row>
    <row r="154" spans="1:9" s="202" customFormat="1" x14ac:dyDescent="0.25">
      <c r="A154" s="203">
        <v>4</v>
      </c>
      <c r="B154" s="206" t="s">
        <v>430</v>
      </c>
      <c r="C154" s="203">
        <v>1</v>
      </c>
      <c r="D154" s="203" t="s">
        <v>282</v>
      </c>
      <c r="E154" s="205">
        <v>0</v>
      </c>
      <c r="F154" s="205">
        <v>0</v>
      </c>
      <c r="G154" s="205">
        <v>2890.63</v>
      </c>
      <c r="H154" s="205">
        <v>2890.63</v>
      </c>
      <c r="I154" s="205">
        <v>2890.63</v>
      </c>
    </row>
    <row r="155" spans="1:9" s="202" customFormat="1" ht="43.15" customHeight="1" x14ac:dyDescent="0.25">
      <c r="A155" s="203">
        <v>5</v>
      </c>
      <c r="B155" s="206" t="s">
        <v>431</v>
      </c>
      <c r="C155" s="203">
        <v>1</v>
      </c>
      <c r="D155" s="203" t="s">
        <v>282</v>
      </c>
      <c r="E155" s="205">
        <v>0</v>
      </c>
      <c r="F155" s="205">
        <v>0</v>
      </c>
      <c r="G155" s="205">
        <v>9134.3799999999992</v>
      </c>
      <c r="H155" s="205">
        <v>9134.3799999999992</v>
      </c>
      <c r="I155" s="205">
        <v>9134.3799999999992</v>
      </c>
    </row>
    <row r="156" spans="1:9" s="202" customFormat="1" ht="30" x14ac:dyDescent="0.25">
      <c r="A156" s="203">
        <v>6</v>
      </c>
      <c r="B156" s="206" t="s">
        <v>289</v>
      </c>
      <c r="C156" s="203">
        <v>1</v>
      </c>
      <c r="D156" s="203" t="s">
        <v>282</v>
      </c>
      <c r="E156" s="205">
        <v>0</v>
      </c>
      <c r="F156" s="205">
        <v>0</v>
      </c>
      <c r="G156" s="205">
        <v>2890.63</v>
      </c>
      <c r="H156" s="205">
        <v>2890.63</v>
      </c>
      <c r="I156" s="205">
        <v>2890.63</v>
      </c>
    </row>
    <row r="157" spans="1:9" s="202" customFormat="1" ht="30" x14ac:dyDescent="0.25">
      <c r="A157" s="203">
        <v>7</v>
      </c>
      <c r="B157" s="206" t="s">
        <v>290</v>
      </c>
      <c r="C157" s="203">
        <v>1</v>
      </c>
      <c r="D157" s="203" t="s">
        <v>282</v>
      </c>
      <c r="E157" s="205">
        <v>0</v>
      </c>
      <c r="F157" s="205">
        <v>0</v>
      </c>
      <c r="G157" s="205">
        <v>3584.38</v>
      </c>
      <c r="H157" s="205">
        <v>3584.38</v>
      </c>
      <c r="I157" s="205">
        <v>3584.38</v>
      </c>
    </row>
    <row r="158" spans="1:9" s="202" customFormat="1" ht="30" x14ac:dyDescent="0.25">
      <c r="A158" s="203">
        <v>8</v>
      </c>
      <c r="B158" s="206" t="s">
        <v>292</v>
      </c>
      <c r="C158" s="203">
        <v>1</v>
      </c>
      <c r="D158" s="203" t="s">
        <v>282</v>
      </c>
      <c r="E158" s="205">
        <v>0</v>
      </c>
      <c r="F158" s="205">
        <v>0</v>
      </c>
      <c r="G158" s="205">
        <v>8093.75</v>
      </c>
      <c r="H158" s="205">
        <v>8093.75</v>
      </c>
      <c r="I158" s="205">
        <v>8093.75</v>
      </c>
    </row>
    <row r="159" spans="1:9" s="202" customFormat="1" ht="30" x14ac:dyDescent="0.25">
      <c r="A159" s="203">
        <v>9</v>
      </c>
      <c r="B159" s="206" t="s">
        <v>296</v>
      </c>
      <c r="C159" s="203">
        <v>2</v>
      </c>
      <c r="D159" s="203" t="s">
        <v>282</v>
      </c>
      <c r="E159" s="205">
        <v>0</v>
      </c>
      <c r="F159" s="205">
        <v>0</v>
      </c>
      <c r="G159" s="205">
        <v>0</v>
      </c>
      <c r="H159" s="205">
        <v>0</v>
      </c>
      <c r="I159" s="205">
        <v>0</v>
      </c>
    </row>
    <row r="160" spans="1:9" s="202" customFormat="1" x14ac:dyDescent="0.25">
      <c r="A160" s="203">
        <v>10</v>
      </c>
      <c r="B160" s="206" t="s">
        <v>432</v>
      </c>
      <c r="C160" s="203">
        <v>0.15</v>
      </c>
      <c r="D160" s="203" t="s">
        <v>298</v>
      </c>
      <c r="E160" s="205">
        <v>0</v>
      </c>
      <c r="F160" s="205">
        <v>0</v>
      </c>
      <c r="G160" s="205">
        <v>115625</v>
      </c>
      <c r="H160" s="205">
        <v>17343.75</v>
      </c>
      <c r="I160" s="205">
        <v>17343.75</v>
      </c>
    </row>
    <row r="161" spans="1:9" s="202" customFormat="1" ht="30" x14ac:dyDescent="0.25">
      <c r="A161" s="203">
        <v>11</v>
      </c>
      <c r="B161" s="206" t="s">
        <v>306</v>
      </c>
      <c r="C161" s="203">
        <v>0.5</v>
      </c>
      <c r="D161" s="203" t="s">
        <v>300</v>
      </c>
      <c r="E161" s="205">
        <v>0</v>
      </c>
      <c r="F161" s="205">
        <v>0</v>
      </c>
      <c r="G161" s="205">
        <v>1734.38</v>
      </c>
      <c r="H161" s="205">
        <v>867.19</v>
      </c>
      <c r="I161" s="205">
        <v>867.19</v>
      </c>
    </row>
    <row r="162" spans="1:9" s="202" customFormat="1" x14ac:dyDescent="0.25">
      <c r="A162" s="203">
        <v>12</v>
      </c>
      <c r="B162" s="206" t="s">
        <v>307</v>
      </c>
      <c r="C162" s="203">
        <v>2</v>
      </c>
      <c r="D162" s="203" t="s">
        <v>300</v>
      </c>
      <c r="E162" s="205">
        <v>0</v>
      </c>
      <c r="F162" s="205">
        <v>0</v>
      </c>
      <c r="G162" s="205">
        <v>2196.88</v>
      </c>
      <c r="H162" s="205">
        <v>4393.75</v>
      </c>
      <c r="I162" s="205">
        <v>4393.75</v>
      </c>
    </row>
    <row r="163" spans="1:9" s="202" customFormat="1" x14ac:dyDescent="0.25">
      <c r="A163" s="203">
        <v>13</v>
      </c>
      <c r="B163" s="206" t="s">
        <v>308</v>
      </c>
      <c r="C163" s="203">
        <v>8</v>
      </c>
      <c r="D163" s="203" t="s">
        <v>300</v>
      </c>
      <c r="E163" s="205">
        <v>0</v>
      </c>
      <c r="F163" s="205">
        <v>0</v>
      </c>
      <c r="G163" s="205">
        <v>2890.63</v>
      </c>
      <c r="H163" s="205">
        <v>23125</v>
      </c>
      <c r="I163" s="205">
        <v>23125</v>
      </c>
    </row>
    <row r="164" spans="1:9" s="202" customFormat="1" x14ac:dyDescent="0.25">
      <c r="A164" s="203">
        <v>14</v>
      </c>
      <c r="B164" s="206" t="s">
        <v>433</v>
      </c>
      <c r="C164" s="203">
        <v>1</v>
      </c>
      <c r="D164" s="203" t="s">
        <v>282</v>
      </c>
      <c r="E164" s="205">
        <v>0</v>
      </c>
      <c r="F164" s="205">
        <v>0</v>
      </c>
      <c r="G164" s="205">
        <v>2890.63</v>
      </c>
      <c r="H164" s="205">
        <v>2890.63</v>
      </c>
      <c r="I164" s="205">
        <v>2890.63</v>
      </c>
    </row>
    <row r="165" spans="1:9" s="202" customFormat="1" ht="30" x14ac:dyDescent="0.25">
      <c r="A165" s="203">
        <v>15</v>
      </c>
      <c r="B165" s="206" t="s">
        <v>310</v>
      </c>
      <c r="C165" s="203">
        <v>1</v>
      </c>
      <c r="D165" s="203" t="s">
        <v>282</v>
      </c>
      <c r="E165" s="205">
        <v>0</v>
      </c>
      <c r="F165" s="205">
        <v>0</v>
      </c>
      <c r="G165" s="205">
        <v>2890.63</v>
      </c>
      <c r="H165" s="205">
        <v>2890.63</v>
      </c>
      <c r="I165" s="205">
        <v>2890.63</v>
      </c>
    </row>
    <row r="166" spans="1:9" s="202" customFormat="1" x14ac:dyDescent="0.25">
      <c r="A166" s="207">
        <v>16</v>
      </c>
      <c r="B166" s="208" t="s">
        <v>312</v>
      </c>
      <c r="C166" s="203"/>
      <c r="D166" s="203"/>
      <c r="E166" s="205">
        <v>0</v>
      </c>
      <c r="F166" s="205">
        <v>0</v>
      </c>
      <c r="G166" s="205">
        <v>0</v>
      </c>
      <c r="H166" s="205">
        <v>0</v>
      </c>
      <c r="I166" s="205">
        <v>0</v>
      </c>
    </row>
    <row r="167" spans="1:9" s="202" customFormat="1" x14ac:dyDescent="0.25">
      <c r="A167" s="203" t="s">
        <v>434</v>
      </c>
      <c r="B167" s="206" t="s">
        <v>314</v>
      </c>
      <c r="C167" s="203">
        <v>0.2</v>
      </c>
      <c r="D167" s="203" t="s">
        <v>315</v>
      </c>
      <c r="E167" s="205">
        <v>0</v>
      </c>
      <c r="F167" s="205">
        <v>0</v>
      </c>
      <c r="G167" s="205">
        <v>8093.75</v>
      </c>
      <c r="H167" s="205">
        <v>1618.75</v>
      </c>
      <c r="I167" s="205">
        <v>1618.75</v>
      </c>
    </row>
    <row r="168" spans="1:9" s="202" customFormat="1" x14ac:dyDescent="0.25">
      <c r="A168" s="203" t="s">
        <v>352</v>
      </c>
      <c r="B168" s="206" t="s">
        <v>317</v>
      </c>
      <c r="C168" s="203">
        <v>0.5</v>
      </c>
      <c r="D168" s="203" t="s">
        <v>315</v>
      </c>
      <c r="E168" s="205">
        <v>0</v>
      </c>
      <c r="F168" s="205">
        <v>0</v>
      </c>
      <c r="G168" s="205">
        <v>8093.75</v>
      </c>
      <c r="H168" s="205">
        <v>4046.88</v>
      </c>
      <c r="I168" s="205">
        <v>4046.88</v>
      </c>
    </row>
    <row r="169" spans="1:9" s="202" customFormat="1" x14ac:dyDescent="0.25">
      <c r="A169" s="203"/>
      <c r="B169" s="204" t="s">
        <v>318</v>
      </c>
      <c r="C169" s="203"/>
      <c r="D169" s="203"/>
      <c r="E169" s="205">
        <v>0</v>
      </c>
      <c r="F169" s="205">
        <v>0</v>
      </c>
      <c r="G169" s="205">
        <v>0</v>
      </c>
      <c r="H169" s="205">
        <v>0</v>
      </c>
      <c r="I169" s="205">
        <v>0</v>
      </c>
    </row>
    <row r="170" spans="1:9" s="202" customFormat="1" ht="30" x14ac:dyDescent="0.25">
      <c r="A170" s="203">
        <v>1</v>
      </c>
      <c r="B170" s="206" t="s">
        <v>319</v>
      </c>
      <c r="C170" s="203">
        <v>51</v>
      </c>
      <c r="D170" s="203" t="s">
        <v>282</v>
      </c>
      <c r="E170" s="205">
        <v>0</v>
      </c>
      <c r="F170" s="205">
        <v>0</v>
      </c>
      <c r="G170" s="205">
        <v>8093.75</v>
      </c>
      <c r="H170" s="205">
        <v>412781.25</v>
      </c>
      <c r="I170" s="205">
        <v>412781.25</v>
      </c>
    </row>
    <row r="171" spans="1:9" s="202" customFormat="1" ht="45" x14ac:dyDescent="0.25">
      <c r="A171" s="203">
        <v>2</v>
      </c>
      <c r="B171" s="206" t="s">
        <v>320</v>
      </c>
      <c r="C171" s="203">
        <v>4</v>
      </c>
      <c r="D171" s="203" t="s">
        <v>282</v>
      </c>
      <c r="E171" s="205">
        <v>0</v>
      </c>
      <c r="F171" s="205">
        <v>0</v>
      </c>
      <c r="G171" s="205">
        <v>8093.75</v>
      </c>
      <c r="H171" s="205">
        <v>32375</v>
      </c>
      <c r="I171" s="205">
        <v>32375</v>
      </c>
    </row>
    <row r="172" spans="1:9" s="202" customFormat="1" ht="43.15" customHeight="1" x14ac:dyDescent="0.25">
      <c r="A172" s="203">
        <v>3</v>
      </c>
      <c r="B172" s="206" t="s">
        <v>321</v>
      </c>
      <c r="C172" s="203">
        <v>2</v>
      </c>
      <c r="D172" s="203" t="s">
        <v>282</v>
      </c>
      <c r="E172" s="205">
        <v>0</v>
      </c>
      <c r="F172" s="205">
        <v>0</v>
      </c>
      <c r="G172" s="205">
        <v>8093.75</v>
      </c>
      <c r="H172" s="205">
        <v>16187.5</v>
      </c>
      <c r="I172" s="205">
        <v>16187.5</v>
      </c>
    </row>
    <row r="173" spans="1:9" s="202" customFormat="1" ht="30" x14ac:dyDescent="0.25">
      <c r="A173" s="203">
        <v>4</v>
      </c>
      <c r="B173" s="206" t="s">
        <v>322</v>
      </c>
      <c r="C173" s="203">
        <v>2</v>
      </c>
      <c r="D173" s="203" t="s">
        <v>282</v>
      </c>
      <c r="E173" s="205">
        <v>0</v>
      </c>
      <c r="F173" s="205">
        <v>0</v>
      </c>
      <c r="G173" s="205">
        <v>3584.38</v>
      </c>
      <c r="H173" s="205">
        <v>7168.75</v>
      </c>
      <c r="I173" s="205">
        <v>7168.75</v>
      </c>
    </row>
    <row r="174" spans="1:9" s="202" customFormat="1" x14ac:dyDescent="0.25">
      <c r="A174" s="203">
        <v>5</v>
      </c>
      <c r="B174" s="206" t="s">
        <v>323</v>
      </c>
      <c r="C174" s="203">
        <v>2</v>
      </c>
      <c r="D174" s="203" t="s">
        <v>282</v>
      </c>
      <c r="E174" s="205">
        <v>0</v>
      </c>
      <c r="F174" s="205">
        <v>0</v>
      </c>
      <c r="G174" s="205">
        <v>2890.63</v>
      </c>
      <c r="H174" s="205">
        <v>5781.25</v>
      </c>
      <c r="I174" s="205">
        <v>5781.25</v>
      </c>
    </row>
    <row r="175" spans="1:9" s="202" customFormat="1" x14ac:dyDescent="0.25">
      <c r="A175" s="203">
        <v>6</v>
      </c>
      <c r="B175" s="206" t="s">
        <v>435</v>
      </c>
      <c r="C175" s="203">
        <v>2</v>
      </c>
      <c r="D175" s="203" t="s">
        <v>282</v>
      </c>
      <c r="E175" s="205">
        <v>0</v>
      </c>
      <c r="F175" s="205">
        <v>0</v>
      </c>
      <c r="G175" s="205">
        <v>1734.38</v>
      </c>
      <c r="H175" s="205">
        <v>3468.75</v>
      </c>
      <c r="I175" s="205">
        <v>3468.75</v>
      </c>
    </row>
    <row r="176" spans="1:9" s="202" customFormat="1" x14ac:dyDescent="0.25">
      <c r="A176" s="203">
        <v>7</v>
      </c>
      <c r="B176" s="206" t="s">
        <v>436</v>
      </c>
      <c r="C176" s="203">
        <v>2</v>
      </c>
      <c r="D176" s="203" t="s">
        <v>282</v>
      </c>
      <c r="E176" s="205">
        <v>0</v>
      </c>
      <c r="F176" s="205">
        <v>0</v>
      </c>
      <c r="G176" s="205">
        <v>1734.38</v>
      </c>
      <c r="H176" s="205">
        <v>3468.75</v>
      </c>
      <c r="I176" s="205">
        <v>3468.75</v>
      </c>
    </row>
    <row r="177" spans="1:9" s="202" customFormat="1" x14ac:dyDescent="0.25">
      <c r="A177" s="203">
        <v>8</v>
      </c>
      <c r="B177" s="206" t="s">
        <v>324</v>
      </c>
      <c r="C177" s="203">
        <v>30</v>
      </c>
      <c r="D177" s="203" t="s">
        <v>280</v>
      </c>
      <c r="E177" s="205">
        <v>0</v>
      </c>
      <c r="F177" s="205">
        <v>0</v>
      </c>
      <c r="G177" s="205">
        <v>0</v>
      </c>
      <c r="H177" s="205">
        <v>0</v>
      </c>
      <c r="I177" s="205">
        <v>0</v>
      </c>
    </row>
    <row r="178" spans="1:9" s="202" customFormat="1" x14ac:dyDescent="0.25">
      <c r="A178" s="203" t="s">
        <v>437</v>
      </c>
      <c r="B178" s="206" t="s">
        <v>326</v>
      </c>
      <c r="C178" s="203">
        <v>30</v>
      </c>
      <c r="D178" s="203" t="s">
        <v>282</v>
      </c>
      <c r="E178" s="205">
        <v>0</v>
      </c>
      <c r="F178" s="205">
        <v>0</v>
      </c>
      <c r="G178" s="205">
        <v>2890.63</v>
      </c>
      <c r="H178" s="205">
        <v>86718.75</v>
      </c>
      <c r="I178" s="205">
        <v>86718.75</v>
      </c>
    </row>
    <row r="179" spans="1:9" s="202" customFormat="1" x14ac:dyDescent="0.25">
      <c r="A179" s="203" t="s">
        <v>438</v>
      </c>
      <c r="B179" s="206" t="s">
        <v>328</v>
      </c>
      <c r="C179" s="203">
        <v>30</v>
      </c>
      <c r="D179" s="203" t="s">
        <v>282</v>
      </c>
      <c r="E179" s="205">
        <v>0</v>
      </c>
      <c r="F179" s="205">
        <v>0</v>
      </c>
      <c r="G179" s="205">
        <v>809.38</v>
      </c>
      <c r="H179" s="205">
        <v>24281.25</v>
      </c>
      <c r="I179" s="205">
        <v>24281.25</v>
      </c>
    </row>
    <row r="180" spans="1:9" s="202" customFormat="1" x14ac:dyDescent="0.25">
      <c r="A180" s="203" t="s">
        <v>439</v>
      </c>
      <c r="B180" s="206" t="s">
        <v>330</v>
      </c>
      <c r="C180" s="203">
        <v>60</v>
      </c>
      <c r="D180" s="203" t="s">
        <v>282</v>
      </c>
      <c r="E180" s="205">
        <v>0</v>
      </c>
      <c r="F180" s="205">
        <v>0</v>
      </c>
      <c r="G180" s="205">
        <v>809.38</v>
      </c>
      <c r="H180" s="205">
        <v>48562.5</v>
      </c>
      <c r="I180" s="205">
        <v>48562.5</v>
      </c>
    </row>
    <row r="181" spans="1:9" s="202" customFormat="1" ht="30" x14ac:dyDescent="0.25">
      <c r="A181" s="203" t="s">
        <v>440</v>
      </c>
      <c r="B181" s="206" t="s">
        <v>332</v>
      </c>
      <c r="C181" s="203">
        <v>30</v>
      </c>
      <c r="D181" s="203" t="s">
        <v>282</v>
      </c>
      <c r="E181" s="205">
        <v>0</v>
      </c>
      <c r="F181" s="205">
        <v>0</v>
      </c>
      <c r="G181" s="205">
        <v>2890.63</v>
      </c>
      <c r="H181" s="205">
        <v>86718.75</v>
      </c>
      <c r="I181" s="205">
        <v>86718.75</v>
      </c>
    </row>
    <row r="182" spans="1:9" s="202" customFormat="1" ht="30" x14ac:dyDescent="0.25">
      <c r="A182" s="203" t="s">
        <v>441</v>
      </c>
      <c r="B182" s="206" t="s">
        <v>334</v>
      </c>
      <c r="C182" s="203">
        <v>30</v>
      </c>
      <c r="D182" s="203" t="s">
        <v>282</v>
      </c>
      <c r="E182" s="205">
        <v>0</v>
      </c>
      <c r="F182" s="205">
        <v>0</v>
      </c>
      <c r="G182" s="205">
        <v>2890.63</v>
      </c>
      <c r="H182" s="205">
        <v>86718.75</v>
      </c>
      <c r="I182" s="205">
        <v>86718.75</v>
      </c>
    </row>
    <row r="183" spans="1:9" s="202" customFormat="1" x14ac:dyDescent="0.25">
      <c r="A183" s="203" t="s">
        <v>442</v>
      </c>
      <c r="B183" s="206" t="s">
        <v>336</v>
      </c>
      <c r="C183" s="203">
        <v>30</v>
      </c>
      <c r="D183" s="203" t="s">
        <v>282</v>
      </c>
      <c r="E183" s="205">
        <v>0</v>
      </c>
      <c r="F183" s="205">
        <v>0</v>
      </c>
      <c r="G183" s="205">
        <v>11562.5</v>
      </c>
      <c r="H183" s="205">
        <v>346875</v>
      </c>
      <c r="I183" s="205">
        <v>346875</v>
      </c>
    </row>
    <row r="184" spans="1:9" s="202" customFormat="1" ht="30" x14ac:dyDescent="0.25">
      <c r="A184" s="203" t="s">
        <v>443</v>
      </c>
      <c r="B184" s="206" t="s">
        <v>338</v>
      </c>
      <c r="C184" s="203">
        <v>60</v>
      </c>
      <c r="D184" s="203" t="s">
        <v>282</v>
      </c>
      <c r="E184" s="205">
        <v>0</v>
      </c>
      <c r="F184" s="205">
        <v>0</v>
      </c>
      <c r="G184" s="205">
        <v>809.38</v>
      </c>
      <c r="H184" s="205">
        <v>48562.5</v>
      </c>
      <c r="I184" s="205">
        <v>48562.5</v>
      </c>
    </row>
    <row r="185" spans="1:9" s="202" customFormat="1" ht="30" x14ac:dyDescent="0.25">
      <c r="A185" s="203">
        <v>9</v>
      </c>
      <c r="B185" s="206" t="s">
        <v>341</v>
      </c>
      <c r="C185" s="203">
        <v>80</v>
      </c>
      <c r="D185" s="203" t="s">
        <v>282</v>
      </c>
      <c r="E185" s="205">
        <v>0</v>
      </c>
      <c r="F185" s="205">
        <v>0</v>
      </c>
      <c r="G185" s="205">
        <v>3584.38</v>
      </c>
      <c r="H185" s="205">
        <v>286750</v>
      </c>
      <c r="I185" s="205">
        <v>286750</v>
      </c>
    </row>
    <row r="186" spans="1:9" s="202" customFormat="1" ht="30" x14ac:dyDescent="0.25">
      <c r="A186" s="203">
        <v>10</v>
      </c>
      <c r="B186" s="206" t="s">
        <v>342</v>
      </c>
      <c r="C186" s="203">
        <v>4</v>
      </c>
      <c r="D186" s="203" t="s">
        <v>282</v>
      </c>
      <c r="E186" s="205">
        <v>0</v>
      </c>
      <c r="F186" s="205">
        <v>0</v>
      </c>
      <c r="G186" s="205">
        <v>8093.75</v>
      </c>
      <c r="H186" s="205">
        <v>32375</v>
      </c>
      <c r="I186" s="205">
        <v>32375</v>
      </c>
    </row>
    <row r="187" spans="1:9" s="202" customFormat="1" ht="30" x14ac:dyDescent="0.25">
      <c r="A187" s="203">
        <v>11</v>
      </c>
      <c r="B187" s="206" t="s">
        <v>343</v>
      </c>
      <c r="C187" s="203">
        <v>25</v>
      </c>
      <c r="D187" s="203" t="s">
        <v>282</v>
      </c>
      <c r="E187" s="205">
        <v>0</v>
      </c>
      <c r="F187" s="205">
        <v>0</v>
      </c>
      <c r="G187" s="205">
        <v>0</v>
      </c>
      <c r="H187" s="205">
        <v>0</v>
      </c>
      <c r="I187" s="205">
        <v>0</v>
      </c>
    </row>
    <row r="188" spans="1:9" s="202" customFormat="1" x14ac:dyDescent="0.25">
      <c r="A188" s="203">
        <v>12</v>
      </c>
      <c r="B188" s="206" t="s">
        <v>297</v>
      </c>
      <c r="C188" s="203">
        <v>0.05</v>
      </c>
      <c r="D188" s="203" t="s">
        <v>298</v>
      </c>
      <c r="E188" s="205">
        <v>0</v>
      </c>
      <c r="F188" s="205">
        <v>0</v>
      </c>
      <c r="G188" s="205">
        <v>115625</v>
      </c>
      <c r="H188" s="205">
        <v>5781.25</v>
      </c>
      <c r="I188" s="205">
        <v>5781.25</v>
      </c>
    </row>
    <row r="189" spans="1:9" s="202" customFormat="1" x14ac:dyDescent="0.25">
      <c r="A189" s="207">
        <v>13</v>
      </c>
      <c r="B189" s="208" t="s">
        <v>344</v>
      </c>
      <c r="C189" s="203"/>
      <c r="D189" s="203"/>
      <c r="E189" s="205">
        <v>0</v>
      </c>
      <c r="F189" s="205">
        <v>0</v>
      </c>
      <c r="G189" s="205">
        <v>0</v>
      </c>
      <c r="H189" s="205">
        <v>0</v>
      </c>
      <c r="I189" s="205">
        <v>0</v>
      </c>
    </row>
    <row r="190" spans="1:9" s="202" customFormat="1" x14ac:dyDescent="0.25">
      <c r="A190" s="203"/>
      <c r="B190" s="206" t="s">
        <v>345</v>
      </c>
      <c r="C190" s="203">
        <v>4</v>
      </c>
      <c r="D190" s="203" t="s">
        <v>282</v>
      </c>
      <c r="E190" s="205">
        <v>0</v>
      </c>
      <c r="F190" s="205">
        <v>0</v>
      </c>
      <c r="G190" s="205">
        <v>1734.38</v>
      </c>
      <c r="H190" s="205">
        <v>6937.5</v>
      </c>
      <c r="I190" s="205">
        <v>6937.5</v>
      </c>
    </row>
    <row r="191" spans="1:9" s="202" customFormat="1" ht="30" x14ac:dyDescent="0.25">
      <c r="A191" s="203"/>
      <c r="B191" s="206" t="s">
        <v>346</v>
      </c>
      <c r="C191" s="203">
        <v>4</v>
      </c>
      <c r="D191" s="203" t="s">
        <v>282</v>
      </c>
      <c r="E191" s="205">
        <v>0</v>
      </c>
      <c r="F191" s="205">
        <v>0</v>
      </c>
      <c r="G191" s="205">
        <v>1734.38</v>
      </c>
      <c r="H191" s="205">
        <v>6937.5</v>
      </c>
      <c r="I191" s="205">
        <v>6937.5</v>
      </c>
    </row>
    <row r="192" spans="1:9" s="202" customFormat="1" ht="30" x14ac:dyDescent="0.25">
      <c r="A192" s="203">
        <v>14</v>
      </c>
      <c r="B192" s="206" t="s">
        <v>347</v>
      </c>
      <c r="C192" s="203">
        <v>640</v>
      </c>
      <c r="D192" s="203" t="s">
        <v>300</v>
      </c>
      <c r="E192" s="205">
        <v>0</v>
      </c>
      <c r="F192" s="205">
        <v>0</v>
      </c>
      <c r="G192" s="205">
        <v>4740.63</v>
      </c>
      <c r="H192" s="205">
        <v>3034000</v>
      </c>
      <c r="I192" s="205">
        <v>3034000</v>
      </c>
    </row>
    <row r="193" spans="1:9" s="202" customFormat="1" ht="30" x14ac:dyDescent="0.25">
      <c r="A193" s="203">
        <v>15</v>
      </c>
      <c r="B193" s="206" t="s">
        <v>444</v>
      </c>
      <c r="C193" s="203">
        <v>1</v>
      </c>
      <c r="D193" s="203" t="s">
        <v>300</v>
      </c>
      <c r="E193" s="205">
        <v>0</v>
      </c>
      <c r="F193" s="205">
        <v>0</v>
      </c>
      <c r="G193" s="205">
        <v>2196.88</v>
      </c>
      <c r="H193" s="205">
        <v>2196.88</v>
      </c>
      <c r="I193" s="205">
        <v>2196.88</v>
      </c>
    </row>
    <row r="194" spans="1:9" s="202" customFormat="1" x14ac:dyDescent="0.25">
      <c r="A194" s="203">
        <v>16</v>
      </c>
      <c r="B194" s="206" t="s">
        <v>445</v>
      </c>
      <c r="C194" s="203">
        <v>2</v>
      </c>
      <c r="D194" s="203" t="s">
        <v>300</v>
      </c>
      <c r="E194" s="205">
        <v>0</v>
      </c>
      <c r="F194" s="205">
        <v>0</v>
      </c>
      <c r="G194" s="205">
        <v>2890.63</v>
      </c>
      <c r="H194" s="205">
        <v>5781.25</v>
      </c>
      <c r="I194" s="205">
        <v>5781.25</v>
      </c>
    </row>
    <row r="195" spans="1:9" s="202" customFormat="1" ht="30" x14ac:dyDescent="0.25">
      <c r="A195" s="203">
        <v>17</v>
      </c>
      <c r="B195" s="206" t="s">
        <v>446</v>
      </c>
      <c r="C195" s="203">
        <v>16</v>
      </c>
      <c r="D195" s="203" t="s">
        <v>300</v>
      </c>
      <c r="E195" s="205">
        <v>0</v>
      </c>
      <c r="F195" s="205">
        <v>0</v>
      </c>
      <c r="G195" s="205">
        <v>2890.63</v>
      </c>
      <c r="H195" s="205">
        <v>46250</v>
      </c>
      <c r="I195" s="205">
        <v>46250</v>
      </c>
    </row>
    <row r="196" spans="1:9" s="202" customFormat="1" x14ac:dyDescent="0.25">
      <c r="A196" s="203">
        <v>18</v>
      </c>
      <c r="B196" s="206" t="s">
        <v>447</v>
      </c>
      <c r="C196" s="203">
        <v>2</v>
      </c>
      <c r="D196" s="203" t="s">
        <v>282</v>
      </c>
      <c r="E196" s="205">
        <v>0</v>
      </c>
      <c r="F196" s="205">
        <v>0</v>
      </c>
      <c r="G196" s="205">
        <v>4046.88</v>
      </c>
      <c r="H196" s="205">
        <v>8093.75</v>
      </c>
      <c r="I196" s="205">
        <v>8093.75</v>
      </c>
    </row>
    <row r="197" spans="1:9" s="202" customFormat="1" ht="30" x14ac:dyDescent="0.25">
      <c r="A197" s="203">
        <v>19</v>
      </c>
      <c r="B197" s="206" t="s">
        <v>448</v>
      </c>
      <c r="C197" s="203">
        <v>4</v>
      </c>
      <c r="D197" s="203" t="s">
        <v>282</v>
      </c>
      <c r="E197" s="205">
        <v>0</v>
      </c>
      <c r="F197" s="205">
        <v>0</v>
      </c>
      <c r="G197" s="205">
        <v>4046.88</v>
      </c>
      <c r="H197" s="205">
        <v>16187.5</v>
      </c>
      <c r="I197" s="205">
        <v>16187.5</v>
      </c>
    </row>
    <row r="198" spans="1:9" s="202" customFormat="1" x14ac:dyDescent="0.25">
      <c r="A198" s="207">
        <v>20</v>
      </c>
      <c r="B198" s="208" t="s">
        <v>350</v>
      </c>
      <c r="C198" s="203"/>
      <c r="D198" s="203"/>
      <c r="E198" s="205">
        <v>0</v>
      </c>
      <c r="F198" s="205">
        <v>0</v>
      </c>
      <c r="G198" s="205">
        <v>0</v>
      </c>
      <c r="H198" s="205">
        <v>0</v>
      </c>
      <c r="I198" s="205">
        <v>0</v>
      </c>
    </row>
    <row r="199" spans="1:9" s="202" customFormat="1" x14ac:dyDescent="0.25">
      <c r="A199" s="203" t="s">
        <v>449</v>
      </c>
      <c r="B199" s="206" t="s">
        <v>314</v>
      </c>
      <c r="C199" s="203">
        <v>0.2</v>
      </c>
      <c r="D199" s="203" t="s">
        <v>315</v>
      </c>
      <c r="E199" s="205">
        <v>0</v>
      </c>
      <c r="F199" s="205">
        <v>0</v>
      </c>
      <c r="G199" s="205">
        <v>8093.75</v>
      </c>
      <c r="H199" s="205">
        <v>1618.75</v>
      </c>
      <c r="I199" s="205">
        <v>1618.75</v>
      </c>
    </row>
    <row r="200" spans="1:9" s="202" customFormat="1" x14ac:dyDescent="0.25">
      <c r="A200" s="203" t="s">
        <v>450</v>
      </c>
      <c r="B200" s="206" t="s">
        <v>317</v>
      </c>
      <c r="C200" s="203">
        <v>0.5</v>
      </c>
      <c r="D200" s="203" t="s">
        <v>315</v>
      </c>
      <c r="E200" s="205">
        <v>0</v>
      </c>
      <c r="F200" s="205">
        <v>0</v>
      </c>
      <c r="G200" s="205">
        <v>8093.75</v>
      </c>
      <c r="H200" s="205">
        <v>4046.88</v>
      </c>
      <c r="I200" s="205">
        <v>4046.88</v>
      </c>
    </row>
    <row r="201" spans="1:9" s="202" customFormat="1" x14ac:dyDescent="0.25">
      <c r="A201" s="203"/>
      <c r="B201" s="204" t="s">
        <v>379</v>
      </c>
      <c r="C201" s="203"/>
      <c r="D201" s="203"/>
      <c r="E201" s="205">
        <v>0</v>
      </c>
      <c r="F201" s="205">
        <v>0</v>
      </c>
      <c r="G201" s="205">
        <v>0</v>
      </c>
      <c r="H201" s="205">
        <v>0</v>
      </c>
      <c r="I201" s="205">
        <v>0</v>
      </c>
    </row>
    <row r="202" spans="1:9" s="202" customFormat="1" x14ac:dyDescent="0.25">
      <c r="A202" s="203">
        <v>1</v>
      </c>
      <c r="B202" s="206" t="s">
        <v>380</v>
      </c>
      <c r="C202" s="203">
        <v>2</v>
      </c>
      <c r="D202" s="203" t="s">
        <v>282</v>
      </c>
      <c r="E202" s="205">
        <v>0</v>
      </c>
      <c r="F202" s="205">
        <v>0</v>
      </c>
      <c r="G202" s="205">
        <v>8209.3799999999992</v>
      </c>
      <c r="H202" s="205">
        <v>16418.75</v>
      </c>
      <c r="I202" s="205">
        <v>16418.75</v>
      </c>
    </row>
    <row r="203" spans="1:9" s="202" customFormat="1" x14ac:dyDescent="0.25">
      <c r="A203" s="203">
        <v>2</v>
      </c>
      <c r="B203" s="206" t="s">
        <v>370</v>
      </c>
      <c r="C203" s="203">
        <v>1</v>
      </c>
      <c r="D203" s="203" t="s">
        <v>282</v>
      </c>
      <c r="E203" s="205">
        <v>0</v>
      </c>
      <c r="F203" s="205">
        <v>0</v>
      </c>
      <c r="G203" s="205">
        <v>1734.38</v>
      </c>
      <c r="H203" s="205">
        <v>1734.38</v>
      </c>
      <c r="I203" s="205">
        <v>1734.38</v>
      </c>
    </row>
    <row r="204" spans="1:9" s="202" customFormat="1" x14ac:dyDescent="0.25">
      <c r="A204" s="203">
        <v>3</v>
      </c>
      <c r="B204" s="206" t="s">
        <v>372</v>
      </c>
      <c r="C204" s="203">
        <v>1</v>
      </c>
      <c r="D204" s="203" t="s">
        <v>282</v>
      </c>
      <c r="E204" s="205">
        <v>0</v>
      </c>
      <c r="F204" s="205">
        <v>0</v>
      </c>
      <c r="G204" s="205">
        <v>3584.38</v>
      </c>
      <c r="H204" s="205">
        <v>3584.38</v>
      </c>
      <c r="I204" s="205">
        <v>3584.38</v>
      </c>
    </row>
    <row r="205" spans="1:9" s="202" customFormat="1" ht="30" x14ac:dyDescent="0.25">
      <c r="A205" s="203">
        <v>4</v>
      </c>
      <c r="B205" s="206" t="s">
        <v>382</v>
      </c>
      <c r="C205" s="203">
        <v>4</v>
      </c>
      <c r="D205" s="203" t="s">
        <v>282</v>
      </c>
      <c r="E205" s="205">
        <v>0</v>
      </c>
      <c r="F205" s="205">
        <v>0</v>
      </c>
      <c r="G205" s="205">
        <v>0</v>
      </c>
      <c r="H205" s="205">
        <v>0</v>
      </c>
      <c r="I205" s="205">
        <v>0</v>
      </c>
    </row>
    <row r="206" spans="1:9" s="202" customFormat="1" x14ac:dyDescent="0.25">
      <c r="A206" s="203">
        <v>5</v>
      </c>
      <c r="B206" s="206" t="s">
        <v>378</v>
      </c>
      <c r="C206" s="203">
        <v>15</v>
      </c>
      <c r="D206" s="203" t="s">
        <v>300</v>
      </c>
      <c r="E206" s="205">
        <v>0</v>
      </c>
      <c r="F206" s="205">
        <v>0</v>
      </c>
      <c r="G206" s="205">
        <v>2196.88</v>
      </c>
      <c r="H206" s="205">
        <v>32953.129999999997</v>
      </c>
      <c r="I206" s="205">
        <v>32953.129999999997</v>
      </c>
    </row>
    <row r="207" spans="1:9" s="202" customFormat="1" x14ac:dyDescent="0.25">
      <c r="A207" s="203"/>
      <c r="B207" s="204" t="s">
        <v>405</v>
      </c>
      <c r="C207" s="203"/>
      <c r="D207" s="203"/>
      <c r="E207" s="205">
        <v>0</v>
      </c>
      <c r="F207" s="205">
        <v>0</v>
      </c>
      <c r="G207" s="205">
        <v>0</v>
      </c>
      <c r="H207" s="205">
        <v>0</v>
      </c>
      <c r="I207" s="205">
        <v>0</v>
      </c>
    </row>
    <row r="208" spans="1:9" s="202" customFormat="1" ht="45" x14ac:dyDescent="0.25">
      <c r="A208" s="203">
        <v>1</v>
      </c>
      <c r="B208" s="206" t="s">
        <v>406</v>
      </c>
      <c r="C208" s="203">
        <v>3</v>
      </c>
      <c r="D208" s="203" t="s">
        <v>282</v>
      </c>
      <c r="E208" s="205">
        <v>0</v>
      </c>
      <c r="F208" s="205">
        <v>0</v>
      </c>
      <c r="G208" s="205">
        <v>57812.5</v>
      </c>
      <c r="H208" s="205">
        <v>173437.5</v>
      </c>
      <c r="I208" s="205">
        <v>173437.5</v>
      </c>
    </row>
    <row r="209" spans="1:9" s="202" customFormat="1" ht="45" x14ac:dyDescent="0.25">
      <c r="A209" s="203">
        <v>2</v>
      </c>
      <c r="B209" s="206" t="s">
        <v>407</v>
      </c>
      <c r="C209" s="203">
        <v>2</v>
      </c>
      <c r="D209" s="203" t="s">
        <v>282</v>
      </c>
      <c r="E209" s="205">
        <v>0</v>
      </c>
      <c r="F209" s="205">
        <v>0</v>
      </c>
      <c r="G209" s="205">
        <v>9134.3799999999992</v>
      </c>
      <c r="H209" s="205">
        <v>18268.75</v>
      </c>
      <c r="I209" s="205">
        <v>18268.75</v>
      </c>
    </row>
    <row r="210" spans="1:9" s="202" customFormat="1" ht="60" x14ac:dyDescent="0.25">
      <c r="A210" s="203">
        <v>3</v>
      </c>
      <c r="B210" s="206" t="s">
        <v>408</v>
      </c>
      <c r="C210" s="203">
        <v>2</v>
      </c>
      <c r="D210" s="203" t="s">
        <v>282</v>
      </c>
      <c r="E210" s="205">
        <v>0</v>
      </c>
      <c r="F210" s="205">
        <v>0</v>
      </c>
      <c r="G210" s="205">
        <v>5896.88</v>
      </c>
      <c r="H210" s="205">
        <v>11793.75</v>
      </c>
      <c r="I210" s="205">
        <v>11793.75</v>
      </c>
    </row>
    <row r="211" spans="1:9" s="202" customFormat="1" ht="42" customHeight="1" x14ac:dyDescent="0.25">
      <c r="A211" s="203">
        <v>4</v>
      </c>
      <c r="B211" s="206" t="s">
        <v>409</v>
      </c>
      <c r="C211" s="203">
        <v>1</v>
      </c>
      <c r="D211" s="203" t="s">
        <v>282</v>
      </c>
      <c r="E211" s="205">
        <v>0</v>
      </c>
      <c r="F211" s="205">
        <v>0</v>
      </c>
      <c r="G211" s="205">
        <v>2890.63</v>
      </c>
      <c r="H211" s="205">
        <v>2890.63</v>
      </c>
      <c r="I211" s="205">
        <v>2890.63</v>
      </c>
    </row>
    <row r="212" spans="1:9" s="202" customFormat="1" ht="30" x14ac:dyDescent="0.25">
      <c r="A212" s="203">
        <v>5</v>
      </c>
      <c r="B212" s="206" t="s">
        <v>410</v>
      </c>
      <c r="C212" s="203">
        <v>2</v>
      </c>
      <c r="D212" s="203" t="s">
        <v>282</v>
      </c>
      <c r="E212" s="205">
        <v>0</v>
      </c>
      <c r="F212" s="205">
        <v>0</v>
      </c>
      <c r="G212" s="205">
        <v>2890.63</v>
      </c>
      <c r="H212" s="205">
        <v>5781.25</v>
      </c>
      <c r="I212" s="205">
        <v>5781.25</v>
      </c>
    </row>
    <row r="213" spans="1:9" s="202" customFormat="1" x14ac:dyDescent="0.25">
      <c r="A213" s="203">
        <v>6</v>
      </c>
      <c r="B213" s="206" t="s">
        <v>411</v>
      </c>
      <c r="C213" s="203">
        <v>2</v>
      </c>
      <c r="D213" s="203" t="s">
        <v>282</v>
      </c>
      <c r="E213" s="205">
        <v>0</v>
      </c>
      <c r="F213" s="205">
        <v>0</v>
      </c>
      <c r="G213" s="205">
        <v>809.38</v>
      </c>
      <c r="H213" s="205">
        <v>1618.75</v>
      </c>
      <c r="I213" s="205">
        <v>1618.75</v>
      </c>
    </row>
    <row r="214" spans="1:9" s="202" customFormat="1" ht="30" x14ac:dyDescent="0.25">
      <c r="A214" s="203">
        <v>7</v>
      </c>
      <c r="B214" s="206" t="s">
        <v>412</v>
      </c>
      <c r="C214" s="203">
        <v>2</v>
      </c>
      <c r="D214" s="203" t="s">
        <v>282</v>
      </c>
      <c r="E214" s="205">
        <v>0</v>
      </c>
      <c r="F214" s="205">
        <v>0</v>
      </c>
      <c r="G214" s="205">
        <v>0</v>
      </c>
      <c r="H214" s="205">
        <v>0</v>
      </c>
      <c r="I214" s="205">
        <v>0</v>
      </c>
    </row>
    <row r="215" spans="1:9" s="202" customFormat="1" ht="45" x14ac:dyDescent="0.25">
      <c r="A215" s="203">
        <v>8</v>
      </c>
      <c r="B215" s="206" t="s">
        <v>413</v>
      </c>
      <c r="C215" s="203">
        <v>1</v>
      </c>
      <c r="D215" s="203" t="s">
        <v>300</v>
      </c>
      <c r="E215" s="205">
        <v>0</v>
      </c>
      <c r="F215" s="205">
        <v>0</v>
      </c>
      <c r="G215" s="205">
        <v>4046.88</v>
      </c>
      <c r="H215" s="205">
        <v>4046.88</v>
      </c>
      <c r="I215" s="205">
        <v>4046.88</v>
      </c>
    </row>
    <row r="216" spans="1:9" s="202" customFormat="1" ht="45" x14ac:dyDescent="0.25">
      <c r="A216" s="203">
        <v>9</v>
      </c>
      <c r="B216" s="206" t="s">
        <v>414</v>
      </c>
      <c r="C216" s="203">
        <v>118</v>
      </c>
      <c r="D216" s="203" t="s">
        <v>300</v>
      </c>
      <c r="E216" s="205">
        <v>0</v>
      </c>
      <c r="F216" s="205">
        <v>0</v>
      </c>
      <c r="G216" s="205">
        <v>5896.88</v>
      </c>
      <c r="H216" s="205">
        <v>695831.25</v>
      </c>
      <c r="I216" s="205">
        <v>695831.25</v>
      </c>
    </row>
    <row r="217" spans="1:9" s="202" customFormat="1" ht="30" x14ac:dyDescent="0.25">
      <c r="A217" s="203">
        <v>10</v>
      </c>
      <c r="B217" s="206" t="s">
        <v>451</v>
      </c>
      <c r="C217" s="203">
        <v>22</v>
      </c>
      <c r="D217" s="203" t="s">
        <v>282</v>
      </c>
      <c r="E217" s="205">
        <v>0</v>
      </c>
      <c r="F217" s="205">
        <v>0</v>
      </c>
      <c r="G217" s="205">
        <v>0</v>
      </c>
      <c r="H217" s="205">
        <v>0</v>
      </c>
      <c r="I217" s="205">
        <v>0</v>
      </c>
    </row>
    <row r="218" spans="1:9" s="202" customFormat="1" x14ac:dyDescent="0.25">
      <c r="A218" s="199"/>
      <c r="B218" s="200" t="s">
        <v>452</v>
      </c>
      <c r="C218" s="199"/>
      <c r="D218" s="199"/>
      <c r="E218" s="201">
        <v>0</v>
      </c>
      <c r="F218" s="201">
        <v>0</v>
      </c>
      <c r="G218" s="201">
        <v>0</v>
      </c>
      <c r="H218" s="201">
        <v>0</v>
      </c>
      <c r="I218" s="201">
        <v>0</v>
      </c>
    </row>
    <row r="219" spans="1:9" s="202" customFormat="1" x14ac:dyDescent="0.25">
      <c r="A219" s="203"/>
      <c r="B219" s="204" t="s">
        <v>318</v>
      </c>
      <c r="C219" s="203"/>
      <c r="D219" s="203"/>
      <c r="E219" s="205">
        <v>0</v>
      </c>
      <c r="F219" s="205">
        <v>0</v>
      </c>
      <c r="G219" s="205">
        <v>0</v>
      </c>
      <c r="H219" s="205">
        <v>0</v>
      </c>
      <c r="I219" s="205">
        <v>0</v>
      </c>
    </row>
    <row r="220" spans="1:9" s="202" customFormat="1" x14ac:dyDescent="0.25">
      <c r="A220" s="207">
        <v>1</v>
      </c>
      <c r="B220" s="208" t="s">
        <v>53</v>
      </c>
      <c r="C220" s="203"/>
      <c r="D220" s="203"/>
      <c r="E220" s="205">
        <v>0</v>
      </c>
      <c r="F220" s="205">
        <v>0</v>
      </c>
      <c r="G220" s="205">
        <v>0</v>
      </c>
      <c r="H220" s="205">
        <v>0</v>
      </c>
      <c r="I220" s="205">
        <v>0</v>
      </c>
    </row>
    <row r="221" spans="1:9" s="202" customFormat="1" ht="45" x14ac:dyDescent="0.25">
      <c r="A221" s="203" t="s">
        <v>453</v>
      </c>
      <c r="B221" s="206" t="s">
        <v>454</v>
      </c>
      <c r="C221" s="203">
        <v>3</v>
      </c>
      <c r="D221" s="203" t="s">
        <v>282</v>
      </c>
      <c r="E221" s="205">
        <v>0</v>
      </c>
      <c r="F221" s="205">
        <v>0</v>
      </c>
      <c r="G221" s="205">
        <v>8093.75</v>
      </c>
      <c r="H221" s="205">
        <v>24281.25</v>
      </c>
      <c r="I221" s="205">
        <v>24281.25</v>
      </c>
    </row>
    <row r="222" spans="1:9" s="202" customFormat="1" x14ac:dyDescent="0.25">
      <c r="A222" s="203" t="s">
        <v>455</v>
      </c>
      <c r="B222" s="206" t="s">
        <v>456</v>
      </c>
      <c r="C222" s="203">
        <v>2</v>
      </c>
      <c r="D222" s="203" t="s">
        <v>282</v>
      </c>
      <c r="E222" s="205">
        <v>0</v>
      </c>
      <c r="F222" s="205">
        <v>0</v>
      </c>
      <c r="G222" s="205">
        <v>2890.63</v>
      </c>
      <c r="H222" s="205">
        <v>5781.25</v>
      </c>
      <c r="I222" s="205">
        <v>5781.25</v>
      </c>
    </row>
    <row r="223" spans="1:9" s="202" customFormat="1" x14ac:dyDescent="0.25">
      <c r="A223" s="203" t="s">
        <v>457</v>
      </c>
      <c r="B223" s="206" t="s">
        <v>458</v>
      </c>
      <c r="C223" s="203">
        <v>3</v>
      </c>
      <c r="D223" s="203" t="s">
        <v>282</v>
      </c>
      <c r="E223" s="205">
        <v>0</v>
      </c>
      <c r="F223" s="205">
        <v>0</v>
      </c>
      <c r="G223" s="205">
        <v>1734.38</v>
      </c>
      <c r="H223" s="205">
        <v>5203.13</v>
      </c>
      <c r="I223" s="205">
        <v>5203.13</v>
      </c>
    </row>
    <row r="224" spans="1:9" s="202" customFormat="1" x14ac:dyDescent="0.25">
      <c r="A224" s="203" t="s">
        <v>459</v>
      </c>
      <c r="B224" s="206" t="s">
        <v>460</v>
      </c>
      <c r="C224" s="203">
        <v>3</v>
      </c>
      <c r="D224" s="203" t="s">
        <v>282</v>
      </c>
      <c r="E224" s="205">
        <v>0</v>
      </c>
      <c r="F224" s="205">
        <v>0</v>
      </c>
      <c r="G224" s="205">
        <v>1734.38</v>
      </c>
      <c r="H224" s="205">
        <v>5203.13</v>
      </c>
      <c r="I224" s="205">
        <v>5203.13</v>
      </c>
    </row>
    <row r="225" spans="1:9" s="202" customFormat="1" x14ac:dyDescent="0.25">
      <c r="A225" s="203" t="s">
        <v>461</v>
      </c>
      <c r="B225" s="206" t="s">
        <v>462</v>
      </c>
      <c r="C225" s="203">
        <v>6</v>
      </c>
      <c r="D225" s="203" t="s">
        <v>280</v>
      </c>
      <c r="E225" s="205">
        <v>0</v>
      </c>
      <c r="F225" s="205">
        <v>0</v>
      </c>
      <c r="G225" s="205">
        <v>0</v>
      </c>
      <c r="H225" s="205">
        <v>0</v>
      </c>
      <c r="I225" s="205">
        <v>0</v>
      </c>
    </row>
    <row r="226" spans="1:9" s="202" customFormat="1" x14ac:dyDescent="0.25">
      <c r="A226" s="203"/>
      <c r="B226" s="206" t="s">
        <v>463</v>
      </c>
      <c r="C226" s="203">
        <v>1</v>
      </c>
      <c r="D226" s="203" t="s">
        <v>282</v>
      </c>
      <c r="E226" s="205">
        <v>0</v>
      </c>
      <c r="F226" s="205">
        <v>0</v>
      </c>
      <c r="G226" s="205">
        <v>2890.63</v>
      </c>
      <c r="H226" s="205">
        <v>2890.63</v>
      </c>
      <c r="I226" s="205">
        <v>2890.63</v>
      </c>
    </row>
    <row r="227" spans="1:9" s="202" customFormat="1" x14ac:dyDescent="0.25">
      <c r="A227" s="203"/>
      <c r="B227" s="206" t="s">
        <v>464</v>
      </c>
      <c r="C227" s="203">
        <v>1</v>
      </c>
      <c r="D227" s="203" t="s">
        <v>282</v>
      </c>
      <c r="E227" s="205">
        <v>0</v>
      </c>
      <c r="F227" s="205">
        <v>0</v>
      </c>
      <c r="G227" s="205">
        <v>809.38</v>
      </c>
      <c r="H227" s="205">
        <v>809.38</v>
      </c>
      <c r="I227" s="205">
        <v>809.38</v>
      </c>
    </row>
    <row r="228" spans="1:9" s="202" customFormat="1" x14ac:dyDescent="0.25">
      <c r="A228" s="203"/>
      <c r="B228" s="206" t="s">
        <v>465</v>
      </c>
      <c r="C228" s="203">
        <v>2</v>
      </c>
      <c r="D228" s="203" t="s">
        <v>282</v>
      </c>
      <c r="E228" s="205">
        <v>0</v>
      </c>
      <c r="F228" s="205">
        <v>0</v>
      </c>
      <c r="G228" s="205">
        <v>809.38</v>
      </c>
      <c r="H228" s="205">
        <v>1618.75</v>
      </c>
      <c r="I228" s="205">
        <v>1618.75</v>
      </c>
    </row>
    <row r="229" spans="1:9" s="202" customFormat="1" ht="30" x14ac:dyDescent="0.25">
      <c r="A229" s="203"/>
      <c r="B229" s="206" t="s">
        <v>466</v>
      </c>
      <c r="C229" s="203">
        <v>1</v>
      </c>
      <c r="D229" s="203" t="s">
        <v>282</v>
      </c>
      <c r="E229" s="205">
        <v>0</v>
      </c>
      <c r="F229" s="205">
        <v>0</v>
      </c>
      <c r="G229" s="205">
        <v>2890.63</v>
      </c>
      <c r="H229" s="205">
        <v>2890.63</v>
      </c>
      <c r="I229" s="205">
        <v>2890.63</v>
      </c>
    </row>
    <row r="230" spans="1:9" s="202" customFormat="1" ht="30" x14ac:dyDescent="0.25">
      <c r="A230" s="203"/>
      <c r="B230" s="206" t="s">
        <v>467</v>
      </c>
      <c r="C230" s="203">
        <v>1</v>
      </c>
      <c r="D230" s="203" t="s">
        <v>282</v>
      </c>
      <c r="E230" s="205">
        <v>0</v>
      </c>
      <c r="F230" s="205">
        <v>0</v>
      </c>
      <c r="G230" s="205">
        <v>2890.63</v>
      </c>
      <c r="H230" s="205">
        <v>2890.63</v>
      </c>
      <c r="I230" s="205">
        <v>2890.63</v>
      </c>
    </row>
    <row r="231" spans="1:9" s="202" customFormat="1" x14ac:dyDescent="0.25">
      <c r="A231" s="203"/>
      <c r="B231" s="206" t="s">
        <v>468</v>
      </c>
      <c r="C231" s="203">
        <v>1</v>
      </c>
      <c r="D231" s="203" t="s">
        <v>282</v>
      </c>
      <c r="E231" s="205">
        <v>0</v>
      </c>
      <c r="F231" s="205">
        <v>0</v>
      </c>
      <c r="G231" s="205">
        <v>11562.5</v>
      </c>
      <c r="H231" s="205">
        <v>11562.5</v>
      </c>
      <c r="I231" s="205">
        <v>11562.5</v>
      </c>
    </row>
    <row r="232" spans="1:9" s="202" customFormat="1" ht="30" x14ac:dyDescent="0.25">
      <c r="A232" s="203"/>
      <c r="B232" s="206" t="s">
        <v>469</v>
      </c>
      <c r="C232" s="203">
        <v>2</v>
      </c>
      <c r="D232" s="203" t="s">
        <v>282</v>
      </c>
      <c r="E232" s="205">
        <v>0</v>
      </c>
      <c r="F232" s="205">
        <v>0</v>
      </c>
      <c r="G232" s="205">
        <v>809.38</v>
      </c>
      <c r="H232" s="205">
        <v>1618.75</v>
      </c>
      <c r="I232" s="205">
        <v>1618.75</v>
      </c>
    </row>
    <row r="233" spans="1:9" s="202" customFormat="1" x14ac:dyDescent="0.25">
      <c r="A233" s="207">
        <v>2</v>
      </c>
      <c r="B233" s="208" t="s">
        <v>470</v>
      </c>
      <c r="C233" s="203"/>
      <c r="D233" s="203"/>
      <c r="E233" s="205">
        <v>0</v>
      </c>
      <c r="F233" s="205">
        <v>0</v>
      </c>
      <c r="G233" s="205">
        <v>0</v>
      </c>
      <c r="H233" s="205">
        <v>0</v>
      </c>
      <c r="I233" s="205">
        <v>0</v>
      </c>
    </row>
    <row r="234" spans="1:9" s="202" customFormat="1" x14ac:dyDescent="0.25">
      <c r="A234" s="203"/>
      <c r="B234" s="206" t="s">
        <v>471</v>
      </c>
      <c r="C234" s="203">
        <v>224.5</v>
      </c>
      <c r="D234" s="203" t="s">
        <v>300</v>
      </c>
      <c r="E234" s="205">
        <v>0</v>
      </c>
      <c r="F234" s="205">
        <v>0</v>
      </c>
      <c r="G234" s="205">
        <v>4740.63</v>
      </c>
      <c r="H234" s="205">
        <v>1064270.31</v>
      </c>
      <c r="I234" s="205">
        <v>1064270.31</v>
      </c>
    </row>
    <row r="235" spans="1:9" s="202" customFormat="1" x14ac:dyDescent="0.25">
      <c r="A235" s="203" t="s">
        <v>472</v>
      </c>
      <c r="B235" s="206" t="s">
        <v>473</v>
      </c>
      <c r="C235" s="203">
        <v>20</v>
      </c>
      <c r="D235" s="203" t="s">
        <v>282</v>
      </c>
      <c r="E235" s="205">
        <v>0</v>
      </c>
      <c r="F235" s="205">
        <v>0</v>
      </c>
      <c r="G235" s="205">
        <v>4046.88</v>
      </c>
      <c r="H235" s="205">
        <v>80937.5</v>
      </c>
      <c r="I235" s="205">
        <v>80937.5</v>
      </c>
    </row>
    <row r="236" spans="1:9" s="202" customFormat="1" x14ac:dyDescent="0.25">
      <c r="A236" s="203" t="s">
        <v>474</v>
      </c>
      <c r="B236" s="206" t="s">
        <v>475</v>
      </c>
      <c r="C236" s="203">
        <v>8</v>
      </c>
      <c r="D236" s="203" t="s">
        <v>282</v>
      </c>
      <c r="E236" s="205">
        <v>0</v>
      </c>
      <c r="F236" s="205">
        <v>0</v>
      </c>
      <c r="G236" s="205">
        <v>4046.88</v>
      </c>
      <c r="H236" s="205">
        <v>32375</v>
      </c>
      <c r="I236" s="205">
        <v>32375</v>
      </c>
    </row>
    <row r="237" spans="1:9" s="202" customFormat="1" x14ac:dyDescent="0.25">
      <c r="A237" s="203" t="s">
        <v>476</v>
      </c>
      <c r="B237" s="206" t="s">
        <v>477</v>
      </c>
      <c r="C237" s="203">
        <v>8</v>
      </c>
      <c r="D237" s="203" t="s">
        <v>282</v>
      </c>
      <c r="E237" s="205">
        <v>0</v>
      </c>
      <c r="F237" s="205">
        <v>0</v>
      </c>
      <c r="G237" s="205">
        <v>5203.13</v>
      </c>
      <c r="H237" s="205">
        <v>41625</v>
      </c>
      <c r="I237" s="205">
        <v>41625</v>
      </c>
    </row>
    <row r="238" spans="1:9" s="202" customFormat="1" x14ac:dyDescent="0.25">
      <c r="A238" s="207">
        <v>3</v>
      </c>
      <c r="B238" s="208" t="s">
        <v>478</v>
      </c>
      <c r="C238" s="203"/>
      <c r="D238" s="203"/>
      <c r="E238" s="205">
        <v>0</v>
      </c>
      <c r="F238" s="205">
        <v>0</v>
      </c>
      <c r="G238" s="205">
        <v>0</v>
      </c>
      <c r="H238" s="205">
        <v>0</v>
      </c>
      <c r="I238" s="205">
        <v>0</v>
      </c>
    </row>
    <row r="239" spans="1:9" s="202" customFormat="1" ht="30" x14ac:dyDescent="0.25">
      <c r="A239" s="203" t="s">
        <v>479</v>
      </c>
      <c r="B239" s="206" t="s">
        <v>480</v>
      </c>
      <c r="C239" s="203">
        <v>38</v>
      </c>
      <c r="D239" s="203" t="s">
        <v>282</v>
      </c>
      <c r="E239" s="205">
        <v>0</v>
      </c>
      <c r="F239" s="205">
        <v>0</v>
      </c>
      <c r="G239" s="205">
        <v>3584.38</v>
      </c>
      <c r="H239" s="205">
        <v>136206.25</v>
      </c>
      <c r="I239" s="205">
        <v>136206.25</v>
      </c>
    </row>
    <row r="240" spans="1:9" s="202" customFormat="1" ht="30" x14ac:dyDescent="0.25">
      <c r="A240" s="203" t="s">
        <v>481</v>
      </c>
      <c r="B240" s="206" t="s">
        <v>482</v>
      </c>
      <c r="C240" s="203">
        <v>6</v>
      </c>
      <c r="D240" s="203" t="s">
        <v>282</v>
      </c>
      <c r="E240" s="205">
        <v>0</v>
      </c>
      <c r="F240" s="205">
        <v>0</v>
      </c>
      <c r="G240" s="205">
        <v>3584.38</v>
      </c>
      <c r="H240" s="205">
        <v>21506.25</v>
      </c>
      <c r="I240" s="205">
        <v>21506.25</v>
      </c>
    </row>
    <row r="241" spans="1:9" s="202" customFormat="1" ht="30" x14ac:dyDescent="0.25">
      <c r="A241" s="203" t="s">
        <v>483</v>
      </c>
      <c r="B241" s="206" t="s">
        <v>484</v>
      </c>
      <c r="C241" s="203">
        <v>4</v>
      </c>
      <c r="D241" s="203" t="s">
        <v>282</v>
      </c>
      <c r="E241" s="205">
        <v>0</v>
      </c>
      <c r="F241" s="205">
        <v>0</v>
      </c>
      <c r="G241" s="205">
        <v>3584.38</v>
      </c>
      <c r="H241" s="205">
        <v>14337.5</v>
      </c>
      <c r="I241" s="205">
        <v>14337.5</v>
      </c>
    </row>
    <row r="242" spans="1:9" s="202" customFormat="1" ht="30" x14ac:dyDescent="0.25">
      <c r="A242" s="203" t="s">
        <v>485</v>
      </c>
      <c r="B242" s="206" t="s">
        <v>486</v>
      </c>
      <c r="C242" s="203">
        <v>4</v>
      </c>
      <c r="D242" s="203" t="s">
        <v>282</v>
      </c>
      <c r="E242" s="205">
        <v>0</v>
      </c>
      <c r="F242" s="205">
        <v>0</v>
      </c>
      <c r="G242" s="205">
        <v>3584.38</v>
      </c>
      <c r="H242" s="205">
        <v>14337.5</v>
      </c>
      <c r="I242" s="205">
        <v>14337.5</v>
      </c>
    </row>
    <row r="243" spans="1:9" s="202" customFormat="1" x14ac:dyDescent="0.25">
      <c r="A243" s="203" t="s">
        <v>487</v>
      </c>
      <c r="B243" s="206" t="s">
        <v>488</v>
      </c>
      <c r="C243" s="203">
        <v>3</v>
      </c>
      <c r="D243" s="203" t="s">
        <v>282</v>
      </c>
      <c r="E243" s="205">
        <v>0</v>
      </c>
      <c r="F243" s="205">
        <v>0</v>
      </c>
      <c r="G243" s="205">
        <v>809.38</v>
      </c>
      <c r="H243" s="205">
        <v>2428.13</v>
      </c>
      <c r="I243" s="205">
        <v>2428.13</v>
      </c>
    </row>
    <row r="244" spans="1:9" s="202" customFormat="1" x14ac:dyDescent="0.25">
      <c r="A244" s="203" t="s">
        <v>489</v>
      </c>
      <c r="B244" s="206" t="s">
        <v>490</v>
      </c>
      <c r="C244" s="203">
        <v>3</v>
      </c>
      <c r="D244" s="203" t="s">
        <v>282</v>
      </c>
      <c r="E244" s="205">
        <v>0</v>
      </c>
      <c r="F244" s="205">
        <v>0</v>
      </c>
      <c r="G244" s="205">
        <v>578.13</v>
      </c>
      <c r="H244" s="205">
        <v>1734.38</v>
      </c>
      <c r="I244" s="205">
        <v>1734.38</v>
      </c>
    </row>
    <row r="245" spans="1:9" s="202" customFormat="1" x14ac:dyDescent="0.25">
      <c r="A245" s="199"/>
      <c r="B245" s="200" t="s">
        <v>491</v>
      </c>
      <c r="C245" s="199"/>
      <c r="D245" s="199"/>
      <c r="E245" s="201">
        <v>0</v>
      </c>
      <c r="F245" s="201">
        <v>0</v>
      </c>
      <c r="G245" s="201">
        <v>0</v>
      </c>
      <c r="H245" s="201">
        <v>0</v>
      </c>
      <c r="I245" s="201">
        <v>0</v>
      </c>
    </row>
    <row r="246" spans="1:9" s="202" customFormat="1" x14ac:dyDescent="0.25">
      <c r="A246" s="203"/>
      <c r="B246" s="204" t="s">
        <v>318</v>
      </c>
      <c r="C246" s="203"/>
      <c r="D246" s="203"/>
      <c r="E246" s="205">
        <v>0</v>
      </c>
      <c r="F246" s="205">
        <v>0</v>
      </c>
      <c r="G246" s="205">
        <v>0</v>
      </c>
      <c r="H246" s="205">
        <v>0</v>
      </c>
      <c r="I246" s="205">
        <v>0</v>
      </c>
    </row>
    <row r="247" spans="1:9" s="202" customFormat="1" ht="30" x14ac:dyDescent="0.25">
      <c r="A247" s="203">
        <v>1</v>
      </c>
      <c r="B247" s="206" t="s">
        <v>492</v>
      </c>
      <c r="C247" s="203">
        <v>23</v>
      </c>
      <c r="D247" s="203" t="s">
        <v>282</v>
      </c>
      <c r="E247" s="205">
        <v>0</v>
      </c>
      <c r="F247" s="205">
        <v>0</v>
      </c>
      <c r="G247" s="205">
        <v>8093.75</v>
      </c>
      <c r="H247" s="205">
        <v>186156.25</v>
      </c>
      <c r="I247" s="205">
        <v>186156.25</v>
      </c>
    </row>
    <row r="248" spans="1:9" s="202" customFormat="1" ht="30" x14ac:dyDescent="0.25">
      <c r="A248" s="203">
        <v>2</v>
      </c>
      <c r="B248" s="206" t="s">
        <v>493</v>
      </c>
      <c r="C248" s="203">
        <v>8</v>
      </c>
      <c r="D248" s="203" t="s">
        <v>282</v>
      </c>
      <c r="E248" s="205">
        <v>0</v>
      </c>
      <c r="F248" s="205">
        <v>0</v>
      </c>
      <c r="G248" s="205">
        <v>9134.3799999999992</v>
      </c>
      <c r="H248" s="205">
        <v>73075</v>
      </c>
      <c r="I248" s="205">
        <v>73075</v>
      </c>
    </row>
    <row r="249" spans="1:9" s="202" customFormat="1" ht="45" x14ac:dyDescent="0.25">
      <c r="A249" s="203">
        <v>3</v>
      </c>
      <c r="B249" s="206" t="s">
        <v>494</v>
      </c>
      <c r="C249" s="203">
        <v>1</v>
      </c>
      <c r="D249" s="203" t="s">
        <v>282</v>
      </c>
      <c r="E249" s="205">
        <v>0</v>
      </c>
      <c r="F249" s="205">
        <v>0</v>
      </c>
      <c r="G249" s="205">
        <v>8093.75</v>
      </c>
      <c r="H249" s="205">
        <v>8093.75</v>
      </c>
      <c r="I249" s="205">
        <v>8093.75</v>
      </c>
    </row>
    <row r="250" spans="1:9" s="202" customFormat="1" ht="45" x14ac:dyDescent="0.25">
      <c r="A250" s="203">
        <v>4</v>
      </c>
      <c r="B250" s="206" t="s">
        <v>495</v>
      </c>
      <c r="C250" s="203">
        <v>2</v>
      </c>
      <c r="D250" s="203" t="s">
        <v>282</v>
      </c>
      <c r="E250" s="205">
        <v>0</v>
      </c>
      <c r="F250" s="205">
        <v>0</v>
      </c>
      <c r="G250" s="205">
        <v>9134.3799999999992</v>
      </c>
      <c r="H250" s="205">
        <v>18268.75</v>
      </c>
      <c r="I250" s="205">
        <v>18268.75</v>
      </c>
    </row>
    <row r="251" spans="1:9" s="202" customFormat="1" ht="30" x14ac:dyDescent="0.25">
      <c r="A251" s="203">
        <v>5</v>
      </c>
      <c r="B251" s="206" t="s">
        <v>496</v>
      </c>
      <c r="C251" s="203">
        <v>1</v>
      </c>
      <c r="D251" s="203" t="s">
        <v>282</v>
      </c>
      <c r="E251" s="205">
        <v>0</v>
      </c>
      <c r="F251" s="205">
        <v>0</v>
      </c>
      <c r="G251" s="205">
        <v>8093.75</v>
      </c>
      <c r="H251" s="205">
        <v>8093.75</v>
      </c>
      <c r="I251" s="205">
        <v>8093.75</v>
      </c>
    </row>
    <row r="252" spans="1:9" s="202" customFormat="1" ht="30" x14ac:dyDescent="0.25">
      <c r="A252" s="203">
        <v>6</v>
      </c>
      <c r="B252" s="206" t="s">
        <v>497</v>
      </c>
      <c r="C252" s="203">
        <v>2</v>
      </c>
      <c r="D252" s="203" t="s">
        <v>282</v>
      </c>
      <c r="E252" s="205">
        <v>0</v>
      </c>
      <c r="F252" s="205">
        <v>0</v>
      </c>
      <c r="G252" s="205">
        <v>9134.3799999999992</v>
      </c>
      <c r="H252" s="205">
        <v>18268.75</v>
      </c>
      <c r="I252" s="205">
        <v>18268.75</v>
      </c>
    </row>
    <row r="253" spans="1:9" s="202" customFormat="1" ht="30" x14ac:dyDescent="0.25">
      <c r="A253" s="203">
        <v>7</v>
      </c>
      <c r="B253" s="206" t="s">
        <v>498</v>
      </c>
      <c r="C253" s="203">
        <v>2</v>
      </c>
      <c r="D253" s="203" t="s">
        <v>282</v>
      </c>
      <c r="E253" s="205">
        <v>0</v>
      </c>
      <c r="F253" s="205">
        <v>0</v>
      </c>
      <c r="G253" s="205">
        <v>5203.13</v>
      </c>
      <c r="H253" s="205">
        <v>10406.25</v>
      </c>
      <c r="I253" s="205">
        <v>10406.25</v>
      </c>
    </row>
    <row r="254" spans="1:9" s="202" customFormat="1" x14ac:dyDescent="0.25">
      <c r="A254" s="203">
        <v>8</v>
      </c>
      <c r="B254" s="206" t="s">
        <v>499</v>
      </c>
      <c r="C254" s="203">
        <v>2</v>
      </c>
      <c r="D254" s="203" t="s">
        <v>282</v>
      </c>
      <c r="E254" s="205">
        <v>0</v>
      </c>
      <c r="F254" s="205">
        <v>0</v>
      </c>
      <c r="G254" s="205">
        <v>2890.63</v>
      </c>
      <c r="H254" s="205">
        <v>5781.25</v>
      </c>
      <c r="I254" s="205">
        <v>5781.25</v>
      </c>
    </row>
    <row r="255" spans="1:9" s="202" customFormat="1" x14ac:dyDescent="0.25">
      <c r="A255" s="203">
        <v>9</v>
      </c>
      <c r="B255" s="206" t="s">
        <v>324</v>
      </c>
      <c r="C255" s="203">
        <v>16</v>
      </c>
      <c r="D255" s="203" t="s">
        <v>280</v>
      </c>
      <c r="E255" s="205">
        <v>0</v>
      </c>
      <c r="F255" s="205">
        <v>0</v>
      </c>
      <c r="G255" s="205">
        <v>0</v>
      </c>
      <c r="H255" s="205">
        <v>0</v>
      </c>
      <c r="I255" s="205">
        <v>0</v>
      </c>
    </row>
    <row r="256" spans="1:9" s="202" customFormat="1" x14ac:dyDescent="0.25">
      <c r="A256" s="203" t="s">
        <v>500</v>
      </c>
      <c r="B256" s="206" t="s">
        <v>326</v>
      </c>
      <c r="C256" s="203">
        <v>16</v>
      </c>
      <c r="D256" s="203" t="s">
        <v>282</v>
      </c>
      <c r="E256" s="205">
        <v>0</v>
      </c>
      <c r="F256" s="205">
        <v>0</v>
      </c>
      <c r="G256" s="205">
        <v>2890.63</v>
      </c>
      <c r="H256" s="205">
        <v>46250</v>
      </c>
      <c r="I256" s="205">
        <v>46250</v>
      </c>
    </row>
    <row r="257" spans="1:9" s="202" customFormat="1" x14ac:dyDescent="0.25">
      <c r="A257" s="203" t="s">
        <v>501</v>
      </c>
      <c r="B257" s="206" t="s">
        <v>328</v>
      </c>
      <c r="C257" s="203">
        <v>16</v>
      </c>
      <c r="D257" s="203" t="s">
        <v>282</v>
      </c>
      <c r="E257" s="205">
        <v>0</v>
      </c>
      <c r="F257" s="205">
        <v>0</v>
      </c>
      <c r="G257" s="205">
        <v>809.38</v>
      </c>
      <c r="H257" s="205">
        <v>12950</v>
      </c>
      <c r="I257" s="205">
        <v>12950</v>
      </c>
    </row>
    <row r="258" spans="1:9" s="202" customFormat="1" x14ac:dyDescent="0.25">
      <c r="A258" s="203" t="s">
        <v>502</v>
      </c>
      <c r="B258" s="206" t="s">
        <v>330</v>
      </c>
      <c r="C258" s="203">
        <v>32</v>
      </c>
      <c r="D258" s="203" t="s">
        <v>282</v>
      </c>
      <c r="E258" s="205">
        <v>0</v>
      </c>
      <c r="F258" s="205">
        <v>0</v>
      </c>
      <c r="G258" s="205">
        <v>809.38</v>
      </c>
      <c r="H258" s="205">
        <v>25900</v>
      </c>
      <c r="I258" s="205">
        <v>25900</v>
      </c>
    </row>
    <row r="259" spans="1:9" s="202" customFormat="1" ht="30" x14ac:dyDescent="0.25">
      <c r="A259" s="203" t="s">
        <v>503</v>
      </c>
      <c r="B259" s="206" t="s">
        <v>332</v>
      </c>
      <c r="C259" s="203">
        <v>16</v>
      </c>
      <c r="D259" s="203" t="s">
        <v>282</v>
      </c>
      <c r="E259" s="205">
        <v>0</v>
      </c>
      <c r="F259" s="205">
        <v>0</v>
      </c>
      <c r="G259" s="205">
        <v>2890.63</v>
      </c>
      <c r="H259" s="205">
        <v>46250</v>
      </c>
      <c r="I259" s="205">
        <v>46250</v>
      </c>
    </row>
    <row r="260" spans="1:9" s="202" customFormat="1" ht="30" x14ac:dyDescent="0.25">
      <c r="A260" s="203" t="s">
        <v>504</v>
      </c>
      <c r="B260" s="206" t="s">
        <v>505</v>
      </c>
      <c r="C260" s="203">
        <v>16</v>
      </c>
      <c r="D260" s="203" t="s">
        <v>282</v>
      </c>
      <c r="E260" s="205">
        <v>0</v>
      </c>
      <c r="F260" s="205">
        <v>0</v>
      </c>
      <c r="G260" s="205">
        <v>2890.63</v>
      </c>
      <c r="H260" s="205">
        <v>46250</v>
      </c>
      <c r="I260" s="205">
        <v>46250</v>
      </c>
    </row>
    <row r="261" spans="1:9" s="202" customFormat="1" x14ac:dyDescent="0.25">
      <c r="A261" s="203" t="s">
        <v>506</v>
      </c>
      <c r="B261" s="206" t="s">
        <v>336</v>
      </c>
      <c r="C261" s="203">
        <v>16</v>
      </c>
      <c r="D261" s="203" t="s">
        <v>282</v>
      </c>
      <c r="E261" s="205">
        <v>0</v>
      </c>
      <c r="F261" s="205">
        <v>0</v>
      </c>
      <c r="G261" s="205">
        <v>11562.5</v>
      </c>
      <c r="H261" s="205">
        <v>185000</v>
      </c>
      <c r="I261" s="205">
        <v>185000</v>
      </c>
    </row>
    <row r="262" spans="1:9" s="202" customFormat="1" ht="30" x14ac:dyDescent="0.25">
      <c r="A262" s="203" t="s">
        <v>507</v>
      </c>
      <c r="B262" s="206" t="s">
        <v>338</v>
      </c>
      <c r="C262" s="203">
        <v>32</v>
      </c>
      <c r="D262" s="203" t="s">
        <v>282</v>
      </c>
      <c r="E262" s="205">
        <v>0</v>
      </c>
      <c r="F262" s="205">
        <v>0</v>
      </c>
      <c r="G262" s="205">
        <v>809.38</v>
      </c>
      <c r="H262" s="205">
        <v>25900</v>
      </c>
      <c r="I262" s="205">
        <v>25900</v>
      </c>
    </row>
    <row r="263" spans="1:9" s="202" customFormat="1" ht="30" x14ac:dyDescent="0.25">
      <c r="A263" s="203">
        <v>10</v>
      </c>
      <c r="B263" s="206" t="s">
        <v>341</v>
      </c>
      <c r="C263" s="203">
        <v>30</v>
      </c>
      <c r="D263" s="203" t="s">
        <v>282</v>
      </c>
      <c r="E263" s="205">
        <v>0</v>
      </c>
      <c r="F263" s="205">
        <v>0</v>
      </c>
      <c r="G263" s="205">
        <v>3584.38</v>
      </c>
      <c r="H263" s="205">
        <v>107531.25</v>
      </c>
      <c r="I263" s="205">
        <v>107531.25</v>
      </c>
    </row>
    <row r="264" spans="1:9" s="202" customFormat="1" ht="30" x14ac:dyDescent="0.25">
      <c r="A264" s="203">
        <v>11</v>
      </c>
      <c r="B264" s="206" t="s">
        <v>508</v>
      </c>
      <c r="C264" s="203">
        <v>17</v>
      </c>
      <c r="D264" s="203" t="s">
        <v>282</v>
      </c>
      <c r="E264" s="205">
        <v>0</v>
      </c>
      <c r="F264" s="205">
        <v>0</v>
      </c>
      <c r="G264" s="205">
        <v>3584.38</v>
      </c>
      <c r="H264" s="205">
        <v>60934.38</v>
      </c>
      <c r="I264" s="205">
        <v>60934.38</v>
      </c>
    </row>
    <row r="265" spans="1:9" s="202" customFormat="1" ht="30" x14ac:dyDescent="0.25">
      <c r="A265" s="203">
        <v>12</v>
      </c>
      <c r="B265" s="206" t="s">
        <v>509</v>
      </c>
      <c r="C265" s="203">
        <v>4</v>
      </c>
      <c r="D265" s="203" t="s">
        <v>282</v>
      </c>
      <c r="E265" s="205">
        <v>0</v>
      </c>
      <c r="F265" s="205">
        <v>0</v>
      </c>
      <c r="G265" s="205">
        <v>8093.75</v>
      </c>
      <c r="H265" s="205">
        <v>32375</v>
      </c>
      <c r="I265" s="205">
        <v>32375</v>
      </c>
    </row>
    <row r="266" spans="1:9" s="202" customFormat="1" ht="30" x14ac:dyDescent="0.25">
      <c r="A266" s="203">
        <v>13</v>
      </c>
      <c r="B266" s="206" t="s">
        <v>343</v>
      </c>
      <c r="C266" s="203">
        <v>12</v>
      </c>
      <c r="D266" s="203" t="s">
        <v>282</v>
      </c>
      <c r="E266" s="205">
        <v>0</v>
      </c>
      <c r="F266" s="205">
        <v>0</v>
      </c>
      <c r="G266" s="205">
        <v>0</v>
      </c>
      <c r="H266" s="205">
        <v>0</v>
      </c>
      <c r="I266" s="205">
        <v>0</v>
      </c>
    </row>
    <row r="267" spans="1:9" s="202" customFormat="1" ht="30" x14ac:dyDescent="0.25">
      <c r="A267" s="203">
        <v>14</v>
      </c>
      <c r="B267" s="206" t="s">
        <v>510</v>
      </c>
      <c r="C267" s="203">
        <v>5</v>
      </c>
      <c r="D267" s="203" t="s">
        <v>282</v>
      </c>
      <c r="E267" s="205">
        <v>0</v>
      </c>
      <c r="F267" s="205">
        <v>0</v>
      </c>
      <c r="G267" s="205">
        <v>0</v>
      </c>
      <c r="H267" s="205">
        <v>0</v>
      </c>
      <c r="I267" s="205">
        <v>0</v>
      </c>
    </row>
    <row r="268" spans="1:9" s="202" customFormat="1" x14ac:dyDescent="0.25">
      <c r="A268" s="203">
        <v>15</v>
      </c>
      <c r="B268" s="206" t="s">
        <v>297</v>
      </c>
      <c r="C268" s="203">
        <v>0.05</v>
      </c>
      <c r="D268" s="203" t="s">
        <v>298</v>
      </c>
      <c r="E268" s="205">
        <v>0</v>
      </c>
      <c r="F268" s="205">
        <v>0</v>
      </c>
      <c r="G268" s="205">
        <v>115625</v>
      </c>
      <c r="H268" s="205">
        <v>5781.25</v>
      </c>
      <c r="I268" s="205">
        <v>5781.25</v>
      </c>
    </row>
    <row r="269" spans="1:9" s="202" customFormat="1" x14ac:dyDescent="0.25">
      <c r="A269" s="207">
        <v>16</v>
      </c>
      <c r="B269" s="208" t="s">
        <v>344</v>
      </c>
      <c r="C269" s="203"/>
      <c r="D269" s="203"/>
      <c r="E269" s="205">
        <v>0</v>
      </c>
      <c r="F269" s="205">
        <v>0</v>
      </c>
      <c r="G269" s="205">
        <v>0</v>
      </c>
      <c r="H269" s="205">
        <v>0</v>
      </c>
      <c r="I269" s="205">
        <v>0</v>
      </c>
    </row>
    <row r="270" spans="1:9" s="202" customFormat="1" ht="30" x14ac:dyDescent="0.25">
      <c r="A270" s="203"/>
      <c r="B270" s="206" t="s">
        <v>511</v>
      </c>
      <c r="C270" s="203">
        <v>5</v>
      </c>
      <c r="D270" s="203" t="s">
        <v>282</v>
      </c>
      <c r="E270" s="205">
        <v>0</v>
      </c>
      <c r="F270" s="205">
        <v>0</v>
      </c>
      <c r="G270" s="205">
        <v>1734.38</v>
      </c>
      <c r="H270" s="205">
        <v>8671.8799999999992</v>
      </c>
      <c r="I270" s="205">
        <v>8671.8799999999992</v>
      </c>
    </row>
    <row r="271" spans="1:9" s="202" customFormat="1" ht="30" x14ac:dyDescent="0.25">
      <c r="A271" s="203"/>
      <c r="B271" s="206" t="s">
        <v>346</v>
      </c>
      <c r="C271" s="203">
        <v>5</v>
      </c>
      <c r="D271" s="203" t="s">
        <v>282</v>
      </c>
      <c r="E271" s="205">
        <v>0</v>
      </c>
      <c r="F271" s="205">
        <v>0</v>
      </c>
      <c r="G271" s="205">
        <v>1734.38</v>
      </c>
      <c r="H271" s="205">
        <v>8671.8799999999992</v>
      </c>
      <c r="I271" s="205">
        <v>8671.8799999999992</v>
      </c>
    </row>
    <row r="272" spans="1:9" s="202" customFormat="1" x14ac:dyDescent="0.25">
      <c r="A272" s="203">
        <v>17</v>
      </c>
      <c r="B272" s="206" t="s">
        <v>435</v>
      </c>
      <c r="C272" s="203">
        <v>14</v>
      </c>
      <c r="D272" s="203" t="s">
        <v>282</v>
      </c>
      <c r="E272" s="205">
        <v>0</v>
      </c>
      <c r="F272" s="205">
        <v>0</v>
      </c>
      <c r="G272" s="205">
        <v>1734.38</v>
      </c>
      <c r="H272" s="205">
        <v>24281.25</v>
      </c>
      <c r="I272" s="205">
        <v>24281.25</v>
      </c>
    </row>
    <row r="273" spans="1:9" s="202" customFormat="1" ht="30" x14ac:dyDescent="0.25">
      <c r="A273" s="203">
        <v>18</v>
      </c>
      <c r="B273" s="206" t="s">
        <v>347</v>
      </c>
      <c r="C273" s="203">
        <v>250</v>
      </c>
      <c r="D273" s="203" t="s">
        <v>300</v>
      </c>
      <c r="E273" s="205">
        <v>0</v>
      </c>
      <c r="F273" s="205">
        <v>0</v>
      </c>
      <c r="G273" s="205">
        <v>4740.63</v>
      </c>
      <c r="H273" s="205">
        <v>1185156.25</v>
      </c>
      <c r="I273" s="205">
        <v>1185156.25</v>
      </c>
    </row>
    <row r="274" spans="1:9" s="202" customFormat="1" ht="30" x14ac:dyDescent="0.25">
      <c r="A274" s="203">
        <v>19</v>
      </c>
      <c r="B274" s="206" t="s">
        <v>512</v>
      </c>
      <c r="C274" s="203">
        <v>130</v>
      </c>
      <c r="D274" s="203" t="s">
        <v>300</v>
      </c>
      <c r="E274" s="205">
        <v>0</v>
      </c>
      <c r="F274" s="205">
        <v>0</v>
      </c>
      <c r="G274" s="205">
        <v>5896.88</v>
      </c>
      <c r="H274" s="205">
        <v>766593.75</v>
      </c>
      <c r="I274" s="205">
        <v>766593.75</v>
      </c>
    </row>
    <row r="275" spans="1:9" s="202" customFormat="1" x14ac:dyDescent="0.25">
      <c r="A275" s="203">
        <v>20</v>
      </c>
      <c r="B275" s="206" t="s">
        <v>513</v>
      </c>
      <c r="C275" s="203">
        <v>1</v>
      </c>
      <c r="D275" s="203" t="s">
        <v>300</v>
      </c>
      <c r="E275" s="205">
        <v>0</v>
      </c>
      <c r="F275" s="205">
        <v>0</v>
      </c>
      <c r="G275" s="205">
        <v>2196.88</v>
      </c>
      <c r="H275" s="205">
        <v>2196.88</v>
      </c>
      <c r="I275" s="205">
        <v>2196.88</v>
      </c>
    </row>
    <row r="276" spans="1:9" s="202" customFormat="1" x14ac:dyDescent="0.25">
      <c r="A276" s="203">
        <v>21</v>
      </c>
      <c r="B276" s="206" t="s">
        <v>445</v>
      </c>
      <c r="C276" s="203">
        <v>2</v>
      </c>
      <c r="D276" s="203" t="s">
        <v>300</v>
      </c>
      <c r="E276" s="205">
        <v>0</v>
      </c>
      <c r="F276" s="205">
        <v>0</v>
      </c>
      <c r="G276" s="205">
        <v>2890.63</v>
      </c>
      <c r="H276" s="205">
        <v>5781.25</v>
      </c>
      <c r="I276" s="205">
        <v>5781.25</v>
      </c>
    </row>
    <row r="277" spans="1:9" s="202" customFormat="1" ht="30" x14ac:dyDescent="0.25">
      <c r="A277" s="203">
        <v>22</v>
      </c>
      <c r="B277" s="206" t="s">
        <v>446</v>
      </c>
      <c r="C277" s="203">
        <v>2</v>
      </c>
      <c r="D277" s="203" t="s">
        <v>300</v>
      </c>
      <c r="E277" s="205">
        <v>0</v>
      </c>
      <c r="F277" s="205">
        <v>0</v>
      </c>
      <c r="G277" s="205">
        <v>2890.63</v>
      </c>
      <c r="H277" s="205">
        <v>5781.25</v>
      </c>
      <c r="I277" s="205">
        <v>5781.25</v>
      </c>
    </row>
    <row r="278" spans="1:9" s="202" customFormat="1" x14ac:dyDescent="0.25">
      <c r="A278" s="203">
        <v>23</v>
      </c>
      <c r="B278" s="206" t="s">
        <v>514</v>
      </c>
      <c r="C278" s="203">
        <v>2</v>
      </c>
      <c r="D278" s="203" t="s">
        <v>282</v>
      </c>
      <c r="E278" s="205">
        <v>0</v>
      </c>
      <c r="F278" s="205">
        <v>0</v>
      </c>
      <c r="G278" s="205">
        <v>4046.88</v>
      </c>
      <c r="H278" s="205">
        <v>8093.75</v>
      </c>
      <c r="I278" s="205">
        <v>8093.75</v>
      </c>
    </row>
    <row r="279" spans="1:9" s="202" customFormat="1" ht="30" x14ac:dyDescent="0.25">
      <c r="A279" s="203">
        <v>24</v>
      </c>
      <c r="B279" s="206" t="s">
        <v>515</v>
      </c>
      <c r="C279" s="203">
        <v>2</v>
      </c>
      <c r="D279" s="203" t="s">
        <v>282</v>
      </c>
      <c r="E279" s="205">
        <v>0</v>
      </c>
      <c r="F279" s="205">
        <v>0</v>
      </c>
      <c r="G279" s="205">
        <v>4046.88</v>
      </c>
      <c r="H279" s="205">
        <v>8093.75</v>
      </c>
      <c r="I279" s="205">
        <v>8093.75</v>
      </c>
    </row>
    <row r="280" spans="1:9" s="202" customFormat="1" ht="30" x14ac:dyDescent="0.25">
      <c r="A280" s="203">
        <v>25</v>
      </c>
      <c r="B280" s="206" t="s">
        <v>516</v>
      </c>
      <c r="C280" s="203">
        <v>2</v>
      </c>
      <c r="D280" s="203" t="s">
        <v>282</v>
      </c>
      <c r="E280" s="205">
        <v>0</v>
      </c>
      <c r="F280" s="205">
        <v>0</v>
      </c>
      <c r="G280" s="205">
        <v>4046.88</v>
      </c>
      <c r="H280" s="205">
        <v>8093.75</v>
      </c>
      <c r="I280" s="205">
        <v>8093.75</v>
      </c>
    </row>
    <row r="281" spans="1:9" s="202" customFormat="1" x14ac:dyDescent="0.25">
      <c r="A281" s="207">
        <v>26</v>
      </c>
      <c r="B281" s="208" t="s">
        <v>350</v>
      </c>
      <c r="C281" s="203"/>
      <c r="D281" s="203"/>
      <c r="E281" s="205">
        <v>0</v>
      </c>
      <c r="F281" s="205">
        <v>0</v>
      </c>
      <c r="G281" s="205">
        <v>0</v>
      </c>
      <c r="H281" s="205">
        <v>0</v>
      </c>
      <c r="I281" s="205">
        <v>0</v>
      </c>
    </row>
    <row r="282" spans="1:9" s="202" customFormat="1" x14ac:dyDescent="0.25">
      <c r="A282" s="203" t="s">
        <v>517</v>
      </c>
      <c r="B282" s="206" t="s">
        <v>314</v>
      </c>
      <c r="C282" s="203">
        <v>0.4</v>
      </c>
      <c r="D282" s="203" t="s">
        <v>315</v>
      </c>
      <c r="E282" s="205">
        <v>0</v>
      </c>
      <c r="F282" s="205">
        <v>0</v>
      </c>
      <c r="G282" s="205">
        <v>8093.75</v>
      </c>
      <c r="H282" s="205">
        <v>3237.5</v>
      </c>
      <c r="I282" s="205">
        <v>3237.5</v>
      </c>
    </row>
    <row r="283" spans="1:9" s="202" customFormat="1" x14ac:dyDescent="0.25">
      <c r="A283" s="203" t="s">
        <v>518</v>
      </c>
      <c r="B283" s="206" t="s">
        <v>317</v>
      </c>
      <c r="C283" s="203">
        <v>0.9</v>
      </c>
      <c r="D283" s="203" t="s">
        <v>315</v>
      </c>
      <c r="E283" s="205">
        <v>0</v>
      </c>
      <c r="F283" s="205">
        <v>0</v>
      </c>
      <c r="G283" s="205">
        <v>8093.75</v>
      </c>
      <c r="H283" s="205">
        <v>7284.38</v>
      </c>
      <c r="I283" s="205">
        <v>7284.38</v>
      </c>
    </row>
    <row r="284" spans="1:9" s="202" customFormat="1" x14ac:dyDescent="0.25">
      <c r="A284" s="203"/>
      <c r="B284" s="204" t="s">
        <v>379</v>
      </c>
      <c r="C284" s="203"/>
      <c r="D284" s="203"/>
      <c r="E284" s="205">
        <v>0</v>
      </c>
      <c r="F284" s="205">
        <v>0</v>
      </c>
      <c r="G284" s="205">
        <v>0</v>
      </c>
      <c r="H284" s="205">
        <v>0</v>
      </c>
      <c r="I284" s="205">
        <v>0</v>
      </c>
    </row>
    <row r="285" spans="1:9" s="202" customFormat="1" x14ac:dyDescent="0.25">
      <c r="A285" s="203">
        <v>1</v>
      </c>
      <c r="B285" s="206" t="s">
        <v>380</v>
      </c>
      <c r="C285" s="203">
        <v>1</v>
      </c>
      <c r="D285" s="203" t="s">
        <v>282</v>
      </c>
      <c r="E285" s="205">
        <v>0</v>
      </c>
      <c r="F285" s="205">
        <v>0</v>
      </c>
      <c r="G285" s="205">
        <v>8209.3799999999992</v>
      </c>
      <c r="H285" s="205">
        <v>8209.3799999999992</v>
      </c>
      <c r="I285" s="205">
        <v>8209.3799999999992</v>
      </c>
    </row>
    <row r="286" spans="1:9" s="202" customFormat="1" x14ac:dyDescent="0.25">
      <c r="A286" s="203">
        <v>2</v>
      </c>
      <c r="B286" s="206" t="s">
        <v>378</v>
      </c>
      <c r="C286" s="203">
        <v>6</v>
      </c>
      <c r="D286" s="203" t="s">
        <v>300</v>
      </c>
      <c r="E286" s="205">
        <v>0</v>
      </c>
      <c r="F286" s="205">
        <v>0</v>
      </c>
      <c r="G286" s="205">
        <v>2196.88</v>
      </c>
      <c r="H286" s="205">
        <v>13181.25</v>
      </c>
      <c r="I286" s="205">
        <v>13181.25</v>
      </c>
    </row>
    <row r="287" spans="1:9" s="202" customFormat="1" x14ac:dyDescent="0.25">
      <c r="A287" s="199"/>
      <c r="B287" s="200" t="s">
        <v>519</v>
      </c>
      <c r="C287" s="199"/>
      <c r="D287" s="199"/>
      <c r="E287" s="201">
        <v>0</v>
      </c>
      <c r="F287" s="201">
        <v>0</v>
      </c>
      <c r="G287" s="201">
        <v>0</v>
      </c>
      <c r="H287" s="201">
        <v>0</v>
      </c>
      <c r="I287" s="201">
        <v>0</v>
      </c>
    </row>
    <row r="288" spans="1:9" s="202" customFormat="1" x14ac:dyDescent="0.25">
      <c r="A288" s="203"/>
      <c r="B288" s="204" t="s">
        <v>318</v>
      </c>
      <c r="C288" s="203"/>
      <c r="D288" s="203"/>
      <c r="E288" s="205">
        <v>0</v>
      </c>
      <c r="F288" s="205">
        <v>0</v>
      </c>
      <c r="G288" s="205">
        <v>0</v>
      </c>
      <c r="H288" s="205">
        <v>0</v>
      </c>
      <c r="I288" s="205">
        <v>0</v>
      </c>
    </row>
    <row r="289" spans="1:9" s="202" customFormat="1" ht="45" x14ac:dyDescent="0.25">
      <c r="A289" s="203">
        <v>1</v>
      </c>
      <c r="B289" s="206" t="s">
        <v>520</v>
      </c>
      <c r="C289" s="203">
        <v>18</v>
      </c>
      <c r="D289" s="203" t="s">
        <v>282</v>
      </c>
      <c r="E289" s="205">
        <v>0</v>
      </c>
      <c r="F289" s="205">
        <v>0</v>
      </c>
      <c r="G289" s="205">
        <v>8093.75</v>
      </c>
      <c r="H289" s="205">
        <v>145687.5</v>
      </c>
      <c r="I289" s="205">
        <v>145687.5</v>
      </c>
    </row>
    <row r="290" spans="1:9" s="202" customFormat="1" x14ac:dyDescent="0.25">
      <c r="A290" s="203">
        <v>2</v>
      </c>
      <c r="B290" s="206" t="s">
        <v>324</v>
      </c>
      <c r="C290" s="203">
        <v>14</v>
      </c>
      <c r="D290" s="203" t="s">
        <v>280</v>
      </c>
      <c r="E290" s="205">
        <v>0</v>
      </c>
      <c r="F290" s="205">
        <v>0</v>
      </c>
      <c r="G290" s="205">
        <v>0</v>
      </c>
      <c r="H290" s="205">
        <v>0</v>
      </c>
      <c r="I290" s="205">
        <v>0</v>
      </c>
    </row>
    <row r="291" spans="1:9" s="202" customFormat="1" x14ac:dyDescent="0.25">
      <c r="A291" s="203" t="s">
        <v>521</v>
      </c>
      <c r="B291" s="206" t="s">
        <v>326</v>
      </c>
      <c r="C291" s="203">
        <v>14</v>
      </c>
      <c r="D291" s="203" t="s">
        <v>282</v>
      </c>
      <c r="E291" s="205">
        <v>0</v>
      </c>
      <c r="F291" s="205">
        <v>0</v>
      </c>
      <c r="G291" s="205">
        <v>2890.63</v>
      </c>
      <c r="H291" s="205">
        <v>40468.75</v>
      </c>
      <c r="I291" s="205">
        <v>40468.75</v>
      </c>
    </row>
    <row r="292" spans="1:9" s="202" customFormat="1" x14ac:dyDescent="0.25">
      <c r="A292" s="203" t="s">
        <v>522</v>
      </c>
      <c r="B292" s="206" t="s">
        <v>328</v>
      </c>
      <c r="C292" s="203">
        <v>14</v>
      </c>
      <c r="D292" s="203" t="s">
        <v>282</v>
      </c>
      <c r="E292" s="205">
        <v>0</v>
      </c>
      <c r="F292" s="205">
        <v>0</v>
      </c>
      <c r="G292" s="205">
        <v>809.38</v>
      </c>
      <c r="H292" s="205">
        <v>11331.25</v>
      </c>
      <c r="I292" s="205">
        <v>11331.25</v>
      </c>
    </row>
    <row r="293" spans="1:9" s="202" customFormat="1" x14ac:dyDescent="0.25">
      <c r="A293" s="203" t="s">
        <v>523</v>
      </c>
      <c r="B293" s="206" t="s">
        <v>330</v>
      </c>
      <c r="C293" s="203">
        <v>28</v>
      </c>
      <c r="D293" s="203" t="s">
        <v>282</v>
      </c>
      <c r="E293" s="205">
        <v>0</v>
      </c>
      <c r="F293" s="205">
        <v>0</v>
      </c>
      <c r="G293" s="205">
        <v>809.38</v>
      </c>
      <c r="H293" s="205">
        <v>22662.5</v>
      </c>
      <c r="I293" s="205">
        <v>22662.5</v>
      </c>
    </row>
    <row r="294" spans="1:9" s="202" customFormat="1" ht="30" x14ac:dyDescent="0.25">
      <c r="A294" s="203" t="s">
        <v>524</v>
      </c>
      <c r="B294" s="206" t="s">
        <v>332</v>
      </c>
      <c r="C294" s="203">
        <v>14</v>
      </c>
      <c r="D294" s="203" t="s">
        <v>282</v>
      </c>
      <c r="E294" s="205">
        <v>0</v>
      </c>
      <c r="F294" s="205">
        <v>0</v>
      </c>
      <c r="G294" s="205">
        <v>2890.63</v>
      </c>
      <c r="H294" s="205">
        <v>40468.75</v>
      </c>
      <c r="I294" s="205">
        <v>40468.75</v>
      </c>
    </row>
    <row r="295" spans="1:9" s="202" customFormat="1" ht="30" x14ac:dyDescent="0.25">
      <c r="A295" s="203" t="s">
        <v>525</v>
      </c>
      <c r="B295" s="206" t="s">
        <v>526</v>
      </c>
      <c r="C295" s="203">
        <v>14</v>
      </c>
      <c r="D295" s="203" t="s">
        <v>282</v>
      </c>
      <c r="E295" s="205">
        <v>0</v>
      </c>
      <c r="F295" s="205">
        <v>0</v>
      </c>
      <c r="G295" s="205">
        <v>2890.63</v>
      </c>
      <c r="H295" s="205">
        <v>40468.75</v>
      </c>
      <c r="I295" s="205">
        <v>40468.75</v>
      </c>
    </row>
    <row r="296" spans="1:9" s="202" customFormat="1" x14ac:dyDescent="0.25">
      <c r="A296" s="203" t="s">
        <v>527</v>
      </c>
      <c r="B296" s="206" t="s">
        <v>336</v>
      </c>
      <c r="C296" s="203">
        <v>14</v>
      </c>
      <c r="D296" s="203" t="s">
        <v>282</v>
      </c>
      <c r="E296" s="205">
        <v>0</v>
      </c>
      <c r="F296" s="205">
        <v>0</v>
      </c>
      <c r="G296" s="205">
        <v>11562.5</v>
      </c>
      <c r="H296" s="205">
        <v>161875</v>
      </c>
      <c r="I296" s="205">
        <v>161875</v>
      </c>
    </row>
    <row r="297" spans="1:9" s="202" customFormat="1" ht="30" x14ac:dyDescent="0.25">
      <c r="A297" s="203" t="s">
        <v>528</v>
      </c>
      <c r="B297" s="206" t="s">
        <v>338</v>
      </c>
      <c r="C297" s="203">
        <v>28</v>
      </c>
      <c r="D297" s="203" t="s">
        <v>282</v>
      </c>
      <c r="E297" s="205">
        <v>0</v>
      </c>
      <c r="F297" s="205">
        <v>0</v>
      </c>
      <c r="G297" s="205">
        <v>809.38</v>
      </c>
      <c r="H297" s="205">
        <v>22662.5</v>
      </c>
      <c r="I297" s="205">
        <v>22662.5</v>
      </c>
    </row>
    <row r="298" spans="1:9" s="202" customFormat="1" ht="30" x14ac:dyDescent="0.25">
      <c r="A298" s="203">
        <v>3</v>
      </c>
      <c r="B298" s="206" t="s">
        <v>341</v>
      </c>
      <c r="C298" s="203">
        <v>15</v>
      </c>
      <c r="D298" s="203" t="s">
        <v>282</v>
      </c>
      <c r="E298" s="205">
        <v>0</v>
      </c>
      <c r="F298" s="205">
        <v>0</v>
      </c>
      <c r="G298" s="205">
        <v>3584.38</v>
      </c>
      <c r="H298" s="205">
        <v>53765.63</v>
      </c>
      <c r="I298" s="205">
        <v>53765.63</v>
      </c>
    </row>
    <row r="299" spans="1:9" s="202" customFormat="1" ht="30" x14ac:dyDescent="0.25">
      <c r="A299" s="203">
        <v>4</v>
      </c>
      <c r="B299" s="206" t="s">
        <v>508</v>
      </c>
      <c r="C299" s="203">
        <v>12</v>
      </c>
      <c r="D299" s="203" t="s">
        <v>282</v>
      </c>
      <c r="E299" s="205">
        <v>0</v>
      </c>
      <c r="F299" s="205">
        <v>0</v>
      </c>
      <c r="G299" s="205">
        <v>3584.38</v>
      </c>
      <c r="H299" s="205">
        <v>43012.5</v>
      </c>
      <c r="I299" s="205">
        <v>43012.5</v>
      </c>
    </row>
    <row r="300" spans="1:9" s="202" customFormat="1" x14ac:dyDescent="0.25">
      <c r="A300" s="203">
        <v>5</v>
      </c>
      <c r="B300" s="206" t="s">
        <v>529</v>
      </c>
      <c r="C300" s="203">
        <v>10</v>
      </c>
      <c r="D300" s="203" t="s">
        <v>282</v>
      </c>
      <c r="E300" s="205">
        <v>0</v>
      </c>
      <c r="F300" s="205">
        <v>0</v>
      </c>
      <c r="G300" s="205">
        <v>0</v>
      </c>
      <c r="H300" s="205">
        <v>0</v>
      </c>
      <c r="I300" s="205">
        <v>0</v>
      </c>
    </row>
    <row r="301" spans="1:9" s="202" customFormat="1" x14ac:dyDescent="0.25">
      <c r="A301" s="203">
        <v>6</v>
      </c>
      <c r="B301" s="206" t="s">
        <v>530</v>
      </c>
      <c r="C301" s="203">
        <v>2</v>
      </c>
      <c r="D301" s="203" t="s">
        <v>282</v>
      </c>
      <c r="E301" s="205">
        <v>0</v>
      </c>
      <c r="F301" s="205">
        <v>0</v>
      </c>
      <c r="G301" s="205">
        <v>0</v>
      </c>
      <c r="H301" s="205">
        <v>0</v>
      </c>
      <c r="I301" s="205">
        <v>0</v>
      </c>
    </row>
    <row r="302" spans="1:9" s="202" customFormat="1" x14ac:dyDescent="0.25">
      <c r="A302" s="203">
        <v>7</v>
      </c>
      <c r="B302" s="206" t="s">
        <v>435</v>
      </c>
      <c r="C302" s="203">
        <v>8</v>
      </c>
      <c r="D302" s="203" t="s">
        <v>282</v>
      </c>
      <c r="E302" s="205">
        <v>0</v>
      </c>
      <c r="F302" s="205">
        <v>0</v>
      </c>
      <c r="G302" s="205">
        <v>1734.38</v>
      </c>
      <c r="H302" s="205">
        <v>13875</v>
      </c>
      <c r="I302" s="205">
        <v>13875</v>
      </c>
    </row>
    <row r="303" spans="1:9" s="202" customFormat="1" x14ac:dyDescent="0.25">
      <c r="A303" s="203">
        <v>8</v>
      </c>
      <c r="B303" s="206" t="s">
        <v>531</v>
      </c>
      <c r="C303" s="203">
        <v>8</v>
      </c>
      <c r="D303" s="203" t="s">
        <v>282</v>
      </c>
      <c r="E303" s="205">
        <v>0</v>
      </c>
      <c r="F303" s="205">
        <v>0</v>
      </c>
      <c r="G303" s="205">
        <v>1734.38</v>
      </c>
      <c r="H303" s="205">
        <v>13875</v>
      </c>
      <c r="I303" s="205">
        <v>13875</v>
      </c>
    </row>
    <row r="304" spans="1:9" s="202" customFormat="1" ht="45" x14ac:dyDescent="0.25">
      <c r="A304" s="203">
        <v>9</v>
      </c>
      <c r="B304" s="206" t="s">
        <v>532</v>
      </c>
      <c r="C304" s="203">
        <v>1</v>
      </c>
      <c r="D304" s="203" t="s">
        <v>300</v>
      </c>
      <c r="E304" s="205">
        <v>0</v>
      </c>
      <c r="F304" s="205">
        <v>0</v>
      </c>
      <c r="G304" s="205">
        <v>3584.38</v>
      </c>
      <c r="H304" s="205">
        <v>3584.38</v>
      </c>
      <c r="I304" s="205">
        <v>3584.38</v>
      </c>
    </row>
    <row r="305" spans="1:9" s="202" customFormat="1" ht="30" x14ac:dyDescent="0.25">
      <c r="A305" s="203">
        <v>10</v>
      </c>
      <c r="B305" s="206" t="s">
        <v>347</v>
      </c>
      <c r="C305" s="203">
        <v>115</v>
      </c>
      <c r="D305" s="203" t="s">
        <v>300</v>
      </c>
      <c r="E305" s="205">
        <v>0</v>
      </c>
      <c r="F305" s="205">
        <v>0</v>
      </c>
      <c r="G305" s="205">
        <v>4740.63</v>
      </c>
      <c r="H305" s="205">
        <v>545171.88</v>
      </c>
      <c r="I305" s="205">
        <v>545171.88</v>
      </c>
    </row>
    <row r="306" spans="1:9" s="202" customFormat="1" ht="30" x14ac:dyDescent="0.25">
      <c r="A306" s="203">
        <v>11</v>
      </c>
      <c r="B306" s="206" t="s">
        <v>512</v>
      </c>
      <c r="C306" s="203">
        <v>67</v>
      </c>
      <c r="D306" s="203" t="s">
        <v>300</v>
      </c>
      <c r="E306" s="205">
        <v>0</v>
      </c>
      <c r="F306" s="205">
        <v>0</v>
      </c>
      <c r="G306" s="205">
        <v>5896.88</v>
      </c>
      <c r="H306" s="205">
        <v>395090.63</v>
      </c>
      <c r="I306" s="205">
        <v>395090.63</v>
      </c>
    </row>
    <row r="307" spans="1:9" s="202" customFormat="1" x14ac:dyDescent="0.25">
      <c r="A307" s="203">
        <v>12</v>
      </c>
      <c r="B307" s="206" t="s">
        <v>533</v>
      </c>
      <c r="C307" s="203">
        <v>3.7</v>
      </c>
      <c r="D307" s="203" t="s">
        <v>315</v>
      </c>
      <c r="E307" s="205">
        <v>0</v>
      </c>
      <c r="F307" s="205">
        <v>0</v>
      </c>
      <c r="G307" s="205">
        <v>8093.75</v>
      </c>
      <c r="H307" s="205">
        <v>29946.880000000001</v>
      </c>
      <c r="I307" s="205">
        <v>29946.880000000001</v>
      </c>
    </row>
    <row r="308" spans="1:9" s="202" customFormat="1" x14ac:dyDescent="0.25">
      <c r="A308" s="203">
        <v>13</v>
      </c>
      <c r="B308" s="206" t="s">
        <v>534</v>
      </c>
      <c r="C308" s="203">
        <v>95</v>
      </c>
      <c r="D308" s="203" t="s">
        <v>315</v>
      </c>
      <c r="E308" s="205">
        <v>0</v>
      </c>
      <c r="F308" s="205">
        <v>0</v>
      </c>
      <c r="G308" s="205">
        <v>0</v>
      </c>
      <c r="H308" s="205">
        <v>0</v>
      </c>
      <c r="I308" s="205">
        <v>0</v>
      </c>
    </row>
    <row r="309" spans="1:9" s="202" customFormat="1" x14ac:dyDescent="0.25">
      <c r="A309" s="199"/>
      <c r="B309" s="200" t="s">
        <v>535</v>
      </c>
      <c r="C309" s="199"/>
      <c r="D309" s="199"/>
      <c r="E309" s="201">
        <v>0</v>
      </c>
      <c r="F309" s="201">
        <v>0</v>
      </c>
      <c r="G309" s="201">
        <v>0</v>
      </c>
      <c r="H309" s="201">
        <v>0</v>
      </c>
      <c r="I309" s="201">
        <v>0</v>
      </c>
    </row>
    <row r="310" spans="1:9" s="202" customFormat="1" x14ac:dyDescent="0.25">
      <c r="A310" s="203"/>
      <c r="B310" s="204" t="s">
        <v>318</v>
      </c>
      <c r="C310" s="203"/>
      <c r="D310" s="203"/>
      <c r="E310" s="205">
        <v>0</v>
      </c>
      <c r="F310" s="205">
        <v>0</v>
      </c>
      <c r="G310" s="205">
        <v>0</v>
      </c>
      <c r="H310" s="205">
        <v>0</v>
      </c>
      <c r="I310" s="205">
        <v>0</v>
      </c>
    </row>
    <row r="311" spans="1:9" s="202" customFormat="1" ht="30" x14ac:dyDescent="0.25">
      <c r="A311" s="203">
        <v>1</v>
      </c>
      <c r="B311" s="206" t="s">
        <v>492</v>
      </c>
      <c r="C311" s="203">
        <v>21</v>
      </c>
      <c r="D311" s="203" t="s">
        <v>282</v>
      </c>
      <c r="E311" s="205">
        <v>0</v>
      </c>
      <c r="F311" s="205">
        <v>0</v>
      </c>
      <c r="G311" s="205">
        <v>8093.75</v>
      </c>
      <c r="H311" s="205">
        <v>169968.75</v>
      </c>
      <c r="I311" s="205">
        <v>169968.75</v>
      </c>
    </row>
    <row r="312" spans="1:9" s="202" customFormat="1" ht="30" x14ac:dyDescent="0.25">
      <c r="A312" s="203">
        <v>2</v>
      </c>
      <c r="B312" s="206" t="s">
        <v>493</v>
      </c>
      <c r="C312" s="203">
        <v>8</v>
      </c>
      <c r="D312" s="203" t="s">
        <v>282</v>
      </c>
      <c r="E312" s="205">
        <v>0</v>
      </c>
      <c r="F312" s="205">
        <v>0</v>
      </c>
      <c r="G312" s="205">
        <v>9134.3799999999992</v>
      </c>
      <c r="H312" s="205">
        <v>73075</v>
      </c>
      <c r="I312" s="205">
        <v>73075</v>
      </c>
    </row>
    <row r="313" spans="1:9" s="202" customFormat="1" ht="45" x14ac:dyDescent="0.25">
      <c r="A313" s="203">
        <v>3</v>
      </c>
      <c r="B313" s="206" t="s">
        <v>494</v>
      </c>
      <c r="C313" s="203">
        <v>1</v>
      </c>
      <c r="D313" s="203" t="s">
        <v>282</v>
      </c>
      <c r="E313" s="205">
        <v>0</v>
      </c>
      <c r="F313" s="205">
        <v>0</v>
      </c>
      <c r="G313" s="205">
        <v>8093.75</v>
      </c>
      <c r="H313" s="205">
        <v>8093.75</v>
      </c>
      <c r="I313" s="205">
        <v>8093.75</v>
      </c>
    </row>
    <row r="314" spans="1:9" s="202" customFormat="1" ht="45" x14ac:dyDescent="0.25">
      <c r="A314" s="203">
        <v>4</v>
      </c>
      <c r="B314" s="206" t="s">
        <v>495</v>
      </c>
      <c r="C314" s="203">
        <v>2</v>
      </c>
      <c r="D314" s="203" t="s">
        <v>282</v>
      </c>
      <c r="E314" s="205">
        <v>0</v>
      </c>
      <c r="F314" s="205">
        <v>0</v>
      </c>
      <c r="G314" s="205">
        <v>9134.3799999999992</v>
      </c>
      <c r="H314" s="205">
        <v>18268.75</v>
      </c>
      <c r="I314" s="205">
        <v>18268.75</v>
      </c>
    </row>
    <row r="315" spans="1:9" s="202" customFormat="1" ht="30" x14ac:dyDescent="0.25">
      <c r="A315" s="203">
        <v>5</v>
      </c>
      <c r="B315" s="206" t="s">
        <v>496</v>
      </c>
      <c r="C315" s="203">
        <v>1</v>
      </c>
      <c r="D315" s="203" t="s">
        <v>282</v>
      </c>
      <c r="E315" s="205">
        <v>0</v>
      </c>
      <c r="F315" s="205">
        <v>0</v>
      </c>
      <c r="G315" s="205">
        <v>8093.75</v>
      </c>
      <c r="H315" s="205">
        <v>8093.75</v>
      </c>
      <c r="I315" s="205">
        <v>8093.75</v>
      </c>
    </row>
    <row r="316" spans="1:9" s="202" customFormat="1" ht="30" x14ac:dyDescent="0.25">
      <c r="A316" s="203">
        <v>6</v>
      </c>
      <c r="B316" s="206" t="s">
        <v>497</v>
      </c>
      <c r="C316" s="203">
        <v>2</v>
      </c>
      <c r="D316" s="203" t="s">
        <v>282</v>
      </c>
      <c r="E316" s="205">
        <v>0</v>
      </c>
      <c r="F316" s="205">
        <v>0</v>
      </c>
      <c r="G316" s="205">
        <v>9134.3799999999992</v>
      </c>
      <c r="H316" s="205">
        <v>18268.75</v>
      </c>
      <c r="I316" s="205">
        <v>18268.75</v>
      </c>
    </row>
    <row r="317" spans="1:9" s="202" customFormat="1" ht="30" x14ac:dyDescent="0.25">
      <c r="A317" s="203">
        <v>7</v>
      </c>
      <c r="B317" s="206" t="s">
        <v>498</v>
      </c>
      <c r="C317" s="203">
        <v>2</v>
      </c>
      <c r="D317" s="203" t="s">
        <v>282</v>
      </c>
      <c r="E317" s="205">
        <v>0</v>
      </c>
      <c r="F317" s="205">
        <v>0</v>
      </c>
      <c r="G317" s="205">
        <v>5203.13</v>
      </c>
      <c r="H317" s="205">
        <v>10406.25</v>
      </c>
      <c r="I317" s="205">
        <v>10406.25</v>
      </c>
    </row>
    <row r="318" spans="1:9" s="202" customFormat="1" x14ac:dyDescent="0.25">
      <c r="A318" s="203">
        <v>8</v>
      </c>
      <c r="B318" s="206" t="s">
        <v>499</v>
      </c>
      <c r="C318" s="203">
        <v>2</v>
      </c>
      <c r="D318" s="203" t="s">
        <v>282</v>
      </c>
      <c r="E318" s="205">
        <v>0</v>
      </c>
      <c r="F318" s="205">
        <v>0</v>
      </c>
      <c r="G318" s="205">
        <v>2890.63</v>
      </c>
      <c r="H318" s="205">
        <v>5781.25</v>
      </c>
      <c r="I318" s="205">
        <v>5781.25</v>
      </c>
    </row>
    <row r="319" spans="1:9" s="202" customFormat="1" x14ac:dyDescent="0.25">
      <c r="A319" s="203">
        <v>9</v>
      </c>
      <c r="B319" s="206" t="s">
        <v>324</v>
      </c>
      <c r="C319" s="203">
        <v>14</v>
      </c>
      <c r="D319" s="203" t="s">
        <v>280</v>
      </c>
      <c r="E319" s="205">
        <v>0</v>
      </c>
      <c r="F319" s="205">
        <v>0</v>
      </c>
      <c r="G319" s="205">
        <v>0</v>
      </c>
      <c r="H319" s="205">
        <v>0</v>
      </c>
      <c r="I319" s="205">
        <v>0</v>
      </c>
    </row>
    <row r="320" spans="1:9" s="202" customFormat="1" x14ac:dyDescent="0.25">
      <c r="A320" s="203" t="s">
        <v>500</v>
      </c>
      <c r="B320" s="206" t="s">
        <v>326</v>
      </c>
      <c r="C320" s="203">
        <v>14</v>
      </c>
      <c r="D320" s="203" t="s">
        <v>282</v>
      </c>
      <c r="E320" s="205">
        <v>0</v>
      </c>
      <c r="F320" s="205">
        <v>0</v>
      </c>
      <c r="G320" s="205">
        <v>2890.63</v>
      </c>
      <c r="H320" s="205">
        <v>40468.75</v>
      </c>
      <c r="I320" s="205">
        <v>40468.75</v>
      </c>
    </row>
    <row r="321" spans="1:9" s="202" customFormat="1" x14ac:dyDescent="0.25">
      <c r="A321" s="203" t="s">
        <v>501</v>
      </c>
      <c r="B321" s="206" t="s">
        <v>328</v>
      </c>
      <c r="C321" s="203">
        <v>14</v>
      </c>
      <c r="D321" s="203" t="s">
        <v>282</v>
      </c>
      <c r="E321" s="205">
        <v>0</v>
      </c>
      <c r="F321" s="205">
        <v>0</v>
      </c>
      <c r="G321" s="205">
        <v>809.38</v>
      </c>
      <c r="H321" s="205">
        <v>11331.25</v>
      </c>
      <c r="I321" s="205">
        <v>11331.25</v>
      </c>
    </row>
    <row r="322" spans="1:9" s="202" customFormat="1" x14ac:dyDescent="0.25">
      <c r="A322" s="203" t="s">
        <v>502</v>
      </c>
      <c r="B322" s="206" t="s">
        <v>330</v>
      </c>
      <c r="C322" s="203">
        <v>28</v>
      </c>
      <c r="D322" s="203" t="s">
        <v>282</v>
      </c>
      <c r="E322" s="205">
        <v>0</v>
      </c>
      <c r="F322" s="205">
        <v>0</v>
      </c>
      <c r="G322" s="205">
        <v>809.38</v>
      </c>
      <c r="H322" s="205">
        <v>22662.5</v>
      </c>
      <c r="I322" s="205">
        <v>22662.5</v>
      </c>
    </row>
    <row r="323" spans="1:9" s="202" customFormat="1" ht="30" x14ac:dyDescent="0.25">
      <c r="A323" s="203" t="s">
        <v>503</v>
      </c>
      <c r="B323" s="206" t="s">
        <v>332</v>
      </c>
      <c r="C323" s="203">
        <v>14</v>
      </c>
      <c r="D323" s="203" t="s">
        <v>282</v>
      </c>
      <c r="E323" s="205">
        <v>0</v>
      </c>
      <c r="F323" s="205">
        <v>0</v>
      </c>
      <c r="G323" s="205">
        <v>2890.63</v>
      </c>
      <c r="H323" s="205">
        <v>40468.75</v>
      </c>
      <c r="I323" s="205">
        <v>40468.75</v>
      </c>
    </row>
    <row r="324" spans="1:9" s="202" customFormat="1" ht="30" x14ac:dyDescent="0.25">
      <c r="A324" s="203" t="s">
        <v>504</v>
      </c>
      <c r="B324" s="206" t="s">
        <v>505</v>
      </c>
      <c r="C324" s="203">
        <v>14</v>
      </c>
      <c r="D324" s="203" t="s">
        <v>282</v>
      </c>
      <c r="E324" s="205">
        <v>0</v>
      </c>
      <c r="F324" s="205">
        <v>0</v>
      </c>
      <c r="G324" s="205">
        <v>2890.63</v>
      </c>
      <c r="H324" s="205">
        <v>40468.75</v>
      </c>
      <c r="I324" s="205">
        <v>40468.75</v>
      </c>
    </row>
    <row r="325" spans="1:9" s="202" customFormat="1" x14ac:dyDescent="0.25">
      <c r="A325" s="203" t="s">
        <v>506</v>
      </c>
      <c r="B325" s="206" t="s">
        <v>336</v>
      </c>
      <c r="C325" s="203">
        <v>14</v>
      </c>
      <c r="D325" s="203" t="s">
        <v>282</v>
      </c>
      <c r="E325" s="205">
        <v>0</v>
      </c>
      <c r="F325" s="205">
        <v>0</v>
      </c>
      <c r="G325" s="205">
        <v>11562.5</v>
      </c>
      <c r="H325" s="205">
        <v>161875</v>
      </c>
      <c r="I325" s="205">
        <v>161875</v>
      </c>
    </row>
    <row r="326" spans="1:9" s="202" customFormat="1" ht="30" x14ac:dyDescent="0.25">
      <c r="A326" s="203" t="s">
        <v>507</v>
      </c>
      <c r="B326" s="206" t="s">
        <v>338</v>
      </c>
      <c r="C326" s="203">
        <v>28</v>
      </c>
      <c r="D326" s="203" t="s">
        <v>282</v>
      </c>
      <c r="E326" s="205">
        <v>0</v>
      </c>
      <c r="F326" s="205">
        <v>0</v>
      </c>
      <c r="G326" s="205">
        <v>809.38</v>
      </c>
      <c r="H326" s="205">
        <v>22662.5</v>
      </c>
      <c r="I326" s="205">
        <v>22662.5</v>
      </c>
    </row>
    <row r="327" spans="1:9" s="202" customFormat="1" ht="30" x14ac:dyDescent="0.25">
      <c r="A327" s="203">
        <v>10</v>
      </c>
      <c r="B327" s="206" t="s">
        <v>341</v>
      </c>
      <c r="C327" s="203">
        <v>26</v>
      </c>
      <c r="D327" s="203" t="s">
        <v>282</v>
      </c>
      <c r="E327" s="205">
        <v>0</v>
      </c>
      <c r="F327" s="205">
        <v>0</v>
      </c>
      <c r="G327" s="205">
        <v>3584.38</v>
      </c>
      <c r="H327" s="205">
        <v>93193.75</v>
      </c>
      <c r="I327" s="205">
        <v>93193.75</v>
      </c>
    </row>
    <row r="328" spans="1:9" s="202" customFormat="1" ht="30" x14ac:dyDescent="0.25">
      <c r="A328" s="203">
        <v>11</v>
      </c>
      <c r="B328" s="206" t="s">
        <v>508</v>
      </c>
      <c r="C328" s="203">
        <v>10</v>
      </c>
      <c r="D328" s="203" t="s">
        <v>282</v>
      </c>
      <c r="E328" s="205">
        <v>0</v>
      </c>
      <c r="F328" s="205">
        <v>0</v>
      </c>
      <c r="G328" s="205">
        <v>3584.38</v>
      </c>
      <c r="H328" s="205">
        <v>35843.75</v>
      </c>
      <c r="I328" s="205">
        <v>35843.75</v>
      </c>
    </row>
    <row r="329" spans="1:9" s="202" customFormat="1" ht="30" x14ac:dyDescent="0.25">
      <c r="A329" s="203">
        <v>12</v>
      </c>
      <c r="B329" s="206" t="s">
        <v>509</v>
      </c>
      <c r="C329" s="203">
        <v>4</v>
      </c>
      <c r="D329" s="203" t="s">
        <v>282</v>
      </c>
      <c r="E329" s="205">
        <v>0</v>
      </c>
      <c r="F329" s="205">
        <v>0</v>
      </c>
      <c r="G329" s="205">
        <v>8093.75</v>
      </c>
      <c r="H329" s="205">
        <v>32375</v>
      </c>
      <c r="I329" s="205">
        <v>32375</v>
      </c>
    </row>
    <row r="330" spans="1:9" s="202" customFormat="1" ht="30" x14ac:dyDescent="0.25">
      <c r="A330" s="203">
        <v>13</v>
      </c>
      <c r="B330" s="206" t="s">
        <v>343</v>
      </c>
      <c r="C330" s="203">
        <v>22</v>
      </c>
      <c r="D330" s="203" t="s">
        <v>282</v>
      </c>
      <c r="E330" s="205">
        <v>0</v>
      </c>
      <c r="F330" s="205">
        <v>0</v>
      </c>
      <c r="G330" s="205">
        <v>0</v>
      </c>
      <c r="H330" s="205">
        <v>0</v>
      </c>
      <c r="I330" s="205">
        <v>0</v>
      </c>
    </row>
    <row r="331" spans="1:9" s="202" customFormat="1" ht="30" x14ac:dyDescent="0.25">
      <c r="A331" s="203">
        <v>14</v>
      </c>
      <c r="B331" s="206" t="s">
        <v>510</v>
      </c>
      <c r="C331" s="203">
        <v>10</v>
      </c>
      <c r="D331" s="203" t="s">
        <v>282</v>
      </c>
      <c r="E331" s="205">
        <v>0</v>
      </c>
      <c r="F331" s="205">
        <v>0</v>
      </c>
      <c r="G331" s="205">
        <v>0</v>
      </c>
      <c r="H331" s="205">
        <v>0</v>
      </c>
      <c r="I331" s="205">
        <v>0</v>
      </c>
    </row>
    <row r="332" spans="1:9" s="202" customFormat="1" x14ac:dyDescent="0.25">
      <c r="A332" s="203">
        <v>15</v>
      </c>
      <c r="B332" s="206" t="s">
        <v>297</v>
      </c>
      <c r="C332" s="203">
        <v>0.05</v>
      </c>
      <c r="D332" s="203" t="s">
        <v>298</v>
      </c>
      <c r="E332" s="205">
        <v>0</v>
      </c>
      <c r="F332" s="205">
        <v>0</v>
      </c>
      <c r="G332" s="205">
        <v>115625</v>
      </c>
      <c r="H332" s="205">
        <v>5781.25</v>
      </c>
      <c r="I332" s="205">
        <v>5781.25</v>
      </c>
    </row>
    <row r="333" spans="1:9" s="202" customFormat="1" x14ac:dyDescent="0.25">
      <c r="A333" s="207">
        <v>16</v>
      </c>
      <c r="B333" s="208" t="s">
        <v>344</v>
      </c>
      <c r="C333" s="203"/>
      <c r="D333" s="203"/>
      <c r="E333" s="205">
        <v>0</v>
      </c>
      <c r="F333" s="205">
        <v>0</v>
      </c>
      <c r="G333" s="205">
        <v>0</v>
      </c>
      <c r="H333" s="205">
        <v>0</v>
      </c>
      <c r="I333" s="205">
        <v>0</v>
      </c>
    </row>
    <row r="334" spans="1:9" s="202" customFormat="1" ht="30" x14ac:dyDescent="0.25">
      <c r="A334" s="203"/>
      <c r="B334" s="206" t="s">
        <v>511</v>
      </c>
      <c r="C334" s="203">
        <v>5</v>
      </c>
      <c r="D334" s="203" t="s">
        <v>282</v>
      </c>
      <c r="E334" s="205">
        <v>0</v>
      </c>
      <c r="F334" s="205">
        <v>0</v>
      </c>
      <c r="G334" s="205">
        <v>1734.38</v>
      </c>
      <c r="H334" s="205">
        <v>8671.8799999999992</v>
      </c>
      <c r="I334" s="205">
        <v>8671.8799999999992</v>
      </c>
    </row>
    <row r="335" spans="1:9" s="202" customFormat="1" ht="30" x14ac:dyDescent="0.25">
      <c r="A335" s="203"/>
      <c r="B335" s="206" t="s">
        <v>346</v>
      </c>
      <c r="C335" s="203">
        <v>5</v>
      </c>
      <c r="D335" s="203" t="s">
        <v>282</v>
      </c>
      <c r="E335" s="205">
        <v>0</v>
      </c>
      <c r="F335" s="205">
        <v>0</v>
      </c>
      <c r="G335" s="205">
        <v>1734.38</v>
      </c>
      <c r="H335" s="205">
        <v>8671.8799999999992</v>
      </c>
      <c r="I335" s="205">
        <v>8671.8799999999992</v>
      </c>
    </row>
    <row r="336" spans="1:9" s="202" customFormat="1" x14ac:dyDescent="0.25">
      <c r="A336" s="203">
        <v>17</v>
      </c>
      <c r="B336" s="206" t="s">
        <v>435</v>
      </c>
      <c r="C336" s="203">
        <v>8</v>
      </c>
      <c r="D336" s="203" t="s">
        <v>282</v>
      </c>
      <c r="E336" s="205">
        <v>0</v>
      </c>
      <c r="F336" s="205">
        <v>0</v>
      </c>
      <c r="G336" s="205">
        <v>1734.38</v>
      </c>
      <c r="H336" s="205">
        <v>13875</v>
      </c>
      <c r="I336" s="205">
        <v>13875</v>
      </c>
    </row>
    <row r="337" spans="1:9" s="202" customFormat="1" ht="30" x14ac:dyDescent="0.25">
      <c r="A337" s="203">
        <v>18</v>
      </c>
      <c r="B337" s="206" t="s">
        <v>347</v>
      </c>
      <c r="C337" s="203">
        <v>215</v>
      </c>
      <c r="D337" s="203" t="s">
        <v>300</v>
      </c>
      <c r="E337" s="205">
        <v>0</v>
      </c>
      <c r="F337" s="205">
        <v>0</v>
      </c>
      <c r="G337" s="205">
        <v>4740.63</v>
      </c>
      <c r="H337" s="205">
        <v>1019234.38</v>
      </c>
      <c r="I337" s="205">
        <v>1019234.38</v>
      </c>
    </row>
    <row r="338" spans="1:9" s="202" customFormat="1" ht="30" x14ac:dyDescent="0.25">
      <c r="A338" s="203">
        <v>19</v>
      </c>
      <c r="B338" s="206" t="s">
        <v>512</v>
      </c>
      <c r="C338" s="203">
        <v>90</v>
      </c>
      <c r="D338" s="203" t="s">
        <v>300</v>
      </c>
      <c r="E338" s="205">
        <v>0</v>
      </c>
      <c r="F338" s="205">
        <v>0</v>
      </c>
      <c r="G338" s="205">
        <v>5896.88</v>
      </c>
      <c r="H338" s="205">
        <v>530718.75</v>
      </c>
      <c r="I338" s="205">
        <v>530718.75</v>
      </c>
    </row>
    <row r="339" spans="1:9" s="202" customFormat="1" x14ac:dyDescent="0.25">
      <c r="A339" s="203">
        <v>20</v>
      </c>
      <c r="B339" s="206" t="s">
        <v>513</v>
      </c>
      <c r="C339" s="203">
        <v>1</v>
      </c>
      <c r="D339" s="203" t="s">
        <v>300</v>
      </c>
      <c r="E339" s="205">
        <v>0</v>
      </c>
      <c r="F339" s="205">
        <v>0</v>
      </c>
      <c r="G339" s="205">
        <v>2196.88</v>
      </c>
      <c r="H339" s="205">
        <v>2196.88</v>
      </c>
      <c r="I339" s="205">
        <v>2196.88</v>
      </c>
    </row>
    <row r="340" spans="1:9" s="202" customFormat="1" x14ac:dyDescent="0.25">
      <c r="A340" s="203">
        <v>21</v>
      </c>
      <c r="B340" s="206" t="s">
        <v>445</v>
      </c>
      <c r="C340" s="203">
        <v>2</v>
      </c>
      <c r="D340" s="203" t="s">
        <v>300</v>
      </c>
      <c r="E340" s="205">
        <v>0</v>
      </c>
      <c r="F340" s="205">
        <v>0</v>
      </c>
      <c r="G340" s="205">
        <v>2890.63</v>
      </c>
      <c r="H340" s="205">
        <v>5781.25</v>
      </c>
      <c r="I340" s="205">
        <v>5781.25</v>
      </c>
    </row>
    <row r="341" spans="1:9" s="202" customFormat="1" ht="30" x14ac:dyDescent="0.25">
      <c r="A341" s="203">
        <v>22</v>
      </c>
      <c r="B341" s="206" t="s">
        <v>446</v>
      </c>
      <c r="C341" s="203">
        <v>2</v>
      </c>
      <c r="D341" s="203" t="s">
        <v>300</v>
      </c>
      <c r="E341" s="205">
        <v>0</v>
      </c>
      <c r="F341" s="205">
        <v>0</v>
      </c>
      <c r="G341" s="205">
        <v>2890.63</v>
      </c>
      <c r="H341" s="205">
        <v>5781.25</v>
      </c>
      <c r="I341" s="205">
        <v>5781.25</v>
      </c>
    </row>
    <row r="342" spans="1:9" s="202" customFormat="1" x14ac:dyDescent="0.25">
      <c r="A342" s="203">
        <v>23</v>
      </c>
      <c r="B342" s="206" t="s">
        <v>514</v>
      </c>
      <c r="C342" s="203">
        <v>2</v>
      </c>
      <c r="D342" s="203" t="s">
        <v>282</v>
      </c>
      <c r="E342" s="205">
        <v>0</v>
      </c>
      <c r="F342" s="205">
        <v>0</v>
      </c>
      <c r="G342" s="205">
        <v>4046.88</v>
      </c>
      <c r="H342" s="205">
        <v>8093.75</v>
      </c>
      <c r="I342" s="205">
        <v>8093.75</v>
      </c>
    </row>
    <row r="343" spans="1:9" s="202" customFormat="1" ht="30" x14ac:dyDescent="0.25">
      <c r="A343" s="203">
        <v>24</v>
      </c>
      <c r="B343" s="206" t="s">
        <v>515</v>
      </c>
      <c r="C343" s="203">
        <v>2</v>
      </c>
      <c r="D343" s="203" t="s">
        <v>282</v>
      </c>
      <c r="E343" s="205">
        <v>0</v>
      </c>
      <c r="F343" s="205">
        <v>0</v>
      </c>
      <c r="G343" s="205">
        <v>4046.88</v>
      </c>
      <c r="H343" s="205">
        <v>8093.75</v>
      </c>
      <c r="I343" s="205">
        <v>8093.75</v>
      </c>
    </row>
    <row r="344" spans="1:9" s="202" customFormat="1" ht="30" x14ac:dyDescent="0.25">
      <c r="A344" s="203">
        <v>25</v>
      </c>
      <c r="B344" s="206" t="s">
        <v>516</v>
      </c>
      <c r="C344" s="203">
        <v>2</v>
      </c>
      <c r="D344" s="203" t="s">
        <v>282</v>
      </c>
      <c r="E344" s="205">
        <v>0</v>
      </c>
      <c r="F344" s="205">
        <v>0</v>
      </c>
      <c r="G344" s="205">
        <v>4046.88</v>
      </c>
      <c r="H344" s="205">
        <v>8093.75</v>
      </c>
      <c r="I344" s="205">
        <v>8093.75</v>
      </c>
    </row>
    <row r="345" spans="1:9" s="202" customFormat="1" x14ac:dyDescent="0.25">
      <c r="A345" s="207">
        <v>26</v>
      </c>
      <c r="B345" s="208" t="s">
        <v>350</v>
      </c>
      <c r="C345" s="203"/>
      <c r="D345" s="203"/>
      <c r="E345" s="205">
        <v>0</v>
      </c>
      <c r="F345" s="205">
        <v>0</v>
      </c>
      <c r="G345" s="205">
        <v>0</v>
      </c>
      <c r="H345" s="205">
        <v>0</v>
      </c>
      <c r="I345" s="205">
        <v>0</v>
      </c>
    </row>
    <row r="346" spans="1:9" s="202" customFormat="1" x14ac:dyDescent="0.25">
      <c r="A346" s="203" t="s">
        <v>517</v>
      </c>
      <c r="B346" s="206" t="s">
        <v>314</v>
      </c>
      <c r="C346" s="203">
        <v>0.4</v>
      </c>
      <c r="D346" s="203" t="s">
        <v>315</v>
      </c>
      <c r="E346" s="205">
        <v>0</v>
      </c>
      <c r="F346" s="205">
        <v>0</v>
      </c>
      <c r="G346" s="205">
        <v>8093.75</v>
      </c>
      <c r="H346" s="205">
        <v>3237.5</v>
      </c>
      <c r="I346" s="205">
        <v>3237.5</v>
      </c>
    </row>
    <row r="347" spans="1:9" s="202" customFormat="1" x14ac:dyDescent="0.25">
      <c r="A347" s="203" t="s">
        <v>518</v>
      </c>
      <c r="B347" s="206" t="s">
        <v>317</v>
      </c>
      <c r="C347" s="203">
        <v>0.9</v>
      </c>
      <c r="D347" s="203" t="s">
        <v>315</v>
      </c>
      <c r="E347" s="205">
        <v>0</v>
      </c>
      <c r="F347" s="205">
        <v>0</v>
      </c>
      <c r="G347" s="205">
        <v>8093.75</v>
      </c>
      <c r="H347" s="205">
        <v>7284.38</v>
      </c>
      <c r="I347" s="205">
        <v>7284.38</v>
      </c>
    </row>
    <row r="348" spans="1:9" s="202" customFormat="1" x14ac:dyDescent="0.25">
      <c r="A348" s="203"/>
      <c r="B348" s="204" t="s">
        <v>379</v>
      </c>
      <c r="C348" s="203"/>
      <c r="D348" s="203"/>
      <c r="E348" s="205">
        <v>0</v>
      </c>
      <c r="F348" s="205">
        <v>0</v>
      </c>
      <c r="G348" s="205">
        <v>0</v>
      </c>
      <c r="H348" s="205">
        <v>0</v>
      </c>
      <c r="I348" s="205">
        <v>0</v>
      </c>
    </row>
    <row r="349" spans="1:9" s="202" customFormat="1" x14ac:dyDescent="0.25">
      <c r="A349" s="203">
        <v>1</v>
      </c>
      <c r="B349" s="206" t="s">
        <v>380</v>
      </c>
      <c r="C349" s="203">
        <v>1</v>
      </c>
      <c r="D349" s="203" t="s">
        <v>282</v>
      </c>
      <c r="E349" s="205">
        <v>0</v>
      </c>
      <c r="F349" s="205">
        <v>0</v>
      </c>
      <c r="G349" s="205">
        <v>8209.3799999999992</v>
      </c>
      <c r="H349" s="205">
        <v>8209.3799999999992</v>
      </c>
      <c r="I349" s="205">
        <v>8209.3799999999992</v>
      </c>
    </row>
    <row r="350" spans="1:9" s="202" customFormat="1" x14ac:dyDescent="0.25">
      <c r="A350" s="203">
        <v>2</v>
      </c>
      <c r="B350" s="206" t="s">
        <v>378</v>
      </c>
      <c r="C350" s="203">
        <v>5</v>
      </c>
      <c r="D350" s="203" t="s">
        <v>300</v>
      </c>
      <c r="E350" s="205">
        <v>0</v>
      </c>
      <c r="F350" s="205">
        <v>0</v>
      </c>
      <c r="G350" s="205">
        <v>2196.88</v>
      </c>
      <c r="H350" s="205">
        <v>10984.38</v>
      </c>
      <c r="I350" s="205">
        <v>10984.38</v>
      </c>
    </row>
    <row r="351" spans="1:9" s="202" customFormat="1" x14ac:dyDescent="0.25">
      <c r="A351" s="199"/>
      <c r="B351" s="200" t="s">
        <v>536</v>
      </c>
      <c r="C351" s="199"/>
      <c r="D351" s="199"/>
      <c r="E351" s="201">
        <v>0</v>
      </c>
      <c r="F351" s="201">
        <v>0</v>
      </c>
      <c r="G351" s="201">
        <v>0</v>
      </c>
      <c r="H351" s="201">
        <v>0</v>
      </c>
      <c r="I351" s="201">
        <v>0</v>
      </c>
    </row>
    <row r="352" spans="1:9" s="202" customFormat="1" x14ac:dyDescent="0.25">
      <c r="A352" s="203"/>
      <c r="B352" s="204" t="s">
        <v>318</v>
      </c>
      <c r="C352" s="203"/>
      <c r="D352" s="203"/>
      <c r="E352" s="205">
        <v>0</v>
      </c>
      <c r="F352" s="205">
        <v>0</v>
      </c>
      <c r="G352" s="205">
        <v>0</v>
      </c>
      <c r="H352" s="205">
        <v>0</v>
      </c>
      <c r="I352" s="205">
        <v>0</v>
      </c>
    </row>
    <row r="353" spans="1:9" s="202" customFormat="1" x14ac:dyDescent="0.25">
      <c r="A353" s="207">
        <v>1</v>
      </c>
      <c r="B353" s="208" t="s">
        <v>53</v>
      </c>
      <c r="C353" s="203"/>
      <c r="D353" s="203"/>
      <c r="E353" s="205">
        <v>0</v>
      </c>
      <c r="F353" s="205">
        <v>0</v>
      </c>
      <c r="G353" s="205">
        <v>0</v>
      </c>
      <c r="H353" s="205">
        <v>0</v>
      </c>
      <c r="I353" s="205">
        <v>0</v>
      </c>
    </row>
    <row r="354" spans="1:9" s="202" customFormat="1" ht="45" x14ac:dyDescent="0.25">
      <c r="A354" s="203" t="s">
        <v>453</v>
      </c>
      <c r="B354" s="206" t="s">
        <v>454</v>
      </c>
      <c r="C354" s="203">
        <v>8</v>
      </c>
      <c r="D354" s="203" t="s">
        <v>282</v>
      </c>
      <c r="E354" s="205">
        <v>0</v>
      </c>
      <c r="F354" s="205">
        <v>0</v>
      </c>
      <c r="G354" s="205">
        <v>8093.75</v>
      </c>
      <c r="H354" s="205">
        <v>64750</v>
      </c>
      <c r="I354" s="205">
        <v>64750</v>
      </c>
    </row>
    <row r="355" spans="1:9" s="202" customFormat="1" x14ac:dyDescent="0.25">
      <c r="A355" s="203" t="s">
        <v>455</v>
      </c>
      <c r="B355" s="206" t="s">
        <v>537</v>
      </c>
      <c r="C355" s="203">
        <v>8</v>
      </c>
      <c r="D355" s="203" t="s">
        <v>282</v>
      </c>
      <c r="E355" s="205">
        <v>0</v>
      </c>
      <c r="F355" s="205">
        <v>0</v>
      </c>
      <c r="G355" s="205">
        <v>2890.63</v>
      </c>
      <c r="H355" s="205">
        <v>23125</v>
      </c>
      <c r="I355" s="205">
        <v>23125</v>
      </c>
    </row>
    <row r="356" spans="1:9" s="202" customFormat="1" x14ac:dyDescent="0.25">
      <c r="A356" s="203" t="s">
        <v>457</v>
      </c>
      <c r="B356" s="206" t="s">
        <v>458</v>
      </c>
      <c r="C356" s="203">
        <v>4</v>
      </c>
      <c r="D356" s="203" t="s">
        <v>282</v>
      </c>
      <c r="E356" s="205">
        <v>0</v>
      </c>
      <c r="F356" s="205">
        <v>0</v>
      </c>
      <c r="G356" s="205">
        <v>1734.38</v>
      </c>
      <c r="H356" s="205">
        <v>6937.5</v>
      </c>
      <c r="I356" s="205">
        <v>6937.5</v>
      </c>
    </row>
    <row r="357" spans="1:9" s="202" customFormat="1" x14ac:dyDescent="0.25">
      <c r="A357" s="203" t="s">
        <v>459</v>
      </c>
      <c r="B357" s="206" t="s">
        <v>460</v>
      </c>
      <c r="C357" s="203">
        <v>4</v>
      </c>
      <c r="D357" s="203" t="s">
        <v>282</v>
      </c>
      <c r="E357" s="205">
        <v>0</v>
      </c>
      <c r="F357" s="205">
        <v>0</v>
      </c>
      <c r="G357" s="205">
        <v>1734.38</v>
      </c>
      <c r="H357" s="205">
        <v>6937.5</v>
      </c>
      <c r="I357" s="205">
        <v>6937.5</v>
      </c>
    </row>
    <row r="358" spans="1:9" s="202" customFormat="1" x14ac:dyDescent="0.25">
      <c r="A358" s="203" t="s">
        <v>461</v>
      </c>
      <c r="B358" s="206" t="s">
        <v>462</v>
      </c>
      <c r="C358" s="203">
        <v>20</v>
      </c>
      <c r="D358" s="203" t="s">
        <v>280</v>
      </c>
      <c r="E358" s="205">
        <v>0</v>
      </c>
      <c r="F358" s="205">
        <v>0</v>
      </c>
      <c r="G358" s="205">
        <v>0</v>
      </c>
      <c r="H358" s="205">
        <v>0</v>
      </c>
      <c r="I358" s="205">
        <v>0</v>
      </c>
    </row>
    <row r="359" spans="1:9" s="202" customFormat="1" x14ac:dyDescent="0.25">
      <c r="A359" s="203"/>
      <c r="B359" s="206" t="s">
        <v>463</v>
      </c>
      <c r="C359" s="203">
        <v>1</v>
      </c>
      <c r="D359" s="203" t="s">
        <v>282</v>
      </c>
      <c r="E359" s="205">
        <v>0</v>
      </c>
      <c r="F359" s="205">
        <v>0</v>
      </c>
      <c r="G359" s="205">
        <v>2890.63</v>
      </c>
      <c r="H359" s="205">
        <v>2890.63</v>
      </c>
      <c r="I359" s="205">
        <v>2890.63</v>
      </c>
    </row>
    <row r="360" spans="1:9" s="202" customFormat="1" x14ac:dyDescent="0.25">
      <c r="A360" s="203"/>
      <c r="B360" s="206" t="s">
        <v>464</v>
      </c>
      <c r="C360" s="203">
        <v>1</v>
      </c>
      <c r="D360" s="203" t="s">
        <v>282</v>
      </c>
      <c r="E360" s="205">
        <v>0</v>
      </c>
      <c r="F360" s="205">
        <v>0</v>
      </c>
      <c r="G360" s="205">
        <v>809.38</v>
      </c>
      <c r="H360" s="205">
        <v>809.38</v>
      </c>
      <c r="I360" s="205">
        <v>809.38</v>
      </c>
    </row>
    <row r="361" spans="1:9" s="202" customFormat="1" x14ac:dyDescent="0.25">
      <c r="A361" s="203"/>
      <c r="B361" s="206" t="s">
        <v>465</v>
      </c>
      <c r="C361" s="203">
        <v>2</v>
      </c>
      <c r="D361" s="203" t="s">
        <v>282</v>
      </c>
      <c r="E361" s="205">
        <v>0</v>
      </c>
      <c r="F361" s="205">
        <v>0</v>
      </c>
      <c r="G361" s="205">
        <v>809.38</v>
      </c>
      <c r="H361" s="205">
        <v>1618.75</v>
      </c>
      <c r="I361" s="205">
        <v>1618.75</v>
      </c>
    </row>
    <row r="362" spans="1:9" s="202" customFormat="1" ht="30" x14ac:dyDescent="0.25">
      <c r="A362" s="203"/>
      <c r="B362" s="206" t="s">
        <v>466</v>
      </c>
      <c r="C362" s="203">
        <v>1</v>
      </c>
      <c r="D362" s="203" t="s">
        <v>282</v>
      </c>
      <c r="E362" s="205">
        <v>0</v>
      </c>
      <c r="F362" s="205">
        <v>0</v>
      </c>
      <c r="G362" s="205">
        <v>2890.63</v>
      </c>
      <c r="H362" s="205">
        <v>2890.63</v>
      </c>
      <c r="I362" s="205">
        <v>2890.63</v>
      </c>
    </row>
    <row r="363" spans="1:9" s="202" customFormat="1" ht="30" x14ac:dyDescent="0.25">
      <c r="A363" s="203"/>
      <c r="B363" s="206" t="s">
        <v>467</v>
      </c>
      <c r="C363" s="203">
        <v>1</v>
      </c>
      <c r="D363" s="203" t="s">
        <v>282</v>
      </c>
      <c r="E363" s="205">
        <v>0</v>
      </c>
      <c r="F363" s="205">
        <v>0</v>
      </c>
      <c r="G363" s="205">
        <v>2890.63</v>
      </c>
      <c r="H363" s="205">
        <v>2890.63</v>
      </c>
      <c r="I363" s="205">
        <v>2890.63</v>
      </c>
    </row>
    <row r="364" spans="1:9" s="202" customFormat="1" x14ac:dyDescent="0.25">
      <c r="A364" s="203"/>
      <c r="B364" s="206" t="s">
        <v>468</v>
      </c>
      <c r="C364" s="203">
        <v>1</v>
      </c>
      <c r="D364" s="203" t="s">
        <v>282</v>
      </c>
      <c r="E364" s="205">
        <v>0</v>
      </c>
      <c r="F364" s="205">
        <v>0</v>
      </c>
      <c r="G364" s="205">
        <v>11562.5</v>
      </c>
      <c r="H364" s="205">
        <v>11562.5</v>
      </c>
      <c r="I364" s="205">
        <v>11562.5</v>
      </c>
    </row>
    <row r="365" spans="1:9" s="202" customFormat="1" ht="30" x14ac:dyDescent="0.25">
      <c r="A365" s="203"/>
      <c r="B365" s="206" t="s">
        <v>469</v>
      </c>
      <c r="C365" s="203">
        <v>2</v>
      </c>
      <c r="D365" s="203" t="s">
        <v>282</v>
      </c>
      <c r="E365" s="205">
        <v>0</v>
      </c>
      <c r="F365" s="205">
        <v>0</v>
      </c>
      <c r="G365" s="205">
        <v>809.38</v>
      </c>
      <c r="H365" s="205">
        <v>1618.75</v>
      </c>
      <c r="I365" s="205">
        <v>1618.75</v>
      </c>
    </row>
    <row r="366" spans="1:9" s="202" customFormat="1" x14ac:dyDescent="0.25">
      <c r="A366" s="207">
        <v>2</v>
      </c>
      <c r="B366" s="208" t="s">
        <v>470</v>
      </c>
      <c r="C366" s="203"/>
      <c r="D366" s="203"/>
      <c r="E366" s="205">
        <v>0</v>
      </c>
      <c r="F366" s="205">
        <v>0</v>
      </c>
      <c r="G366" s="205">
        <v>0</v>
      </c>
      <c r="H366" s="205">
        <v>0</v>
      </c>
      <c r="I366" s="205">
        <v>0</v>
      </c>
    </row>
    <row r="367" spans="1:9" s="202" customFormat="1" x14ac:dyDescent="0.25">
      <c r="A367" s="203"/>
      <c r="B367" s="206" t="s">
        <v>471</v>
      </c>
      <c r="C367" s="203">
        <v>910</v>
      </c>
      <c r="D367" s="203" t="s">
        <v>300</v>
      </c>
      <c r="E367" s="205">
        <v>0</v>
      </c>
      <c r="F367" s="205">
        <v>0</v>
      </c>
      <c r="G367" s="205">
        <v>4740.63</v>
      </c>
      <c r="H367" s="205">
        <v>4313968.75</v>
      </c>
      <c r="I367" s="205">
        <v>4313968.75</v>
      </c>
    </row>
    <row r="368" spans="1:9" s="202" customFormat="1" x14ac:dyDescent="0.25">
      <c r="A368" s="203" t="s">
        <v>472</v>
      </c>
      <c r="B368" s="206" t="s">
        <v>473</v>
      </c>
      <c r="C368" s="203">
        <v>33</v>
      </c>
      <c r="D368" s="203" t="s">
        <v>282</v>
      </c>
      <c r="E368" s="205">
        <v>0</v>
      </c>
      <c r="F368" s="205">
        <v>0</v>
      </c>
      <c r="G368" s="205">
        <v>4046.88</v>
      </c>
      <c r="H368" s="205">
        <v>133546.88</v>
      </c>
      <c r="I368" s="205">
        <v>133546.88</v>
      </c>
    </row>
    <row r="369" spans="1:9" s="202" customFormat="1" x14ac:dyDescent="0.25">
      <c r="A369" s="203" t="s">
        <v>474</v>
      </c>
      <c r="B369" s="206" t="s">
        <v>477</v>
      </c>
      <c r="C369" s="203">
        <v>22</v>
      </c>
      <c r="D369" s="203" t="s">
        <v>282</v>
      </c>
      <c r="E369" s="205">
        <v>0</v>
      </c>
      <c r="F369" s="205">
        <v>0</v>
      </c>
      <c r="G369" s="205">
        <v>5203.13</v>
      </c>
      <c r="H369" s="205">
        <v>114468.75</v>
      </c>
      <c r="I369" s="205">
        <v>114468.75</v>
      </c>
    </row>
    <row r="370" spans="1:9" s="202" customFormat="1" x14ac:dyDescent="0.25">
      <c r="A370" s="207">
        <v>3</v>
      </c>
      <c r="B370" s="208" t="s">
        <v>478</v>
      </c>
      <c r="C370" s="203"/>
      <c r="D370" s="203"/>
      <c r="E370" s="205">
        <v>0</v>
      </c>
      <c r="F370" s="205">
        <v>0</v>
      </c>
      <c r="G370" s="205">
        <v>0</v>
      </c>
      <c r="H370" s="205">
        <v>0</v>
      </c>
      <c r="I370" s="205">
        <v>0</v>
      </c>
    </row>
    <row r="371" spans="1:9" s="202" customFormat="1" ht="30" x14ac:dyDescent="0.25">
      <c r="A371" s="203" t="s">
        <v>479</v>
      </c>
      <c r="B371" s="206" t="s">
        <v>538</v>
      </c>
      <c r="C371" s="203">
        <v>152</v>
      </c>
      <c r="D371" s="203" t="s">
        <v>282</v>
      </c>
      <c r="E371" s="205">
        <v>0</v>
      </c>
      <c r="F371" s="205">
        <v>0</v>
      </c>
      <c r="G371" s="205">
        <v>3584.38</v>
      </c>
      <c r="H371" s="205">
        <v>544825</v>
      </c>
      <c r="I371" s="205">
        <v>544825</v>
      </c>
    </row>
    <row r="372" spans="1:9" s="202" customFormat="1" ht="30" x14ac:dyDescent="0.25">
      <c r="A372" s="203" t="s">
        <v>481</v>
      </c>
      <c r="B372" s="206" t="s">
        <v>482</v>
      </c>
      <c r="C372" s="203">
        <v>4</v>
      </c>
      <c r="D372" s="203" t="s">
        <v>282</v>
      </c>
      <c r="E372" s="205">
        <v>0</v>
      </c>
      <c r="F372" s="205">
        <v>0</v>
      </c>
      <c r="G372" s="205">
        <v>0</v>
      </c>
      <c r="H372" s="205">
        <v>0</v>
      </c>
      <c r="I372" s="205">
        <v>0</v>
      </c>
    </row>
    <row r="373" spans="1:9" s="202" customFormat="1" ht="30" x14ac:dyDescent="0.25">
      <c r="A373" s="203" t="s">
        <v>485</v>
      </c>
      <c r="B373" s="206" t="s">
        <v>486</v>
      </c>
      <c r="C373" s="203">
        <v>4</v>
      </c>
      <c r="D373" s="203" t="s">
        <v>282</v>
      </c>
      <c r="E373" s="205">
        <v>0</v>
      </c>
      <c r="F373" s="205">
        <v>0</v>
      </c>
      <c r="G373" s="205">
        <v>3584.38</v>
      </c>
      <c r="H373" s="205">
        <v>14337.5</v>
      </c>
      <c r="I373" s="205">
        <v>14337.5</v>
      </c>
    </row>
    <row r="374" spans="1:9" s="202" customFormat="1" x14ac:dyDescent="0.25">
      <c r="A374" s="203" t="s">
        <v>487</v>
      </c>
      <c r="B374" s="206" t="s">
        <v>488</v>
      </c>
      <c r="C374" s="203">
        <v>4</v>
      </c>
      <c r="D374" s="203" t="s">
        <v>282</v>
      </c>
      <c r="E374" s="205">
        <v>0</v>
      </c>
      <c r="F374" s="205">
        <v>0</v>
      </c>
      <c r="G374" s="205">
        <v>809.38</v>
      </c>
      <c r="H374" s="205">
        <v>3237.5</v>
      </c>
      <c r="I374" s="205">
        <v>3237.5</v>
      </c>
    </row>
    <row r="375" spans="1:9" s="202" customFormat="1" x14ac:dyDescent="0.25">
      <c r="A375" s="203" t="s">
        <v>489</v>
      </c>
      <c r="B375" s="206" t="s">
        <v>490</v>
      </c>
      <c r="C375" s="203">
        <v>4</v>
      </c>
      <c r="D375" s="203" t="s">
        <v>282</v>
      </c>
      <c r="E375" s="205">
        <v>0</v>
      </c>
      <c r="F375" s="205">
        <v>0</v>
      </c>
      <c r="G375" s="205">
        <v>578.13</v>
      </c>
      <c r="H375" s="205">
        <v>2312.5</v>
      </c>
      <c r="I375" s="205">
        <v>2312.5</v>
      </c>
    </row>
    <row r="376" spans="1:9" s="202" customFormat="1" x14ac:dyDescent="0.25">
      <c r="A376" s="199"/>
      <c r="B376" s="200" t="s">
        <v>539</v>
      </c>
      <c r="C376" s="199"/>
      <c r="D376" s="199"/>
      <c r="E376" s="201">
        <v>0</v>
      </c>
      <c r="F376" s="201">
        <v>0</v>
      </c>
      <c r="G376" s="201">
        <v>0</v>
      </c>
      <c r="H376" s="201">
        <v>0</v>
      </c>
      <c r="I376" s="201">
        <v>0</v>
      </c>
    </row>
    <row r="377" spans="1:9" s="202" customFormat="1" x14ac:dyDescent="0.25">
      <c r="A377" s="203"/>
      <c r="B377" s="204" t="s">
        <v>318</v>
      </c>
      <c r="C377" s="203"/>
      <c r="D377" s="203"/>
      <c r="E377" s="205">
        <v>0</v>
      </c>
      <c r="F377" s="205">
        <v>0</v>
      </c>
      <c r="G377" s="205">
        <v>0</v>
      </c>
      <c r="H377" s="205">
        <v>0</v>
      </c>
      <c r="I377" s="205">
        <v>0</v>
      </c>
    </row>
    <row r="378" spans="1:9" s="202" customFormat="1" ht="30" x14ac:dyDescent="0.25">
      <c r="A378" s="203">
        <v>1</v>
      </c>
      <c r="B378" s="206" t="s">
        <v>492</v>
      </c>
      <c r="C378" s="203">
        <v>7</v>
      </c>
      <c r="D378" s="203" t="s">
        <v>282</v>
      </c>
      <c r="E378" s="205">
        <v>0</v>
      </c>
      <c r="F378" s="205">
        <v>0</v>
      </c>
      <c r="G378" s="205">
        <v>8093.75</v>
      </c>
      <c r="H378" s="205">
        <v>56656.25</v>
      </c>
      <c r="I378" s="205">
        <v>56656.25</v>
      </c>
    </row>
    <row r="379" spans="1:9" s="202" customFormat="1" x14ac:dyDescent="0.25">
      <c r="A379" s="203">
        <v>2</v>
      </c>
      <c r="B379" s="206" t="s">
        <v>324</v>
      </c>
      <c r="C379" s="203">
        <v>6</v>
      </c>
      <c r="D379" s="203" t="s">
        <v>280</v>
      </c>
      <c r="E379" s="205">
        <v>0</v>
      </c>
      <c r="F379" s="205">
        <v>0</v>
      </c>
      <c r="G379" s="205">
        <v>0</v>
      </c>
      <c r="H379" s="205">
        <v>0</v>
      </c>
      <c r="I379" s="205">
        <v>0</v>
      </c>
    </row>
    <row r="380" spans="1:9" s="202" customFormat="1" x14ac:dyDescent="0.25">
      <c r="A380" s="203" t="s">
        <v>521</v>
      </c>
      <c r="B380" s="206" t="s">
        <v>326</v>
      </c>
      <c r="C380" s="203">
        <v>6</v>
      </c>
      <c r="D380" s="203" t="s">
        <v>282</v>
      </c>
      <c r="E380" s="205">
        <v>0</v>
      </c>
      <c r="F380" s="205">
        <v>0</v>
      </c>
      <c r="G380" s="205">
        <v>2890.63</v>
      </c>
      <c r="H380" s="205">
        <v>17343.75</v>
      </c>
      <c r="I380" s="205">
        <v>17343.75</v>
      </c>
    </row>
    <row r="381" spans="1:9" s="202" customFormat="1" x14ac:dyDescent="0.25">
      <c r="A381" s="203" t="s">
        <v>522</v>
      </c>
      <c r="B381" s="206" t="s">
        <v>328</v>
      </c>
      <c r="C381" s="203">
        <v>6</v>
      </c>
      <c r="D381" s="203" t="s">
        <v>282</v>
      </c>
      <c r="E381" s="205">
        <v>0</v>
      </c>
      <c r="F381" s="205">
        <v>0</v>
      </c>
      <c r="G381" s="205">
        <v>809.38</v>
      </c>
      <c r="H381" s="205">
        <v>4856.25</v>
      </c>
      <c r="I381" s="205">
        <v>4856.25</v>
      </c>
    </row>
    <row r="382" spans="1:9" s="202" customFormat="1" x14ac:dyDescent="0.25">
      <c r="A382" s="203" t="s">
        <v>523</v>
      </c>
      <c r="B382" s="206" t="s">
        <v>330</v>
      </c>
      <c r="C382" s="203">
        <v>12</v>
      </c>
      <c r="D382" s="203" t="s">
        <v>282</v>
      </c>
      <c r="E382" s="205">
        <v>0</v>
      </c>
      <c r="F382" s="205">
        <v>0</v>
      </c>
      <c r="G382" s="205">
        <v>809.38</v>
      </c>
      <c r="H382" s="205">
        <v>9712.5</v>
      </c>
      <c r="I382" s="205">
        <v>9712.5</v>
      </c>
    </row>
    <row r="383" spans="1:9" s="202" customFormat="1" ht="30" x14ac:dyDescent="0.25">
      <c r="A383" s="203" t="s">
        <v>524</v>
      </c>
      <c r="B383" s="206" t="s">
        <v>332</v>
      </c>
      <c r="C383" s="203">
        <v>6</v>
      </c>
      <c r="D383" s="203" t="s">
        <v>282</v>
      </c>
      <c r="E383" s="205">
        <v>0</v>
      </c>
      <c r="F383" s="205">
        <v>0</v>
      </c>
      <c r="G383" s="205">
        <v>2890.63</v>
      </c>
      <c r="H383" s="205">
        <v>17343.75</v>
      </c>
      <c r="I383" s="205">
        <v>17343.75</v>
      </c>
    </row>
    <row r="384" spans="1:9" s="202" customFormat="1" ht="30" x14ac:dyDescent="0.25">
      <c r="A384" s="203" t="s">
        <v>525</v>
      </c>
      <c r="B384" s="206" t="s">
        <v>505</v>
      </c>
      <c r="C384" s="203">
        <v>6</v>
      </c>
      <c r="D384" s="203" t="s">
        <v>282</v>
      </c>
      <c r="E384" s="205">
        <v>0</v>
      </c>
      <c r="F384" s="205">
        <v>0</v>
      </c>
      <c r="G384" s="205">
        <v>2890.63</v>
      </c>
      <c r="H384" s="205">
        <v>17343.75</v>
      </c>
      <c r="I384" s="205">
        <v>17343.75</v>
      </c>
    </row>
    <row r="385" spans="1:9" s="202" customFormat="1" x14ac:dyDescent="0.25">
      <c r="A385" s="203" t="s">
        <v>527</v>
      </c>
      <c r="B385" s="206" t="s">
        <v>336</v>
      </c>
      <c r="C385" s="203">
        <v>6</v>
      </c>
      <c r="D385" s="203" t="s">
        <v>282</v>
      </c>
      <c r="E385" s="205">
        <v>0</v>
      </c>
      <c r="F385" s="205">
        <v>0</v>
      </c>
      <c r="G385" s="205">
        <v>11562.5</v>
      </c>
      <c r="H385" s="205">
        <v>69375</v>
      </c>
      <c r="I385" s="205">
        <v>69375</v>
      </c>
    </row>
    <row r="386" spans="1:9" s="202" customFormat="1" ht="30" x14ac:dyDescent="0.25">
      <c r="A386" s="203" t="s">
        <v>528</v>
      </c>
      <c r="B386" s="206" t="s">
        <v>338</v>
      </c>
      <c r="C386" s="203">
        <v>12</v>
      </c>
      <c r="D386" s="203" t="s">
        <v>282</v>
      </c>
      <c r="E386" s="205">
        <v>0</v>
      </c>
      <c r="F386" s="205">
        <v>0</v>
      </c>
      <c r="G386" s="205">
        <v>809.38</v>
      </c>
      <c r="H386" s="205">
        <v>9712.5</v>
      </c>
      <c r="I386" s="205">
        <v>9712.5</v>
      </c>
    </row>
    <row r="387" spans="1:9" s="202" customFormat="1" ht="30" x14ac:dyDescent="0.25">
      <c r="A387" s="203">
        <v>3</v>
      </c>
      <c r="B387" s="206" t="s">
        <v>341</v>
      </c>
      <c r="C387" s="203">
        <v>22</v>
      </c>
      <c r="D387" s="203" t="s">
        <v>282</v>
      </c>
      <c r="E387" s="205">
        <v>0</v>
      </c>
      <c r="F387" s="205">
        <v>0</v>
      </c>
      <c r="G387" s="205">
        <v>3584.38</v>
      </c>
      <c r="H387" s="205">
        <v>78856.25</v>
      </c>
      <c r="I387" s="205">
        <v>78856.25</v>
      </c>
    </row>
    <row r="388" spans="1:9" s="202" customFormat="1" ht="30" x14ac:dyDescent="0.25">
      <c r="A388" s="203">
        <v>4</v>
      </c>
      <c r="B388" s="206" t="s">
        <v>343</v>
      </c>
      <c r="C388" s="203">
        <v>6</v>
      </c>
      <c r="D388" s="203" t="s">
        <v>282</v>
      </c>
      <c r="E388" s="205">
        <v>0</v>
      </c>
      <c r="F388" s="205">
        <v>0</v>
      </c>
      <c r="G388" s="205">
        <v>0</v>
      </c>
      <c r="H388" s="205">
        <v>0</v>
      </c>
      <c r="I388" s="205">
        <v>0</v>
      </c>
    </row>
    <row r="389" spans="1:9" s="202" customFormat="1" x14ac:dyDescent="0.25">
      <c r="A389" s="203">
        <v>5</v>
      </c>
      <c r="B389" s="206" t="s">
        <v>435</v>
      </c>
      <c r="C389" s="203">
        <v>2</v>
      </c>
      <c r="D389" s="203" t="s">
        <v>282</v>
      </c>
      <c r="E389" s="205">
        <v>0</v>
      </c>
      <c r="F389" s="205">
        <v>0</v>
      </c>
      <c r="G389" s="205">
        <v>1734.38</v>
      </c>
      <c r="H389" s="205">
        <v>3468.75</v>
      </c>
      <c r="I389" s="205">
        <v>3468.75</v>
      </c>
    </row>
    <row r="390" spans="1:9" s="202" customFormat="1" ht="30" x14ac:dyDescent="0.25">
      <c r="A390" s="203">
        <v>6</v>
      </c>
      <c r="B390" s="206" t="s">
        <v>347</v>
      </c>
      <c r="C390" s="203">
        <v>150</v>
      </c>
      <c r="D390" s="203" t="s">
        <v>300</v>
      </c>
      <c r="E390" s="205">
        <v>0</v>
      </c>
      <c r="F390" s="205">
        <v>0</v>
      </c>
      <c r="G390" s="205">
        <v>4740.63</v>
      </c>
      <c r="H390" s="205">
        <v>711093.75</v>
      </c>
      <c r="I390" s="205">
        <v>711093.75</v>
      </c>
    </row>
    <row r="391" spans="1:9" s="202" customFormat="1" x14ac:dyDescent="0.25">
      <c r="A391" s="199"/>
      <c r="B391" s="200" t="s">
        <v>540</v>
      </c>
      <c r="C391" s="199"/>
      <c r="D391" s="199"/>
      <c r="E391" s="201">
        <v>0</v>
      </c>
      <c r="F391" s="201">
        <v>0</v>
      </c>
      <c r="G391" s="201">
        <v>0</v>
      </c>
      <c r="H391" s="201">
        <v>0</v>
      </c>
      <c r="I391" s="201">
        <v>0</v>
      </c>
    </row>
    <row r="392" spans="1:9" s="202" customFormat="1" x14ac:dyDescent="0.25">
      <c r="A392" s="203"/>
      <c r="B392" s="204" t="s">
        <v>318</v>
      </c>
      <c r="C392" s="203"/>
      <c r="D392" s="203"/>
      <c r="E392" s="205">
        <v>0</v>
      </c>
      <c r="F392" s="205">
        <v>0</v>
      </c>
      <c r="G392" s="205">
        <v>0</v>
      </c>
      <c r="H392" s="205">
        <v>0</v>
      </c>
      <c r="I392" s="205">
        <v>0</v>
      </c>
    </row>
    <row r="393" spans="1:9" s="202" customFormat="1" ht="30" x14ac:dyDescent="0.25">
      <c r="A393" s="203">
        <v>1</v>
      </c>
      <c r="B393" s="206" t="s">
        <v>492</v>
      </c>
      <c r="C393" s="203">
        <v>7</v>
      </c>
      <c r="D393" s="203" t="s">
        <v>282</v>
      </c>
      <c r="E393" s="205">
        <v>0</v>
      </c>
      <c r="F393" s="205">
        <v>0</v>
      </c>
      <c r="G393" s="205">
        <v>8093.75</v>
      </c>
      <c r="H393" s="205">
        <v>56656.25</v>
      </c>
      <c r="I393" s="205">
        <v>56656.25</v>
      </c>
    </row>
    <row r="394" spans="1:9" s="202" customFormat="1" x14ac:dyDescent="0.25">
      <c r="A394" s="203">
        <v>2</v>
      </c>
      <c r="B394" s="206" t="s">
        <v>323</v>
      </c>
      <c r="C394" s="203">
        <v>2</v>
      </c>
      <c r="D394" s="203" t="s">
        <v>282</v>
      </c>
      <c r="E394" s="205">
        <v>0</v>
      </c>
      <c r="F394" s="205">
        <v>0</v>
      </c>
      <c r="G394" s="205">
        <v>2890.63</v>
      </c>
      <c r="H394" s="205">
        <v>5781.25</v>
      </c>
      <c r="I394" s="205">
        <v>5781.25</v>
      </c>
    </row>
    <row r="395" spans="1:9" s="202" customFormat="1" x14ac:dyDescent="0.25">
      <c r="A395" s="203">
        <v>3</v>
      </c>
      <c r="B395" s="206" t="s">
        <v>324</v>
      </c>
      <c r="C395" s="203">
        <v>6</v>
      </c>
      <c r="D395" s="203" t="s">
        <v>280</v>
      </c>
      <c r="E395" s="205">
        <v>0</v>
      </c>
      <c r="F395" s="205">
        <v>0</v>
      </c>
      <c r="G395" s="205">
        <v>0</v>
      </c>
      <c r="H395" s="205">
        <v>0</v>
      </c>
      <c r="I395" s="205">
        <v>0</v>
      </c>
    </row>
    <row r="396" spans="1:9" s="202" customFormat="1" x14ac:dyDescent="0.25">
      <c r="A396" s="203" t="s">
        <v>541</v>
      </c>
      <c r="B396" s="206" t="s">
        <v>326</v>
      </c>
      <c r="C396" s="203">
        <v>6</v>
      </c>
      <c r="D396" s="203" t="s">
        <v>282</v>
      </c>
      <c r="E396" s="205">
        <v>0</v>
      </c>
      <c r="F396" s="205">
        <v>0</v>
      </c>
      <c r="G396" s="205">
        <v>2890.63</v>
      </c>
      <c r="H396" s="205">
        <v>17343.75</v>
      </c>
      <c r="I396" s="205">
        <v>17343.75</v>
      </c>
    </row>
    <row r="397" spans="1:9" s="202" customFormat="1" x14ac:dyDescent="0.25">
      <c r="A397" s="203" t="s">
        <v>542</v>
      </c>
      <c r="B397" s="206" t="s">
        <v>328</v>
      </c>
      <c r="C397" s="203">
        <v>6</v>
      </c>
      <c r="D397" s="203" t="s">
        <v>282</v>
      </c>
      <c r="E397" s="205">
        <v>0</v>
      </c>
      <c r="F397" s="205">
        <v>0</v>
      </c>
      <c r="G397" s="205">
        <v>809.38</v>
      </c>
      <c r="H397" s="205">
        <v>4856.25</v>
      </c>
      <c r="I397" s="205">
        <v>4856.25</v>
      </c>
    </row>
    <row r="398" spans="1:9" s="202" customFormat="1" x14ac:dyDescent="0.25">
      <c r="A398" s="203" t="s">
        <v>543</v>
      </c>
      <c r="B398" s="206" t="s">
        <v>330</v>
      </c>
      <c r="C398" s="203">
        <v>12</v>
      </c>
      <c r="D398" s="203" t="s">
        <v>282</v>
      </c>
      <c r="E398" s="205">
        <v>0</v>
      </c>
      <c r="F398" s="205">
        <v>0</v>
      </c>
      <c r="G398" s="205">
        <v>809.38</v>
      </c>
      <c r="H398" s="205">
        <v>9712.5</v>
      </c>
      <c r="I398" s="205">
        <v>9712.5</v>
      </c>
    </row>
    <row r="399" spans="1:9" s="202" customFormat="1" ht="30" x14ac:dyDescent="0.25">
      <c r="A399" s="203" t="s">
        <v>544</v>
      </c>
      <c r="B399" s="206" t="s">
        <v>332</v>
      </c>
      <c r="C399" s="203">
        <v>6</v>
      </c>
      <c r="D399" s="203" t="s">
        <v>282</v>
      </c>
      <c r="E399" s="205">
        <v>0</v>
      </c>
      <c r="F399" s="205">
        <v>0</v>
      </c>
      <c r="G399" s="205">
        <v>2890.63</v>
      </c>
      <c r="H399" s="205">
        <v>17343.75</v>
      </c>
      <c r="I399" s="205">
        <v>17343.75</v>
      </c>
    </row>
    <row r="400" spans="1:9" s="202" customFormat="1" ht="30" x14ac:dyDescent="0.25">
      <c r="A400" s="203" t="s">
        <v>545</v>
      </c>
      <c r="B400" s="206" t="s">
        <v>505</v>
      </c>
      <c r="C400" s="203">
        <v>6</v>
      </c>
      <c r="D400" s="203" t="s">
        <v>282</v>
      </c>
      <c r="E400" s="205">
        <v>0</v>
      </c>
      <c r="F400" s="205">
        <v>0</v>
      </c>
      <c r="G400" s="205">
        <v>2890.63</v>
      </c>
      <c r="H400" s="205">
        <v>17343.75</v>
      </c>
      <c r="I400" s="205">
        <v>17343.75</v>
      </c>
    </row>
    <row r="401" spans="1:9" s="202" customFormat="1" x14ac:dyDescent="0.25">
      <c r="A401" s="203" t="s">
        <v>546</v>
      </c>
      <c r="B401" s="206" t="s">
        <v>336</v>
      </c>
      <c r="C401" s="203">
        <v>6</v>
      </c>
      <c r="D401" s="203" t="s">
        <v>282</v>
      </c>
      <c r="E401" s="205">
        <v>0</v>
      </c>
      <c r="F401" s="205">
        <v>0</v>
      </c>
      <c r="G401" s="205">
        <v>11562.5</v>
      </c>
      <c r="H401" s="205">
        <v>69375</v>
      </c>
      <c r="I401" s="205">
        <v>69375</v>
      </c>
    </row>
    <row r="402" spans="1:9" s="202" customFormat="1" ht="30" x14ac:dyDescent="0.25">
      <c r="A402" s="203" t="s">
        <v>547</v>
      </c>
      <c r="B402" s="206" t="s">
        <v>338</v>
      </c>
      <c r="C402" s="203">
        <v>12</v>
      </c>
      <c r="D402" s="203" t="s">
        <v>282</v>
      </c>
      <c r="E402" s="205">
        <v>0</v>
      </c>
      <c r="F402" s="205">
        <v>0</v>
      </c>
      <c r="G402" s="205">
        <v>809.38</v>
      </c>
      <c r="H402" s="205">
        <v>9712.5</v>
      </c>
      <c r="I402" s="205">
        <v>9712.5</v>
      </c>
    </row>
    <row r="403" spans="1:9" s="202" customFormat="1" ht="30" x14ac:dyDescent="0.25">
      <c r="A403" s="203">
        <v>4</v>
      </c>
      <c r="B403" s="206" t="s">
        <v>341</v>
      </c>
      <c r="C403" s="203">
        <v>24</v>
      </c>
      <c r="D403" s="203" t="s">
        <v>282</v>
      </c>
      <c r="E403" s="205">
        <v>0</v>
      </c>
      <c r="F403" s="205">
        <v>0</v>
      </c>
      <c r="G403" s="205">
        <v>3584.38</v>
      </c>
      <c r="H403" s="205">
        <v>86025</v>
      </c>
      <c r="I403" s="205">
        <v>86025</v>
      </c>
    </row>
    <row r="404" spans="1:9" s="202" customFormat="1" ht="30" x14ac:dyDescent="0.25">
      <c r="A404" s="203">
        <v>5</v>
      </c>
      <c r="B404" s="206" t="s">
        <v>343</v>
      </c>
      <c r="C404" s="203">
        <v>6</v>
      </c>
      <c r="D404" s="203" t="s">
        <v>282</v>
      </c>
      <c r="E404" s="205">
        <v>0</v>
      </c>
      <c r="F404" s="205">
        <v>0</v>
      </c>
      <c r="G404" s="205">
        <v>0</v>
      </c>
      <c r="H404" s="205">
        <v>0</v>
      </c>
      <c r="I404" s="205">
        <v>0</v>
      </c>
    </row>
    <row r="405" spans="1:9" s="202" customFormat="1" x14ac:dyDescent="0.25">
      <c r="A405" s="203">
        <v>6</v>
      </c>
      <c r="B405" s="206" t="s">
        <v>435</v>
      </c>
      <c r="C405" s="203">
        <v>2</v>
      </c>
      <c r="D405" s="203" t="s">
        <v>282</v>
      </c>
      <c r="E405" s="205">
        <v>0</v>
      </c>
      <c r="F405" s="205">
        <v>0</v>
      </c>
      <c r="G405" s="205">
        <v>1734.38</v>
      </c>
      <c r="H405" s="205">
        <v>3468.75</v>
      </c>
      <c r="I405" s="205">
        <v>3468.75</v>
      </c>
    </row>
    <row r="406" spans="1:9" s="202" customFormat="1" ht="30" x14ac:dyDescent="0.25">
      <c r="A406" s="203">
        <v>7</v>
      </c>
      <c r="B406" s="206" t="s">
        <v>548</v>
      </c>
      <c r="C406" s="203">
        <v>1</v>
      </c>
      <c r="D406" s="203" t="s">
        <v>282</v>
      </c>
      <c r="E406" s="205">
        <v>0</v>
      </c>
      <c r="F406" s="205">
        <v>0</v>
      </c>
      <c r="G406" s="205">
        <v>2890.63</v>
      </c>
      <c r="H406" s="205">
        <v>2890.63</v>
      </c>
      <c r="I406" s="205">
        <v>2890.63</v>
      </c>
    </row>
    <row r="407" spans="1:9" s="202" customFormat="1" ht="30" x14ac:dyDescent="0.25">
      <c r="A407" s="203">
        <v>8</v>
      </c>
      <c r="B407" s="206" t="s">
        <v>347</v>
      </c>
      <c r="C407" s="203">
        <v>160</v>
      </c>
      <c r="D407" s="203" t="s">
        <v>300</v>
      </c>
      <c r="E407" s="205">
        <v>0</v>
      </c>
      <c r="F407" s="205">
        <v>0</v>
      </c>
      <c r="G407" s="205">
        <v>4740.63</v>
      </c>
      <c r="H407" s="205">
        <v>758500</v>
      </c>
      <c r="I407" s="205">
        <v>758500</v>
      </c>
    </row>
    <row r="408" spans="1:9" s="202" customFormat="1" x14ac:dyDescent="0.25">
      <c r="A408" s="199"/>
      <c r="B408" s="200" t="s">
        <v>549</v>
      </c>
      <c r="C408" s="199"/>
      <c r="D408" s="199"/>
      <c r="E408" s="201">
        <v>0</v>
      </c>
      <c r="F408" s="201">
        <v>0</v>
      </c>
      <c r="G408" s="201">
        <v>0</v>
      </c>
      <c r="H408" s="201">
        <v>0</v>
      </c>
      <c r="I408" s="201">
        <v>0</v>
      </c>
    </row>
    <row r="409" spans="1:9" s="202" customFormat="1" x14ac:dyDescent="0.25">
      <c r="A409" s="203"/>
      <c r="B409" s="204" t="s">
        <v>318</v>
      </c>
      <c r="C409" s="203"/>
      <c r="D409" s="203"/>
      <c r="E409" s="205">
        <v>0</v>
      </c>
      <c r="F409" s="205">
        <v>0</v>
      </c>
      <c r="G409" s="205">
        <v>0</v>
      </c>
      <c r="H409" s="205">
        <v>0</v>
      </c>
      <c r="I409" s="205">
        <v>0</v>
      </c>
    </row>
    <row r="410" spans="1:9" s="202" customFormat="1" ht="30" x14ac:dyDescent="0.25">
      <c r="A410" s="203">
        <v>1</v>
      </c>
      <c r="B410" s="206" t="s">
        <v>492</v>
      </c>
      <c r="C410" s="203">
        <v>7</v>
      </c>
      <c r="D410" s="203" t="s">
        <v>282</v>
      </c>
      <c r="E410" s="205">
        <v>0</v>
      </c>
      <c r="F410" s="205">
        <v>0</v>
      </c>
      <c r="G410" s="205">
        <v>8093.75</v>
      </c>
      <c r="H410" s="205">
        <v>56656.25</v>
      </c>
      <c r="I410" s="205">
        <v>56656.25</v>
      </c>
    </row>
    <row r="411" spans="1:9" s="202" customFormat="1" x14ac:dyDescent="0.25">
      <c r="A411" s="203">
        <v>2</v>
      </c>
      <c r="B411" s="206" t="s">
        <v>324</v>
      </c>
      <c r="C411" s="203">
        <v>6</v>
      </c>
      <c r="D411" s="203" t="s">
        <v>280</v>
      </c>
      <c r="E411" s="205">
        <v>0</v>
      </c>
      <c r="F411" s="205">
        <v>0</v>
      </c>
      <c r="G411" s="205">
        <v>0</v>
      </c>
      <c r="H411" s="205">
        <v>0</v>
      </c>
      <c r="I411" s="205">
        <v>0</v>
      </c>
    </row>
    <row r="412" spans="1:9" s="202" customFormat="1" x14ac:dyDescent="0.25">
      <c r="A412" s="203" t="s">
        <v>521</v>
      </c>
      <c r="B412" s="206" t="s">
        <v>326</v>
      </c>
      <c r="C412" s="203">
        <v>6</v>
      </c>
      <c r="D412" s="203" t="s">
        <v>282</v>
      </c>
      <c r="E412" s="205">
        <v>0</v>
      </c>
      <c r="F412" s="205">
        <v>0</v>
      </c>
      <c r="G412" s="205">
        <v>2890.63</v>
      </c>
      <c r="H412" s="205">
        <v>17343.75</v>
      </c>
      <c r="I412" s="205">
        <v>17343.75</v>
      </c>
    </row>
    <row r="413" spans="1:9" s="202" customFormat="1" x14ac:dyDescent="0.25">
      <c r="A413" s="203" t="s">
        <v>522</v>
      </c>
      <c r="B413" s="206" t="s">
        <v>328</v>
      </c>
      <c r="C413" s="203">
        <v>6</v>
      </c>
      <c r="D413" s="203" t="s">
        <v>282</v>
      </c>
      <c r="E413" s="205">
        <v>0</v>
      </c>
      <c r="F413" s="205">
        <v>0</v>
      </c>
      <c r="G413" s="205">
        <v>809.38</v>
      </c>
      <c r="H413" s="205">
        <v>4856.25</v>
      </c>
      <c r="I413" s="205">
        <v>4856.25</v>
      </c>
    </row>
    <row r="414" spans="1:9" s="202" customFormat="1" x14ac:dyDescent="0.25">
      <c r="A414" s="203" t="s">
        <v>523</v>
      </c>
      <c r="B414" s="206" t="s">
        <v>330</v>
      </c>
      <c r="C414" s="203">
        <v>12</v>
      </c>
      <c r="D414" s="203" t="s">
        <v>282</v>
      </c>
      <c r="E414" s="205">
        <v>0</v>
      </c>
      <c r="F414" s="205">
        <v>0</v>
      </c>
      <c r="G414" s="205">
        <v>809.38</v>
      </c>
      <c r="H414" s="205">
        <v>9712.5</v>
      </c>
      <c r="I414" s="205">
        <v>9712.5</v>
      </c>
    </row>
    <row r="415" spans="1:9" s="202" customFormat="1" ht="30" x14ac:dyDescent="0.25">
      <c r="A415" s="203" t="s">
        <v>524</v>
      </c>
      <c r="B415" s="206" t="s">
        <v>332</v>
      </c>
      <c r="C415" s="203">
        <v>6</v>
      </c>
      <c r="D415" s="203" t="s">
        <v>282</v>
      </c>
      <c r="E415" s="205">
        <v>0</v>
      </c>
      <c r="F415" s="205">
        <v>0</v>
      </c>
      <c r="G415" s="205">
        <v>2890.63</v>
      </c>
      <c r="H415" s="205">
        <v>17343.75</v>
      </c>
      <c r="I415" s="205">
        <v>17343.75</v>
      </c>
    </row>
    <row r="416" spans="1:9" s="202" customFormat="1" ht="30" x14ac:dyDescent="0.25">
      <c r="A416" s="203" t="s">
        <v>525</v>
      </c>
      <c r="B416" s="206" t="s">
        <v>505</v>
      </c>
      <c r="C416" s="203">
        <v>6</v>
      </c>
      <c r="D416" s="203" t="s">
        <v>282</v>
      </c>
      <c r="E416" s="205">
        <v>0</v>
      </c>
      <c r="F416" s="205">
        <v>0</v>
      </c>
      <c r="G416" s="205">
        <v>2890.63</v>
      </c>
      <c r="H416" s="205">
        <v>17343.75</v>
      </c>
      <c r="I416" s="205">
        <v>17343.75</v>
      </c>
    </row>
    <row r="417" spans="1:9" s="202" customFormat="1" x14ac:dyDescent="0.25">
      <c r="A417" s="203" t="s">
        <v>527</v>
      </c>
      <c r="B417" s="206" t="s">
        <v>336</v>
      </c>
      <c r="C417" s="203">
        <v>6</v>
      </c>
      <c r="D417" s="203" t="s">
        <v>282</v>
      </c>
      <c r="E417" s="205">
        <v>0</v>
      </c>
      <c r="F417" s="205">
        <v>0</v>
      </c>
      <c r="G417" s="205">
        <v>11562.5</v>
      </c>
      <c r="H417" s="205">
        <v>69375</v>
      </c>
      <c r="I417" s="205">
        <v>69375</v>
      </c>
    </row>
    <row r="418" spans="1:9" s="202" customFormat="1" ht="30" x14ac:dyDescent="0.25">
      <c r="A418" s="203" t="s">
        <v>528</v>
      </c>
      <c r="B418" s="206" t="s">
        <v>338</v>
      </c>
      <c r="C418" s="203">
        <v>12</v>
      </c>
      <c r="D418" s="203" t="s">
        <v>282</v>
      </c>
      <c r="E418" s="205">
        <v>0</v>
      </c>
      <c r="F418" s="205">
        <v>0</v>
      </c>
      <c r="G418" s="205">
        <v>809.38</v>
      </c>
      <c r="H418" s="205">
        <v>9712.5</v>
      </c>
      <c r="I418" s="205">
        <v>9712.5</v>
      </c>
    </row>
    <row r="419" spans="1:9" s="202" customFormat="1" ht="30" x14ac:dyDescent="0.25">
      <c r="A419" s="203">
        <v>3</v>
      </c>
      <c r="B419" s="206" t="s">
        <v>341</v>
      </c>
      <c r="C419" s="203">
        <v>26</v>
      </c>
      <c r="D419" s="203" t="s">
        <v>282</v>
      </c>
      <c r="E419" s="205">
        <v>0</v>
      </c>
      <c r="F419" s="205">
        <v>0</v>
      </c>
      <c r="G419" s="205">
        <v>3584.38</v>
      </c>
      <c r="H419" s="205">
        <v>93193.75</v>
      </c>
      <c r="I419" s="205">
        <v>93193.75</v>
      </c>
    </row>
    <row r="420" spans="1:9" s="202" customFormat="1" ht="30" x14ac:dyDescent="0.25">
      <c r="A420" s="203">
        <v>4</v>
      </c>
      <c r="B420" s="206" t="s">
        <v>343</v>
      </c>
      <c r="C420" s="203">
        <v>6</v>
      </c>
      <c r="D420" s="203" t="s">
        <v>282</v>
      </c>
      <c r="E420" s="205">
        <v>0</v>
      </c>
      <c r="F420" s="205">
        <v>0</v>
      </c>
      <c r="G420" s="205">
        <v>0</v>
      </c>
      <c r="H420" s="205">
        <v>0</v>
      </c>
      <c r="I420" s="205">
        <v>0</v>
      </c>
    </row>
    <row r="421" spans="1:9" s="202" customFormat="1" x14ac:dyDescent="0.25">
      <c r="A421" s="203">
        <v>5</v>
      </c>
      <c r="B421" s="206" t="s">
        <v>435</v>
      </c>
      <c r="C421" s="203">
        <v>2</v>
      </c>
      <c r="D421" s="203" t="s">
        <v>282</v>
      </c>
      <c r="E421" s="205">
        <v>0</v>
      </c>
      <c r="F421" s="205">
        <v>0</v>
      </c>
      <c r="G421" s="205">
        <v>1734.38</v>
      </c>
      <c r="H421" s="205">
        <v>3468.75</v>
      </c>
      <c r="I421" s="205">
        <v>3468.75</v>
      </c>
    </row>
    <row r="422" spans="1:9" s="202" customFormat="1" ht="30" x14ac:dyDescent="0.25">
      <c r="A422" s="203">
        <v>6</v>
      </c>
      <c r="B422" s="206" t="s">
        <v>347</v>
      </c>
      <c r="C422" s="203">
        <v>170</v>
      </c>
      <c r="D422" s="203" t="s">
        <v>300</v>
      </c>
      <c r="E422" s="205">
        <v>0</v>
      </c>
      <c r="F422" s="205">
        <v>0</v>
      </c>
      <c r="G422" s="205">
        <v>4740.63</v>
      </c>
      <c r="H422" s="205">
        <v>805906.25</v>
      </c>
      <c r="I422" s="205">
        <v>805906.25</v>
      </c>
    </row>
    <row r="423" spans="1:9" s="202" customFormat="1" x14ac:dyDescent="0.25">
      <c r="A423" s="199"/>
      <c r="B423" s="200" t="s">
        <v>550</v>
      </c>
      <c r="C423" s="199"/>
      <c r="D423" s="199"/>
      <c r="E423" s="201">
        <v>0</v>
      </c>
      <c r="F423" s="201">
        <v>0</v>
      </c>
      <c r="G423" s="201">
        <v>0</v>
      </c>
      <c r="H423" s="201">
        <v>0</v>
      </c>
      <c r="I423" s="201">
        <v>0</v>
      </c>
    </row>
    <row r="424" spans="1:9" s="202" customFormat="1" x14ac:dyDescent="0.25">
      <c r="A424" s="203"/>
      <c r="B424" s="204" t="s">
        <v>318</v>
      </c>
      <c r="C424" s="203"/>
      <c r="D424" s="203"/>
      <c r="E424" s="205">
        <v>0</v>
      </c>
      <c r="F424" s="205">
        <v>0</v>
      </c>
      <c r="G424" s="205">
        <v>0</v>
      </c>
      <c r="H424" s="205">
        <v>0</v>
      </c>
      <c r="I424" s="205">
        <v>0</v>
      </c>
    </row>
    <row r="425" spans="1:9" s="202" customFormat="1" ht="30" x14ac:dyDescent="0.25">
      <c r="A425" s="203">
        <v>1</v>
      </c>
      <c r="B425" s="206" t="s">
        <v>492</v>
      </c>
      <c r="C425" s="203">
        <v>7</v>
      </c>
      <c r="D425" s="203" t="s">
        <v>282</v>
      </c>
      <c r="E425" s="205">
        <v>0</v>
      </c>
      <c r="F425" s="205">
        <v>0</v>
      </c>
      <c r="G425" s="205">
        <v>8093.75</v>
      </c>
      <c r="H425" s="205">
        <v>56656.25</v>
      </c>
      <c r="I425" s="205">
        <v>56656.25</v>
      </c>
    </row>
    <row r="426" spans="1:9" s="202" customFormat="1" x14ac:dyDescent="0.25">
      <c r="A426" s="203">
        <v>2</v>
      </c>
      <c r="B426" s="206" t="s">
        <v>323</v>
      </c>
      <c r="C426" s="203">
        <v>2</v>
      </c>
      <c r="D426" s="203" t="s">
        <v>282</v>
      </c>
      <c r="E426" s="205">
        <v>0</v>
      </c>
      <c r="F426" s="205">
        <v>0</v>
      </c>
      <c r="G426" s="205">
        <v>2890.63</v>
      </c>
      <c r="H426" s="205">
        <v>5781.25</v>
      </c>
      <c r="I426" s="205">
        <v>5781.25</v>
      </c>
    </row>
    <row r="427" spans="1:9" s="202" customFormat="1" x14ac:dyDescent="0.25">
      <c r="A427" s="203">
        <v>3</v>
      </c>
      <c r="B427" s="206" t="s">
        <v>324</v>
      </c>
      <c r="C427" s="203">
        <v>6</v>
      </c>
      <c r="D427" s="203" t="s">
        <v>280</v>
      </c>
      <c r="E427" s="205">
        <v>0</v>
      </c>
      <c r="F427" s="205">
        <v>0</v>
      </c>
      <c r="G427" s="205">
        <v>0</v>
      </c>
      <c r="H427" s="205">
        <v>0</v>
      </c>
      <c r="I427" s="205">
        <v>0</v>
      </c>
    </row>
    <row r="428" spans="1:9" s="202" customFormat="1" x14ac:dyDescent="0.25">
      <c r="A428" s="203" t="s">
        <v>541</v>
      </c>
      <c r="B428" s="206" t="s">
        <v>326</v>
      </c>
      <c r="C428" s="203">
        <v>6</v>
      </c>
      <c r="D428" s="203" t="s">
        <v>282</v>
      </c>
      <c r="E428" s="205">
        <v>0</v>
      </c>
      <c r="F428" s="205">
        <v>0</v>
      </c>
      <c r="G428" s="205">
        <v>2890.63</v>
      </c>
      <c r="H428" s="205">
        <v>17343.75</v>
      </c>
      <c r="I428" s="205">
        <v>17343.75</v>
      </c>
    </row>
    <row r="429" spans="1:9" s="202" customFormat="1" x14ac:dyDescent="0.25">
      <c r="A429" s="203" t="s">
        <v>542</v>
      </c>
      <c r="B429" s="206" t="s">
        <v>328</v>
      </c>
      <c r="C429" s="203">
        <v>6</v>
      </c>
      <c r="D429" s="203" t="s">
        <v>282</v>
      </c>
      <c r="E429" s="205">
        <v>0</v>
      </c>
      <c r="F429" s="205">
        <v>0</v>
      </c>
      <c r="G429" s="205">
        <v>809.38</v>
      </c>
      <c r="H429" s="205">
        <v>4856.25</v>
      </c>
      <c r="I429" s="205">
        <v>4856.25</v>
      </c>
    </row>
    <row r="430" spans="1:9" s="202" customFormat="1" x14ac:dyDescent="0.25">
      <c r="A430" s="203" t="s">
        <v>543</v>
      </c>
      <c r="B430" s="206" t="s">
        <v>330</v>
      </c>
      <c r="C430" s="203">
        <v>12</v>
      </c>
      <c r="D430" s="203" t="s">
        <v>282</v>
      </c>
      <c r="E430" s="205">
        <v>0</v>
      </c>
      <c r="F430" s="205">
        <v>0</v>
      </c>
      <c r="G430" s="205">
        <v>809.38</v>
      </c>
      <c r="H430" s="205">
        <v>9712.5</v>
      </c>
      <c r="I430" s="205">
        <v>9712.5</v>
      </c>
    </row>
    <row r="431" spans="1:9" s="202" customFormat="1" ht="30" x14ac:dyDescent="0.25">
      <c r="A431" s="203" t="s">
        <v>544</v>
      </c>
      <c r="B431" s="206" t="s">
        <v>332</v>
      </c>
      <c r="C431" s="203">
        <v>6</v>
      </c>
      <c r="D431" s="203" t="s">
        <v>282</v>
      </c>
      <c r="E431" s="205">
        <v>0</v>
      </c>
      <c r="F431" s="205">
        <v>0</v>
      </c>
      <c r="G431" s="205">
        <v>2890.63</v>
      </c>
      <c r="H431" s="205">
        <v>17343.75</v>
      </c>
      <c r="I431" s="205">
        <v>17343.75</v>
      </c>
    </row>
    <row r="432" spans="1:9" s="202" customFormat="1" ht="30" x14ac:dyDescent="0.25">
      <c r="A432" s="203" t="s">
        <v>545</v>
      </c>
      <c r="B432" s="206" t="s">
        <v>505</v>
      </c>
      <c r="C432" s="203">
        <v>6</v>
      </c>
      <c r="D432" s="203" t="s">
        <v>282</v>
      </c>
      <c r="E432" s="205">
        <v>0</v>
      </c>
      <c r="F432" s="205">
        <v>0</v>
      </c>
      <c r="G432" s="205">
        <v>2890.63</v>
      </c>
      <c r="H432" s="205">
        <v>17343.75</v>
      </c>
      <c r="I432" s="205">
        <v>17343.75</v>
      </c>
    </row>
    <row r="433" spans="1:9" s="202" customFormat="1" x14ac:dyDescent="0.25">
      <c r="A433" s="203" t="s">
        <v>546</v>
      </c>
      <c r="B433" s="206" t="s">
        <v>336</v>
      </c>
      <c r="C433" s="203">
        <v>6</v>
      </c>
      <c r="D433" s="203" t="s">
        <v>282</v>
      </c>
      <c r="E433" s="205">
        <v>0</v>
      </c>
      <c r="F433" s="205">
        <v>0</v>
      </c>
      <c r="G433" s="205">
        <v>11562.5</v>
      </c>
      <c r="H433" s="205">
        <v>69375</v>
      </c>
      <c r="I433" s="205">
        <v>69375</v>
      </c>
    </row>
    <row r="434" spans="1:9" s="202" customFormat="1" ht="30" x14ac:dyDescent="0.25">
      <c r="A434" s="203" t="s">
        <v>547</v>
      </c>
      <c r="B434" s="206" t="s">
        <v>338</v>
      </c>
      <c r="C434" s="203">
        <v>12</v>
      </c>
      <c r="D434" s="203" t="s">
        <v>282</v>
      </c>
      <c r="E434" s="205">
        <v>0</v>
      </c>
      <c r="F434" s="205">
        <v>0</v>
      </c>
      <c r="G434" s="205">
        <v>809.38</v>
      </c>
      <c r="H434" s="205">
        <v>9712.5</v>
      </c>
      <c r="I434" s="205">
        <v>9712.5</v>
      </c>
    </row>
    <row r="435" spans="1:9" s="202" customFormat="1" ht="30" x14ac:dyDescent="0.25">
      <c r="A435" s="203">
        <v>4</v>
      </c>
      <c r="B435" s="206" t="s">
        <v>341</v>
      </c>
      <c r="C435" s="203">
        <v>22</v>
      </c>
      <c r="D435" s="203" t="s">
        <v>282</v>
      </c>
      <c r="E435" s="205">
        <v>0</v>
      </c>
      <c r="F435" s="205">
        <v>0</v>
      </c>
      <c r="G435" s="205">
        <v>3584.38</v>
      </c>
      <c r="H435" s="205">
        <v>78856.25</v>
      </c>
      <c r="I435" s="205">
        <v>78856.25</v>
      </c>
    </row>
    <row r="436" spans="1:9" s="202" customFormat="1" ht="30" x14ac:dyDescent="0.25">
      <c r="A436" s="203">
        <v>5</v>
      </c>
      <c r="B436" s="206" t="s">
        <v>343</v>
      </c>
      <c r="C436" s="203">
        <v>6</v>
      </c>
      <c r="D436" s="203" t="s">
        <v>282</v>
      </c>
      <c r="E436" s="205">
        <v>0</v>
      </c>
      <c r="F436" s="205">
        <v>0</v>
      </c>
      <c r="G436" s="205">
        <v>0</v>
      </c>
      <c r="H436" s="205">
        <v>0</v>
      </c>
      <c r="I436" s="205">
        <v>0</v>
      </c>
    </row>
    <row r="437" spans="1:9" s="202" customFormat="1" x14ac:dyDescent="0.25">
      <c r="A437" s="203">
        <v>6</v>
      </c>
      <c r="B437" s="206" t="s">
        <v>435</v>
      </c>
      <c r="C437" s="203">
        <v>2</v>
      </c>
      <c r="D437" s="203" t="s">
        <v>282</v>
      </c>
      <c r="E437" s="205">
        <v>0</v>
      </c>
      <c r="F437" s="205">
        <v>0</v>
      </c>
      <c r="G437" s="205">
        <v>1734.38</v>
      </c>
      <c r="H437" s="205">
        <v>3468.75</v>
      </c>
      <c r="I437" s="205">
        <v>3468.75</v>
      </c>
    </row>
    <row r="438" spans="1:9" s="202" customFormat="1" ht="30" x14ac:dyDescent="0.25">
      <c r="A438" s="203">
        <v>7</v>
      </c>
      <c r="B438" s="206" t="s">
        <v>551</v>
      </c>
      <c r="C438" s="203">
        <v>1</v>
      </c>
      <c r="D438" s="203" t="s">
        <v>282</v>
      </c>
      <c r="E438" s="205">
        <v>0</v>
      </c>
      <c r="F438" s="205">
        <v>0</v>
      </c>
      <c r="G438" s="205">
        <v>2890.63</v>
      </c>
      <c r="H438" s="205">
        <v>2890.63</v>
      </c>
      <c r="I438" s="205">
        <v>2890.63</v>
      </c>
    </row>
    <row r="439" spans="1:9" s="202" customFormat="1" ht="30" x14ac:dyDescent="0.25">
      <c r="A439" s="203">
        <v>8</v>
      </c>
      <c r="B439" s="206" t="s">
        <v>347</v>
      </c>
      <c r="C439" s="203">
        <v>140</v>
      </c>
      <c r="D439" s="203" t="s">
        <v>300</v>
      </c>
      <c r="E439" s="205">
        <v>0</v>
      </c>
      <c r="F439" s="205">
        <v>0</v>
      </c>
      <c r="G439" s="205">
        <v>4740.63</v>
      </c>
      <c r="H439" s="205">
        <v>663687.5</v>
      </c>
      <c r="I439" s="205">
        <v>663687.5</v>
      </c>
    </row>
    <row r="440" spans="1:9" s="202" customFormat="1" x14ac:dyDescent="0.25">
      <c r="A440" s="199"/>
      <c r="B440" s="200" t="s">
        <v>552</v>
      </c>
      <c r="C440" s="199"/>
      <c r="D440" s="199"/>
      <c r="E440" s="201">
        <v>0</v>
      </c>
      <c r="F440" s="201">
        <v>0</v>
      </c>
      <c r="G440" s="201">
        <v>0</v>
      </c>
      <c r="H440" s="201">
        <v>0</v>
      </c>
      <c r="I440" s="201">
        <v>0</v>
      </c>
    </row>
    <row r="441" spans="1:9" s="202" customFormat="1" x14ac:dyDescent="0.25">
      <c r="A441" s="203"/>
      <c r="B441" s="204" t="s">
        <v>318</v>
      </c>
      <c r="C441" s="203"/>
      <c r="D441" s="203"/>
      <c r="E441" s="205">
        <v>0</v>
      </c>
      <c r="F441" s="205">
        <v>0</v>
      </c>
      <c r="G441" s="205">
        <v>0</v>
      </c>
      <c r="H441" s="205">
        <v>0</v>
      </c>
      <c r="I441" s="205">
        <v>0</v>
      </c>
    </row>
    <row r="442" spans="1:9" s="202" customFormat="1" ht="30" x14ac:dyDescent="0.25">
      <c r="A442" s="203">
        <v>1</v>
      </c>
      <c r="B442" s="206" t="s">
        <v>319</v>
      </c>
      <c r="C442" s="203">
        <v>46</v>
      </c>
      <c r="D442" s="203" t="s">
        <v>282</v>
      </c>
      <c r="E442" s="205">
        <v>0</v>
      </c>
      <c r="F442" s="205">
        <v>0</v>
      </c>
      <c r="G442" s="205">
        <v>8093.75</v>
      </c>
      <c r="H442" s="205">
        <v>372312.5</v>
      </c>
      <c r="I442" s="205">
        <v>372312.5</v>
      </c>
    </row>
    <row r="443" spans="1:9" s="202" customFormat="1" ht="30" x14ac:dyDescent="0.25">
      <c r="A443" s="203">
        <v>2</v>
      </c>
      <c r="B443" s="206" t="s">
        <v>553</v>
      </c>
      <c r="C443" s="203">
        <v>14</v>
      </c>
      <c r="D443" s="203" t="s">
        <v>282</v>
      </c>
      <c r="E443" s="205">
        <v>0</v>
      </c>
      <c r="F443" s="205">
        <v>0</v>
      </c>
      <c r="G443" s="205">
        <v>9134.3799999999992</v>
      </c>
      <c r="H443" s="205">
        <v>127881.25</v>
      </c>
      <c r="I443" s="205">
        <v>127881.25</v>
      </c>
    </row>
    <row r="444" spans="1:9" s="202" customFormat="1" ht="45" x14ac:dyDescent="0.25">
      <c r="A444" s="203">
        <v>3</v>
      </c>
      <c r="B444" s="206" t="s">
        <v>554</v>
      </c>
      <c r="C444" s="203">
        <v>4</v>
      </c>
      <c r="D444" s="203" t="s">
        <v>282</v>
      </c>
      <c r="E444" s="205">
        <v>0</v>
      </c>
      <c r="F444" s="205">
        <v>0</v>
      </c>
      <c r="G444" s="205">
        <v>9134.3799999999992</v>
      </c>
      <c r="H444" s="205">
        <v>36537.5</v>
      </c>
      <c r="I444" s="205">
        <v>36537.5</v>
      </c>
    </row>
    <row r="445" spans="1:9" s="202" customFormat="1" ht="43.15" customHeight="1" x14ac:dyDescent="0.25">
      <c r="A445" s="203">
        <v>4</v>
      </c>
      <c r="B445" s="206" t="s">
        <v>555</v>
      </c>
      <c r="C445" s="203">
        <v>2</v>
      </c>
      <c r="D445" s="203" t="s">
        <v>282</v>
      </c>
      <c r="E445" s="205">
        <v>0</v>
      </c>
      <c r="F445" s="205">
        <v>0</v>
      </c>
      <c r="G445" s="205">
        <v>9134.3799999999992</v>
      </c>
      <c r="H445" s="205">
        <v>18268.75</v>
      </c>
      <c r="I445" s="205">
        <v>18268.75</v>
      </c>
    </row>
    <row r="446" spans="1:9" s="202" customFormat="1" ht="30" x14ac:dyDescent="0.25">
      <c r="A446" s="203">
        <v>5</v>
      </c>
      <c r="B446" s="206" t="s">
        <v>556</v>
      </c>
      <c r="C446" s="203">
        <v>2</v>
      </c>
      <c r="D446" s="203" t="s">
        <v>282</v>
      </c>
      <c r="E446" s="205">
        <v>0</v>
      </c>
      <c r="F446" s="205">
        <v>0</v>
      </c>
      <c r="G446" s="205">
        <v>5203.13</v>
      </c>
      <c r="H446" s="205">
        <v>10406.25</v>
      </c>
      <c r="I446" s="205">
        <v>10406.25</v>
      </c>
    </row>
    <row r="447" spans="1:9" s="202" customFormat="1" x14ac:dyDescent="0.25">
      <c r="A447" s="203">
        <v>6</v>
      </c>
      <c r="B447" s="206" t="s">
        <v>323</v>
      </c>
      <c r="C447" s="203">
        <v>2</v>
      </c>
      <c r="D447" s="203" t="s">
        <v>282</v>
      </c>
      <c r="E447" s="205">
        <v>0</v>
      </c>
      <c r="F447" s="205">
        <v>0</v>
      </c>
      <c r="G447" s="205">
        <v>2890.63</v>
      </c>
      <c r="H447" s="205">
        <v>5781.25</v>
      </c>
      <c r="I447" s="205">
        <v>5781.25</v>
      </c>
    </row>
    <row r="448" spans="1:9" s="202" customFormat="1" x14ac:dyDescent="0.25">
      <c r="A448" s="203">
        <v>7</v>
      </c>
      <c r="B448" s="206" t="s">
        <v>324</v>
      </c>
      <c r="C448" s="203">
        <v>32</v>
      </c>
      <c r="D448" s="203" t="s">
        <v>280</v>
      </c>
      <c r="E448" s="205">
        <v>0</v>
      </c>
      <c r="F448" s="205">
        <v>0</v>
      </c>
      <c r="G448" s="205">
        <v>0</v>
      </c>
      <c r="H448" s="205">
        <v>0</v>
      </c>
      <c r="I448" s="205">
        <v>0</v>
      </c>
    </row>
    <row r="449" spans="1:9" s="202" customFormat="1" x14ac:dyDescent="0.25">
      <c r="A449" s="203" t="s">
        <v>557</v>
      </c>
      <c r="B449" s="206" t="s">
        <v>326</v>
      </c>
      <c r="C449" s="203">
        <v>32</v>
      </c>
      <c r="D449" s="203" t="s">
        <v>282</v>
      </c>
      <c r="E449" s="205">
        <v>0</v>
      </c>
      <c r="F449" s="205">
        <v>0</v>
      </c>
      <c r="G449" s="205">
        <v>2890.63</v>
      </c>
      <c r="H449" s="205">
        <v>92500</v>
      </c>
      <c r="I449" s="205">
        <v>92500</v>
      </c>
    </row>
    <row r="450" spans="1:9" s="202" customFormat="1" x14ac:dyDescent="0.25">
      <c r="A450" s="203" t="s">
        <v>558</v>
      </c>
      <c r="B450" s="206" t="s">
        <v>328</v>
      </c>
      <c r="C450" s="203">
        <v>32</v>
      </c>
      <c r="D450" s="203" t="s">
        <v>282</v>
      </c>
      <c r="E450" s="205">
        <v>0</v>
      </c>
      <c r="F450" s="205">
        <v>0</v>
      </c>
      <c r="G450" s="205">
        <v>809.38</v>
      </c>
      <c r="H450" s="205">
        <v>25900</v>
      </c>
      <c r="I450" s="205">
        <v>25900</v>
      </c>
    </row>
    <row r="451" spans="1:9" s="202" customFormat="1" x14ac:dyDescent="0.25">
      <c r="A451" s="203" t="s">
        <v>559</v>
      </c>
      <c r="B451" s="206" t="s">
        <v>330</v>
      </c>
      <c r="C451" s="203">
        <v>64</v>
      </c>
      <c r="D451" s="203" t="s">
        <v>282</v>
      </c>
      <c r="E451" s="205">
        <v>0</v>
      </c>
      <c r="F451" s="205">
        <v>0</v>
      </c>
      <c r="G451" s="205">
        <v>809.38</v>
      </c>
      <c r="H451" s="205">
        <v>51800</v>
      </c>
      <c r="I451" s="205">
        <v>51800</v>
      </c>
    </row>
    <row r="452" spans="1:9" s="202" customFormat="1" ht="30" x14ac:dyDescent="0.25">
      <c r="A452" s="203" t="s">
        <v>560</v>
      </c>
      <c r="B452" s="206" t="s">
        <v>332</v>
      </c>
      <c r="C452" s="203">
        <v>32</v>
      </c>
      <c r="D452" s="203" t="s">
        <v>282</v>
      </c>
      <c r="E452" s="205">
        <v>0</v>
      </c>
      <c r="F452" s="205">
        <v>0</v>
      </c>
      <c r="G452" s="205">
        <v>2890.63</v>
      </c>
      <c r="H452" s="205">
        <v>92500</v>
      </c>
      <c r="I452" s="205">
        <v>92500</v>
      </c>
    </row>
    <row r="453" spans="1:9" s="202" customFormat="1" ht="30" x14ac:dyDescent="0.25">
      <c r="A453" s="203" t="s">
        <v>561</v>
      </c>
      <c r="B453" s="206" t="s">
        <v>334</v>
      </c>
      <c r="C453" s="203">
        <v>32</v>
      </c>
      <c r="D453" s="203" t="s">
        <v>282</v>
      </c>
      <c r="E453" s="205">
        <v>0</v>
      </c>
      <c r="F453" s="205">
        <v>0</v>
      </c>
      <c r="G453" s="205">
        <v>2890.63</v>
      </c>
      <c r="H453" s="205">
        <v>92500</v>
      </c>
      <c r="I453" s="205">
        <v>92500</v>
      </c>
    </row>
    <row r="454" spans="1:9" s="202" customFormat="1" x14ac:dyDescent="0.25">
      <c r="A454" s="203" t="s">
        <v>562</v>
      </c>
      <c r="B454" s="206" t="s">
        <v>336</v>
      </c>
      <c r="C454" s="203">
        <v>32</v>
      </c>
      <c r="D454" s="203" t="s">
        <v>282</v>
      </c>
      <c r="E454" s="205">
        <v>0</v>
      </c>
      <c r="F454" s="205">
        <v>0</v>
      </c>
      <c r="G454" s="205">
        <v>11562.5</v>
      </c>
      <c r="H454" s="205">
        <v>370000</v>
      </c>
      <c r="I454" s="205">
        <v>370000</v>
      </c>
    </row>
    <row r="455" spans="1:9" s="202" customFormat="1" ht="30" x14ac:dyDescent="0.25">
      <c r="A455" s="203" t="s">
        <v>563</v>
      </c>
      <c r="B455" s="206" t="s">
        <v>338</v>
      </c>
      <c r="C455" s="203">
        <v>64</v>
      </c>
      <c r="D455" s="203" t="s">
        <v>282</v>
      </c>
      <c r="E455" s="205">
        <v>0</v>
      </c>
      <c r="F455" s="205">
        <v>0</v>
      </c>
      <c r="G455" s="205">
        <v>809.38</v>
      </c>
      <c r="H455" s="205">
        <v>51800</v>
      </c>
      <c r="I455" s="205">
        <v>51800</v>
      </c>
    </row>
    <row r="456" spans="1:9" s="202" customFormat="1" ht="30" x14ac:dyDescent="0.25">
      <c r="A456" s="203">
        <v>8</v>
      </c>
      <c r="B456" s="206" t="s">
        <v>341</v>
      </c>
      <c r="C456" s="203">
        <v>42</v>
      </c>
      <c r="D456" s="203" t="s">
        <v>282</v>
      </c>
      <c r="E456" s="205">
        <v>0</v>
      </c>
      <c r="F456" s="205">
        <v>0</v>
      </c>
      <c r="G456" s="205">
        <v>3584.38</v>
      </c>
      <c r="H456" s="205">
        <v>150543.75</v>
      </c>
      <c r="I456" s="205">
        <v>150543.75</v>
      </c>
    </row>
    <row r="457" spans="1:9" s="202" customFormat="1" ht="30" x14ac:dyDescent="0.25">
      <c r="A457" s="203">
        <v>9</v>
      </c>
      <c r="B457" s="206" t="s">
        <v>564</v>
      </c>
      <c r="C457" s="203">
        <v>4</v>
      </c>
      <c r="D457" s="203" t="s">
        <v>282</v>
      </c>
      <c r="E457" s="205">
        <v>0</v>
      </c>
      <c r="F457" s="205">
        <v>0</v>
      </c>
      <c r="G457" s="205">
        <v>8093.75</v>
      </c>
      <c r="H457" s="205">
        <v>32375</v>
      </c>
      <c r="I457" s="205">
        <v>32375</v>
      </c>
    </row>
    <row r="458" spans="1:9" s="202" customFormat="1" ht="30" x14ac:dyDescent="0.25">
      <c r="A458" s="203">
        <v>10</v>
      </c>
      <c r="B458" s="206" t="s">
        <v>565</v>
      </c>
      <c r="C458" s="203">
        <v>2</v>
      </c>
      <c r="D458" s="203" t="s">
        <v>282</v>
      </c>
      <c r="E458" s="205">
        <v>0</v>
      </c>
      <c r="F458" s="205">
        <v>0</v>
      </c>
      <c r="G458" s="205">
        <v>12718.75</v>
      </c>
      <c r="H458" s="205">
        <v>25437.5</v>
      </c>
      <c r="I458" s="205">
        <v>25437.5</v>
      </c>
    </row>
    <row r="459" spans="1:9" s="202" customFormat="1" ht="30" x14ac:dyDescent="0.25">
      <c r="A459" s="203">
        <v>11</v>
      </c>
      <c r="B459" s="206" t="s">
        <v>343</v>
      </c>
      <c r="C459" s="203">
        <v>32</v>
      </c>
      <c r="D459" s="203" t="s">
        <v>282</v>
      </c>
      <c r="E459" s="205">
        <v>0</v>
      </c>
      <c r="F459" s="205">
        <v>0</v>
      </c>
      <c r="G459" s="205">
        <v>0</v>
      </c>
      <c r="H459" s="205">
        <v>0</v>
      </c>
      <c r="I459" s="205">
        <v>0</v>
      </c>
    </row>
    <row r="460" spans="1:9" s="202" customFormat="1" x14ac:dyDescent="0.25">
      <c r="A460" s="203">
        <v>12</v>
      </c>
      <c r="B460" s="206" t="s">
        <v>297</v>
      </c>
      <c r="C460" s="203">
        <v>0.1</v>
      </c>
      <c r="D460" s="203" t="s">
        <v>298</v>
      </c>
      <c r="E460" s="205">
        <v>0</v>
      </c>
      <c r="F460" s="205">
        <v>0</v>
      </c>
      <c r="G460" s="205">
        <v>115625</v>
      </c>
      <c r="H460" s="205">
        <v>11562.5</v>
      </c>
      <c r="I460" s="205">
        <v>11562.5</v>
      </c>
    </row>
    <row r="461" spans="1:9" s="202" customFormat="1" x14ac:dyDescent="0.25">
      <c r="A461" s="207">
        <v>13</v>
      </c>
      <c r="B461" s="208" t="s">
        <v>344</v>
      </c>
      <c r="C461" s="203"/>
      <c r="D461" s="203"/>
      <c r="E461" s="205">
        <v>0</v>
      </c>
      <c r="F461" s="205">
        <v>0</v>
      </c>
      <c r="G461" s="205">
        <v>0</v>
      </c>
      <c r="H461" s="205">
        <v>0</v>
      </c>
      <c r="I461" s="205">
        <v>0</v>
      </c>
    </row>
    <row r="462" spans="1:9" s="202" customFormat="1" ht="30" x14ac:dyDescent="0.25">
      <c r="A462" s="203"/>
      <c r="B462" s="206" t="s">
        <v>511</v>
      </c>
      <c r="C462" s="203">
        <v>4</v>
      </c>
      <c r="D462" s="203" t="s">
        <v>282</v>
      </c>
      <c r="E462" s="205">
        <v>0</v>
      </c>
      <c r="F462" s="205">
        <v>0</v>
      </c>
      <c r="G462" s="205">
        <v>1734.38</v>
      </c>
      <c r="H462" s="205">
        <v>6937.5</v>
      </c>
      <c r="I462" s="205">
        <v>6937.5</v>
      </c>
    </row>
    <row r="463" spans="1:9" s="202" customFormat="1" ht="30" x14ac:dyDescent="0.25">
      <c r="A463" s="203"/>
      <c r="B463" s="206" t="s">
        <v>346</v>
      </c>
      <c r="C463" s="203">
        <v>4</v>
      </c>
      <c r="D463" s="203" t="s">
        <v>282</v>
      </c>
      <c r="E463" s="205">
        <v>0</v>
      </c>
      <c r="F463" s="205">
        <v>0</v>
      </c>
      <c r="G463" s="205">
        <v>1734.38</v>
      </c>
      <c r="H463" s="205">
        <v>6937.5</v>
      </c>
      <c r="I463" s="205">
        <v>6937.5</v>
      </c>
    </row>
    <row r="464" spans="1:9" s="202" customFormat="1" x14ac:dyDescent="0.25">
      <c r="A464" s="203">
        <v>14</v>
      </c>
      <c r="B464" s="206" t="s">
        <v>435</v>
      </c>
      <c r="C464" s="203">
        <v>6</v>
      </c>
      <c r="D464" s="203" t="s">
        <v>282</v>
      </c>
      <c r="E464" s="205">
        <v>0</v>
      </c>
      <c r="F464" s="205">
        <v>0</v>
      </c>
      <c r="G464" s="205">
        <v>1734.38</v>
      </c>
      <c r="H464" s="205">
        <v>10406.25</v>
      </c>
      <c r="I464" s="205">
        <v>10406.25</v>
      </c>
    </row>
    <row r="465" spans="1:9" s="202" customFormat="1" ht="30" x14ac:dyDescent="0.25">
      <c r="A465" s="203">
        <v>15</v>
      </c>
      <c r="B465" s="206" t="s">
        <v>347</v>
      </c>
      <c r="C465" s="203">
        <v>425</v>
      </c>
      <c r="D465" s="203" t="s">
        <v>300</v>
      </c>
      <c r="E465" s="205">
        <v>0</v>
      </c>
      <c r="F465" s="205">
        <v>0</v>
      </c>
      <c r="G465" s="205">
        <v>4740.63</v>
      </c>
      <c r="H465" s="205">
        <v>2014765.63</v>
      </c>
      <c r="I465" s="205">
        <v>2014765.63</v>
      </c>
    </row>
    <row r="466" spans="1:9" s="202" customFormat="1" ht="30" x14ac:dyDescent="0.25">
      <c r="A466" s="203">
        <v>16</v>
      </c>
      <c r="B466" s="206" t="s">
        <v>512</v>
      </c>
      <c r="C466" s="203">
        <v>320</v>
      </c>
      <c r="D466" s="203" t="s">
        <v>300</v>
      </c>
      <c r="E466" s="205">
        <v>0</v>
      </c>
      <c r="F466" s="205">
        <v>0</v>
      </c>
      <c r="G466" s="205">
        <v>5896.88</v>
      </c>
      <c r="H466" s="205">
        <v>1887000</v>
      </c>
      <c r="I466" s="205">
        <v>1887000</v>
      </c>
    </row>
    <row r="467" spans="1:9" s="202" customFormat="1" ht="30" x14ac:dyDescent="0.25">
      <c r="A467" s="203">
        <v>17</v>
      </c>
      <c r="B467" s="206" t="s">
        <v>444</v>
      </c>
      <c r="C467" s="203">
        <v>1</v>
      </c>
      <c r="D467" s="203" t="s">
        <v>300</v>
      </c>
      <c r="E467" s="205">
        <v>0</v>
      </c>
      <c r="F467" s="205">
        <v>0</v>
      </c>
      <c r="G467" s="205">
        <v>2196.88</v>
      </c>
      <c r="H467" s="205">
        <v>2196.88</v>
      </c>
      <c r="I467" s="205">
        <v>2196.88</v>
      </c>
    </row>
    <row r="468" spans="1:9" s="202" customFormat="1" x14ac:dyDescent="0.25">
      <c r="A468" s="203">
        <v>18</v>
      </c>
      <c r="B468" s="206" t="s">
        <v>348</v>
      </c>
      <c r="C468" s="203">
        <v>9</v>
      </c>
      <c r="D468" s="203" t="s">
        <v>300</v>
      </c>
      <c r="E468" s="205">
        <v>0</v>
      </c>
      <c r="F468" s="205">
        <v>0</v>
      </c>
      <c r="G468" s="205">
        <v>12718.75</v>
      </c>
      <c r="H468" s="205">
        <v>114468.75</v>
      </c>
      <c r="I468" s="205">
        <v>114468.75</v>
      </c>
    </row>
    <row r="469" spans="1:9" s="202" customFormat="1" ht="30" x14ac:dyDescent="0.25">
      <c r="A469" s="203">
        <v>19</v>
      </c>
      <c r="B469" s="206" t="s">
        <v>349</v>
      </c>
      <c r="C469" s="203">
        <v>16</v>
      </c>
      <c r="D469" s="203" t="s">
        <v>300</v>
      </c>
      <c r="E469" s="205">
        <v>0</v>
      </c>
      <c r="F469" s="205">
        <v>0</v>
      </c>
      <c r="G469" s="205">
        <v>12718.75</v>
      </c>
      <c r="H469" s="205">
        <v>203500</v>
      </c>
      <c r="I469" s="205">
        <v>203500</v>
      </c>
    </row>
    <row r="470" spans="1:9" s="202" customFormat="1" x14ac:dyDescent="0.25">
      <c r="A470" s="203">
        <v>20</v>
      </c>
      <c r="B470" s="206" t="s">
        <v>566</v>
      </c>
      <c r="C470" s="203">
        <v>2</v>
      </c>
      <c r="D470" s="203" t="s">
        <v>282</v>
      </c>
      <c r="E470" s="205">
        <v>0</v>
      </c>
      <c r="F470" s="205">
        <v>0</v>
      </c>
      <c r="G470" s="205">
        <v>8209.3799999999992</v>
      </c>
      <c r="H470" s="205">
        <v>16418.75</v>
      </c>
      <c r="I470" s="205">
        <v>16418.75</v>
      </c>
    </row>
    <row r="471" spans="1:9" s="202" customFormat="1" ht="30" x14ac:dyDescent="0.25">
      <c r="A471" s="203">
        <v>21</v>
      </c>
      <c r="B471" s="206" t="s">
        <v>567</v>
      </c>
      <c r="C471" s="203">
        <v>4</v>
      </c>
      <c r="D471" s="203" t="s">
        <v>282</v>
      </c>
      <c r="E471" s="205">
        <v>0</v>
      </c>
      <c r="F471" s="205">
        <v>0</v>
      </c>
      <c r="G471" s="205">
        <v>8209.3799999999992</v>
      </c>
      <c r="H471" s="205">
        <v>32837.5</v>
      </c>
      <c r="I471" s="205">
        <v>32837.5</v>
      </c>
    </row>
    <row r="472" spans="1:9" s="202" customFormat="1" x14ac:dyDescent="0.25">
      <c r="A472" s="207">
        <v>22</v>
      </c>
      <c r="B472" s="208" t="s">
        <v>350</v>
      </c>
      <c r="C472" s="203"/>
      <c r="D472" s="203"/>
      <c r="E472" s="205">
        <v>0</v>
      </c>
      <c r="F472" s="205">
        <v>0</v>
      </c>
      <c r="G472" s="205">
        <v>0</v>
      </c>
      <c r="H472" s="205">
        <v>0</v>
      </c>
      <c r="I472" s="205">
        <v>0</v>
      </c>
    </row>
    <row r="473" spans="1:9" s="202" customFormat="1" x14ac:dyDescent="0.25">
      <c r="A473" s="203" t="s">
        <v>568</v>
      </c>
      <c r="B473" s="206" t="s">
        <v>314</v>
      </c>
      <c r="C473" s="203">
        <v>1</v>
      </c>
      <c r="D473" s="203" t="s">
        <v>315</v>
      </c>
      <c r="E473" s="205">
        <v>0</v>
      </c>
      <c r="F473" s="205">
        <v>0</v>
      </c>
      <c r="G473" s="205">
        <v>8093.75</v>
      </c>
      <c r="H473" s="205">
        <v>8093.75</v>
      </c>
      <c r="I473" s="205">
        <v>8093.75</v>
      </c>
    </row>
    <row r="474" spans="1:9" s="202" customFormat="1" x14ac:dyDescent="0.25">
      <c r="A474" s="203" t="s">
        <v>569</v>
      </c>
      <c r="B474" s="206" t="s">
        <v>317</v>
      </c>
      <c r="C474" s="203">
        <v>2.6</v>
      </c>
      <c r="D474" s="203" t="s">
        <v>315</v>
      </c>
      <c r="E474" s="205">
        <v>0</v>
      </c>
      <c r="F474" s="205">
        <v>0</v>
      </c>
      <c r="G474" s="205">
        <v>8093.75</v>
      </c>
      <c r="H474" s="205">
        <v>21043.75</v>
      </c>
      <c r="I474" s="205">
        <v>21043.75</v>
      </c>
    </row>
    <row r="475" spans="1:9" s="202" customFormat="1" x14ac:dyDescent="0.25">
      <c r="A475" s="203"/>
      <c r="B475" s="204" t="s">
        <v>379</v>
      </c>
      <c r="C475" s="203"/>
      <c r="D475" s="203"/>
      <c r="E475" s="205">
        <v>0</v>
      </c>
      <c r="F475" s="205">
        <v>0</v>
      </c>
      <c r="G475" s="205">
        <v>0</v>
      </c>
      <c r="H475" s="205">
        <v>0</v>
      </c>
      <c r="I475" s="205">
        <v>0</v>
      </c>
    </row>
    <row r="476" spans="1:9" s="202" customFormat="1" x14ac:dyDescent="0.25">
      <c r="A476" s="203">
        <v>1</v>
      </c>
      <c r="B476" s="206" t="s">
        <v>380</v>
      </c>
      <c r="C476" s="203">
        <v>1</v>
      </c>
      <c r="D476" s="203" t="s">
        <v>282</v>
      </c>
      <c r="E476" s="205">
        <v>0</v>
      </c>
      <c r="F476" s="205">
        <v>0</v>
      </c>
      <c r="G476" s="205">
        <v>8209.3799999999992</v>
      </c>
      <c r="H476" s="205">
        <v>8209.3799999999992</v>
      </c>
      <c r="I476" s="205">
        <v>8209.3799999999992</v>
      </c>
    </row>
    <row r="477" spans="1:9" s="202" customFormat="1" x14ac:dyDescent="0.25">
      <c r="A477" s="203">
        <v>2</v>
      </c>
      <c r="B477" s="206" t="s">
        <v>378</v>
      </c>
      <c r="C477" s="203">
        <v>6</v>
      </c>
      <c r="D477" s="203" t="s">
        <v>300</v>
      </c>
      <c r="E477" s="205">
        <v>0</v>
      </c>
      <c r="F477" s="205">
        <v>0</v>
      </c>
      <c r="G477" s="205">
        <v>2196.88</v>
      </c>
      <c r="H477" s="205">
        <v>13181.25</v>
      </c>
      <c r="I477" s="205">
        <v>13181.25</v>
      </c>
    </row>
    <row r="478" spans="1:9" s="202" customFormat="1" x14ac:dyDescent="0.25">
      <c r="A478" s="203"/>
      <c r="B478" s="204" t="s">
        <v>416</v>
      </c>
      <c r="C478" s="203"/>
      <c r="D478" s="203"/>
      <c r="E478" s="205">
        <v>0</v>
      </c>
      <c r="F478" s="205">
        <v>0</v>
      </c>
      <c r="G478" s="205">
        <v>0</v>
      </c>
      <c r="H478" s="205">
        <v>0</v>
      </c>
      <c r="I478" s="205">
        <v>0</v>
      </c>
    </row>
    <row r="479" spans="1:9" s="202" customFormat="1" x14ac:dyDescent="0.25">
      <c r="A479" s="203">
        <v>1</v>
      </c>
      <c r="B479" s="206" t="s">
        <v>301</v>
      </c>
      <c r="C479" s="203">
        <v>2</v>
      </c>
      <c r="D479" s="203" t="s">
        <v>300</v>
      </c>
      <c r="E479" s="205">
        <v>0</v>
      </c>
      <c r="F479" s="205">
        <v>0</v>
      </c>
      <c r="G479" s="205">
        <v>1734.38</v>
      </c>
      <c r="H479" s="205">
        <v>3468.75</v>
      </c>
      <c r="I479" s="205">
        <v>3468.75</v>
      </c>
    </row>
    <row r="480" spans="1:9" s="202" customFormat="1" x14ac:dyDescent="0.25">
      <c r="A480" s="203">
        <v>2</v>
      </c>
      <c r="B480" s="206" t="s">
        <v>570</v>
      </c>
      <c r="C480" s="203">
        <v>60</v>
      </c>
      <c r="D480" s="203" t="s">
        <v>300</v>
      </c>
      <c r="E480" s="205">
        <v>0</v>
      </c>
      <c r="F480" s="205">
        <v>0</v>
      </c>
      <c r="G480" s="205">
        <v>2890.63</v>
      </c>
      <c r="H480" s="205">
        <v>173437.5</v>
      </c>
      <c r="I480" s="205">
        <v>173437.5</v>
      </c>
    </row>
    <row r="481" spans="1:9" s="202" customFormat="1" x14ac:dyDescent="0.25">
      <c r="A481" s="203">
        <v>3</v>
      </c>
      <c r="B481" s="206" t="s">
        <v>571</v>
      </c>
      <c r="C481" s="203">
        <v>50</v>
      </c>
      <c r="D481" s="203" t="s">
        <v>282</v>
      </c>
      <c r="E481" s="205">
        <v>0</v>
      </c>
      <c r="F481" s="205">
        <v>0</v>
      </c>
      <c r="G481" s="205">
        <v>3584.38</v>
      </c>
      <c r="H481" s="205">
        <v>179218.75</v>
      </c>
      <c r="I481" s="205">
        <v>179218.75</v>
      </c>
    </row>
    <row r="482" spans="1:9" s="202" customFormat="1" x14ac:dyDescent="0.25">
      <c r="A482" s="199"/>
      <c r="B482" s="200" t="s">
        <v>572</v>
      </c>
      <c r="C482" s="199"/>
      <c r="D482" s="199"/>
      <c r="E482" s="201">
        <v>0</v>
      </c>
      <c r="F482" s="201">
        <v>0</v>
      </c>
      <c r="G482" s="201">
        <v>0</v>
      </c>
      <c r="H482" s="201">
        <v>0</v>
      </c>
      <c r="I482" s="201">
        <v>0</v>
      </c>
    </row>
    <row r="483" spans="1:9" s="202" customFormat="1" x14ac:dyDescent="0.25">
      <c r="A483" s="203"/>
      <c r="B483" s="204" t="s">
        <v>318</v>
      </c>
      <c r="C483" s="203"/>
      <c r="D483" s="203"/>
      <c r="E483" s="205">
        <v>0</v>
      </c>
      <c r="F483" s="205">
        <v>0</v>
      </c>
      <c r="G483" s="205">
        <v>0</v>
      </c>
      <c r="H483" s="205">
        <v>0</v>
      </c>
      <c r="I483" s="205">
        <v>0</v>
      </c>
    </row>
    <row r="484" spans="1:9" s="202" customFormat="1" ht="30" x14ac:dyDescent="0.25">
      <c r="A484" s="203">
        <v>1</v>
      </c>
      <c r="B484" s="206" t="s">
        <v>319</v>
      </c>
      <c r="C484" s="203">
        <v>12</v>
      </c>
      <c r="D484" s="203" t="s">
        <v>282</v>
      </c>
      <c r="E484" s="205">
        <v>0</v>
      </c>
      <c r="F484" s="205">
        <v>0</v>
      </c>
      <c r="G484" s="205">
        <v>8093.75</v>
      </c>
      <c r="H484" s="205">
        <v>97125</v>
      </c>
      <c r="I484" s="205">
        <v>97125</v>
      </c>
    </row>
    <row r="485" spans="1:9" s="202" customFormat="1" ht="30" x14ac:dyDescent="0.25">
      <c r="A485" s="203">
        <v>2</v>
      </c>
      <c r="B485" s="206" t="s">
        <v>553</v>
      </c>
      <c r="C485" s="203">
        <v>4</v>
      </c>
      <c r="D485" s="203" t="s">
        <v>282</v>
      </c>
      <c r="E485" s="205">
        <v>0</v>
      </c>
      <c r="F485" s="205">
        <v>0</v>
      </c>
      <c r="G485" s="205">
        <v>9134.3799999999992</v>
      </c>
      <c r="H485" s="205">
        <v>36537.5</v>
      </c>
      <c r="I485" s="205">
        <v>36537.5</v>
      </c>
    </row>
    <row r="486" spans="1:9" s="202" customFormat="1" ht="45" x14ac:dyDescent="0.25">
      <c r="A486" s="203">
        <v>3</v>
      </c>
      <c r="B486" s="206" t="s">
        <v>320</v>
      </c>
      <c r="C486" s="203">
        <v>2</v>
      </c>
      <c r="D486" s="203" t="s">
        <v>282</v>
      </c>
      <c r="E486" s="205">
        <v>0</v>
      </c>
      <c r="F486" s="205">
        <v>0</v>
      </c>
      <c r="G486" s="205">
        <v>8093.75</v>
      </c>
      <c r="H486" s="205">
        <v>16187.5</v>
      </c>
      <c r="I486" s="205">
        <v>16187.5</v>
      </c>
    </row>
    <row r="487" spans="1:9" s="202" customFormat="1" ht="45" x14ac:dyDescent="0.25">
      <c r="A487" s="203">
        <v>4</v>
      </c>
      <c r="B487" s="206" t="s">
        <v>554</v>
      </c>
      <c r="C487" s="203">
        <v>1</v>
      </c>
      <c r="D487" s="203" t="s">
        <v>282</v>
      </c>
      <c r="E487" s="205">
        <v>0</v>
      </c>
      <c r="F487" s="205">
        <v>0</v>
      </c>
      <c r="G487" s="205">
        <v>9134.3799999999992</v>
      </c>
      <c r="H487" s="205">
        <v>9134.3799999999992</v>
      </c>
      <c r="I487" s="205">
        <v>9134.3799999999992</v>
      </c>
    </row>
    <row r="488" spans="1:9" s="202" customFormat="1" ht="30" x14ac:dyDescent="0.25">
      <c r="A488" s="203">
        <v>5</v>
      </c>
      <c r="B488" s="206" t="s">
        <v>496</v>
      </c>
      <c r="C488" s="203">
        <v>2</v>
      </c>
      <c r="D488" s="203" t="s">
        <v>282</v>
      </c>
      <c r="E488" s="205">
        <v>0</v>
      </c>
      <c r="F488" s="205">
        <v>0</v>
      </c>
      <c r="G488" s="205">
        <v>8093.75</v>
      </c>
      <c r="H488" s="205">
        <v>16187.5</v>
      </c>
      <c r="I488" s="205">
        <v>16187.5</v>
      </c>
    </row>
    <row r="489" spans="1:9" s="202" customFormat="1" ht="30" x14ac:dyDescent="0.25">
      <c r="A489" s="203">
        <v>6</v>
      </c>
      <c r="B489" s="206" t="s">
        <v>497</v>
      </c>
      <c r="C489" s="203">
        <v>1</v>
      </c>
      <c r="D489" s="203" t="s">
        <v>282</v>
      </c>
      <c r="E489" s="205">
        <v>0</v>
      </c>
      <c r="F489" s="205">
        <v>0</v>
      </c>
      <c r="G489" s="205">
        <v>9134.3799999999992</v>
      </c>
      <c r="H489" s="205">
        <v>9134.3799999999992</v>
      </c>
      <c r="I489" s="205">
        <v>9134.3799999999992</v>
      </c>
    </row>
    <row r="490" spans="1:9" s="202" customFormat="1" ht="30" x14ac:dyDescent="0.25">
      <c r="A490" s="203">
        <v>7</v>
      </c>
      <c r="B490" s="206" t="s">
        <v>573</v>
      </c>
      <c r="C490" s="203">
        <v>2</v>
      </c>
      <c r="D490" s="203" t="s">
        <v>282</v>
      </c>
      <c r="E490" s="205">
        <v>0</v>
      </c>
      <c r="F490" s="205">
        <v>0</v>
      </c>
      <c r="G490" s="205">
        <v>3584.38</v>
      </c>
      <c r="H490" s="205">
        <v>7168.75</v>
      </c>
      <c r="I490" s="205">
        <v>7168.75</v>
      </c>
    </row>
    <row r="491" spans="1:9" s="202" customFormat="1" ht="30" x14ac:dyDescent="0.25">
      <c r="A491" s="203">
        <v>8</v>
      </c>
      <c r="B491" s="206" t="s">
        <v>498</v>
      </c>
      <c r="C491" s="203">
        <v>1</v>
      </c>
      <c r="D491" s="203" t="s">
        <v>282</v>
      </c>
      <c r="E491" s="205">
        <v>0</v>
      </c>
      <c r="F491" s="205">
        <v>0</v>
      </c>
      <c r="G491" s="205">
        <v>5203.13</v>
      </c>
      <c r="H491" s="205">
        <v>5203.13</v>
      </c>
      <c r="I491" s="205">
        <v>5203.13</v>
      </c>
    </row>
    <row r="492" spans="1:9" s="202" customFormat="1" x14ac:dyDescent="0.25">
      <c r="A492" s="203">
        <v>9</v>
      </c>
      <c r="B492" s="206" t="s">
        <v>574</v>
      </c>
      <c r="C492" s="203">
        <v>6</v>
      </c>
      <c r="D492" s="203" t="s">
        <v>282</v>
      </c>
      <c r="E492" s="205">
        <v>0</v>
      </c>
      <c r="F492" s="205">
        <v>0</v>
      </c>
      <c r="G492" s="205">
        <v>1734.38</v>
      </c>
      <c r="H492" s="205">
        <v>10406.25</v>
      </c>
      <c r="I492" s="205">
        <v>10406.25</v>
      </c>
    </row>
    <row r="493" spans="1:9" s="202" customFormat="1" x14ac:dyDescent="0.25">
      <c r="A493" s="203">
        <v>10</v>
      </c>
      <c r="B493" s="206" t="s">
        <v>499</v>
      </c>
      <c r="C493" s="203">
        <v>2</v>
      </c>
      <c r="D493" s="203" t="s">
        <v>282</v>
      </c>
      <c r="E493" s="205">
        <v>0</v>
      </c>
      <c r="F493" s="205">
        <v>0</v>
      </c>
      <c r="G493" s="205">
        <v>2890.63</v>
      </c>
      <c r="H493" s="205">
        <v>5781.25</v>
      </c>
      <c r="I493" s="205">
        <v>5781.25</v>
      </c>
    </row>
    <row r="494" spans="1:9" s="202" customFormat="1" x14ac:dyDescent="0.25">
      <c r="A494" s="203">
        <v>11</v>
      </c>
      <c r="B494" s="206" t="s">
        <v>324</v>
      </c>
      <c r="C494" s="203">
        <v>6</v>
      </c>
      <c r="D494" s="203" t="s">
        <v>280</v>
      </c>
      <c r="E494" s="205">
        <v>0</v>
      </c>
      <c r="F494" s="205">
        <v>0</v>
      </c>
      <c r="G494" s="205">
        <v>0</v>
      </c>
      <c r="H494" s="205">
        <v>0</v>
      </c>
      <c r="I494" s="205">
        <v>0</v>
      </c>
    </row>
    <row r="495" spans="1:9" s="202" customFormat="1" x14ac:dyDescent="0.25">
      <c r="A495" s="203" t="s">
        <v>575</v>
      </c>
      <c r="B495" s="206" t="s">
        <v>326</v>
      </c>
      <c r="C495" s="203">
        <v>6</v>
      </c>
      <c r="D495" s="203" t="s">
        <v>282</v>
      </c>
      <c r="E495" s="205">
        <v>0</v>
      </c>
      <c r="F495" s="205">
        <v>0</v>
      </c>
      <c r="G495" s="205">
        <v>2890.63</v>
      </c>
      <c r="H495" s="205">
        <v>17343.75</v>
      </c>
      <c r="I495" s="205">
        <v>17343.75</v>
      </c>
    </row>
    <row r="496" spans="1:9" s="202" customFormat="1" x14ac:dyDescent="0.25">
      <c r="A496" s="203" t="s">
        <v>576</v>
      </c>
      <c r="B496" s="206" t="s">
        <v>328</v>
      </c>
      <c r="C496" s="203">
        <v>6</v>
      </c>
      <c r="D496" s="203" t="s">
        <v>282</v>
      </c>
      <c r="E496" s="205">
        <v>0</v>
      </c>
      <c r="F496" s="205">
        <v>0</v>
      </c>
      <c r="G496" s="205">
        <v>809.38</v>
      </c>
      <c r="H496" s="205">
        <v>4856.25</v>
      </c>
      <c r="I496" s="205">
        <v>4856.25</v>
      </c>
    </row>
    <row r="497" spans="1:9" s="202" customFormat="1" x14ac:dyDescent="0.25">
      <c r="A497" s="203" t="s">
        <v>577</v>
      </c>
      <c r="B497" s="206" t="s">
        <v>330</v>
      </c>
      <c r="C497" s="203">
        <v>12</v>
      </c>
      <c r="D497" s="203" t="s">
        <v>282</v>
      </c>
      <c r="E497" s="205">
        <v>0</v>
      </c>
      <c r="F497" s="205">
        <v>0</v>
      </c>
      <c r="G497" s="205">
        <v>809.38</v>
      </c>
      <c r="H497" s="205">
        <v>9712.5</v>
      </c>
      <c r="I497" s="205">
        <v>9712.5</v>
      </c>
    </row>
    <row r="498" spans="1:9" s="202" customFormat="1" ht="30" x14ac:dyDescent="0.25">
      <c r="A498" s="203" t="s">
        <v>578</v>
      </c>
      <c r="B498" s="206" t="s">
        <v>332</v>
      </c>
      <c r="C498" s="203">
        <v>6</v>
      </c>
      <c r="D498" s="203" t="s">
        <v>282</v>
      </c>
      <c r="E498" s="205">
        <v>0</v>
      </c>
      <c r="F498" s="205">
        <v>0</v>
      </c>
      <c r="G498" s="205">
        <v>2890.63</v>
      </c>
      <c r="H498" s="205">
        <v>17343.75</v>
      </c>
      <c r="I498" s="205">
        <v>17343.75</v>
      </c>
    </row>
    <row r="499" spans="1:9" s="202" customFormat="1" ht="30" x14ac:dyDescent="0.25">
      <c r="A499" s="203" t="s">
        <v>579</v>
      </c>
      <c r="B499" s="206" t="s">
        <v>505</v>
      </c>
      <c r="C499" s="203">
        <v>6</v>
      </c>
      <c r="D499" s="203" t="s">
        <v>282</v>
      </c>
      <c r="E499" s="205">
        <v>0</v>
      </c>
      <c r="F499" s="205">
        <v>0</v>
      </c>
      <c r="G499" s="205">
        <v>2890.63</v>
      </c>
      <c r="H499" s="205">
        <v>17343.75</v>
      </c>
      <c r="I499" s="205">
        <v>17343.75</v>
      </c>
    </row>
    <row r="500" spans="1:9" s="202" customFormat="1" x14ac:dyDescent="0.25">
      <c r="A500" s="203" t="s">
        <v>580</v>
      </c>
      <c r="B500" s="206" t="s">
        <v>336</v>
      </c>
      <c r="C500" s="203">
        <v>6</v>
      </c>
      <c r="D500" s="203" t="s">
        <v>282</v>
      </c>
      <c r="E500" s="205">
        <v>0</v>
      </c>
      <c r="F500" s="205">
        <v>0</v>
      </c>
      <c r="G500" s="205">
        <v>11562.5</v>
      </c>
      <c r="H500" s="205">
        <v>69375</v>
      </c>
      <c r="I500" s="205">
        <v>69375</v>
      </c>
    </row>
    <row r="501" spans="1:9" s="202" customFormat="1" ht="30" x14ac:dyDescent="0.25">
      <c r="A501" s="203" t="s">
        <v>581</v>
      </c>
      <c r="B501" s="206" t="s">
        <v>338</v>
      </c>
      <c r="C501" s="203">
        <v>12</v>
      </c>
      <c r="D501" s="203" t="s">
        <v>282</v>
      </c>
      <c r="E501" s="205">
        <v>0</v>
      </c>
      <c r="F501" s="205">
        <v>0</v>
      </c>
      <c r="G501" s="205">
        <v>809.38</v>
      </c>
      <c r="H501" s="205">
        <v>9712.5</v>
      </c>
      <c r="I501" s="205">
        <v>9712.5</v>
      </c>
    </row>
    <row r="502" spans="1:9" s="202" customFormat="1" ht="30" x14ac:dyDescent="0.25">
      <c r="A502" s="203">
        <v>12</v>
      </c>
      <c r="B502" s="206" t="s">
        <v>341</v>
      </c>
      <c r="C502" s="203">
        <v>10</v>
      </c>
      <c r="D502" s="203" t="s">
        <v>282</v>
      </c>
      <c r="E502" s="205">
        <v>0</v>
      </c>
      <c r="F502" s="205">
        <v>0</v>
      </c>
      <c r="G502" s="205">
        <v>3584.38</v>
      </c>
      <c r="H502" s="205">
        <v>35843.75</v>
      </c>
      <c r="I502" s="205">
        <v>35843.75</v>
      </c>
    </row>
    <row r="503" spans="1:9" s="202" customFormat="1" ht="30" x14ac:dyDescent="0.25">
      <c r="A503" s="203">
        <v>13</v>
      </c>
      <c r="B503" s="206" t="s">
        <v>508</v>
      </c>
      <c r="C503" s="203">
        <v>9</v>
      </c>
      <c r="D503" s="203" t="s">
        <v>282</v>
      </c>
      <c r="E503" s="205">
        <v>0</v>
      </c>
      <c r="F503" s="205">
        <v>0</v>
      </c>
      <c r="G503" s="205">
        <v>3584.38</v>
      </c>
      <c r="H503" s="205">
        <v>32259.38</v>
      </c>
      <c r="I503" s="205">
        <v>32259.38</v>
      </c>
    </row>
    <row r="504" spans="1:9" s="202" customFormat="1" ht="30" x14ac:dyDescent="0.25">
      <c r="A504" s="203">
        <v>14</v>
      </c>
      <c r="B504" s="206" t="s">
        <v>509</v>
      </c>
      <c r="C504" s="203">
        <v>4</v>
      </c>
      <c r="D504" s="203" t="s">
        <v>282</v>
      </c>
      <c r="E504" s="205">
        <v>0</v>
      </c>
      <c r="F504" s="205">
        <v>0</v>
      </c>
      <c r="G504" s="205">
        <v>8093.75</v>
      </c>
      <c r="H504" s="205">
        <v>32375</v>
      </c>
      <c r="I504" s="205">
        <v>32375</v>
      </c>
    </row>
    <row r="505" spans="1:9" s="202" customFormat="1" ht="30" x14ac:dyDescent="0.25">
      <c r="A505" s="203">
        <v>15</v>
      </c>
      <c r="B505" s="206" t="s">
        <v>343</v>
      </c>
      <c r="C505" s="203">
        <v>36</v>
      </c>
      <c r="D505" s="203" t="s">
        <v>282</v>
      </c>
      <c r="E505" s="205">
        <v>0</v>
      </c>
      <c r="F505" s="205">
        <v>0</v>
      </c>
      <c r="G505" s="205">
        <v>0</v>
      </c>
      <c r="H505" s="205">
        <v>0</v>
      </c>
      <c r="I505" s="205">
        <v>0</v>
      </c>
    </row>
    <row r="506" spans="1:9" s="202" customFormat="1" ht="30" x14ac:dyDescent="0.25">
      <c r="A506" s="203">
        <v>16</v>
      </c>
      <c r="B506" s="206" t="s">
        <v>510</v>
      </c>
      <c r="C506" s="203">
        <v>4</v>
      </c>
      <c r="D506" s="203" t="s">
        <v>282</v>
      </c>
      <c r="E506" s="205">
        <v>0</v>
      </c>
      <c r="F506" s="205">
        <v>0</v>
      </c>
      <c r="G506" s="205">
        <v>0</v>
      </c>
      <c r="H506" s="205">
        <v>0</v>
      </c>
      <c r="I506" s="205">
        <v>0</v>
      </c>
    </row>
    <row r="507" spans="1:9" s="202" customFormat="1" x14ac:dyDescent="0.25">
      <c r="A507" s="203">
        <v>17</v>
      </c>
      <c r="B507" s="206" t="s">
        <v>297</v>
      </c>
      <c r="C507" s="203">
        <v>0.08</v>
      </c>
      <c r="D507" s="203" t="s">
        <v>298</v>
      </c>
      <c r="E507" s="205">
        <v>0</v>
      </c>
      <c r="F507" s="205">
        <v>0</v>
      </c>
      <c r="G507" s="205">
        <v>115625</v>
      </c>
      <c r="H507" s="205">
        <v>9250</v>
      </c>
      <c r="I507" s="205">
        <v>9250</v>
      </c>
    </row>
    <row r="508" spans="1:9" s="202" customFormat="1" x14ac:dyDescent="0.25">
      <c r="A508" s="207">
        <v>18</v>
      </c>
      <c r="B508" s="208" t="s">
        <v>344</v>
      </c>
      <c r="C508" s="203"/>
      <c r="D508" s="203"/>
      <c r="E508" s="205">
        <v>0</v>
      </c>
      <c r="F508" s="205">
        <v>0</v>
      </c>
      <c r="G508" s="205">
        <v>0</v>
      </c>
      <c r="H508" s="205">
        <v>0</v>
      </c>
      <c r="I508" s="205">
        <v>0</v>
      </c>
    </row>
    <row r="509" spans="1:9" s="202" customFormat="1" ht="30" x14ac:dyDescent="0.25">
      <c r="A509" s="203"/>
      <c r="B509" s="206" t="s">
        <v>511</v>
      </c>
      <c r="C509" s="203">
        <v>6</v>
      </c>
      <c r="D509" s="203" t="s">
        <v>282</v>
      </c>
      <c r="E509" s="205">
        <v>0</v>
      </c>
      <c r="F509" s="205">
        <v>0</v>
      </c>
      <c r="G509" s="205">
        <v>1734.38</v>
      </c>
      <c r="H509" s="205">
        <v>10406.25</v>
      </c>
      <c r="I509" s="205">
        <v>10406.25</v>
      </c>
    </row>
    <row r="510" spans="1:9" s="202" customFormat="1" ht="30" x14ac:dyDescent="0.25">
      <c r="A510" s="203"/>
      <c r="B510" s="206" t="s">
        <v>346</v>
      </c>
      <c r="C510" s="203">
        <v>6</v>
      </c>
      <c r="D510" s="203" t="s">
        <v>282</v>
      </c>
      <c r="E510" s="205">
        <v>0</v>
      </c>
      <c r="F510" s="205">
        <v>0</v>
      </c>
      <c r="G510" s="205">
        <v>1734.38</v>
      </c>
      <c r="H510" s="205">
        <v>10406.25</v>
      </c>
      <c r="I510" s="205">
        <v>10406.25</v>
      </c>
    </row>
    <row r="511" spans="1:9" s="202" customFormat="1" x14ac:dyDescent="0.25">
      <c r="A511" s="203">
        <v>19</v>
      </c>
      <c r="B511" s="206" t="s">
        <v>435</v>
      </c>
      <c r="C511" s="203">
        <v>6</v>
      </c>
      <c r="D511" s="203" t="s">
        <v>282</v>
      </c>
      <c r="E511" s="205">
        <v>0</v>
      </c>
      <c r="F511" s="205">
        <v>0</v>
      </c>
      <c r="G511" s="205">
        <v>1734.38</v>
      </c>
      <c r="H511" s="205">
        <v>10406.25</v>
      </c>
      <c r="I511" s="205">
        <v>10406.25</v>
      </c>
    </row>
    <row r="512" spans="1:9" s="202" customFormat="1" ht="30" x14ac:dyDescent="0.25">
      <c r="A512" s="203">
        <v>20</v>
      </c>
      <c r="B512" s="206" t="s">
        <v>347</v>
      </c>
      <c r="C512" s="203">
        <v>170</v>
      </c>
      <c r="D512" s="203" t="s">
        <v>300</v>
      </c>
      <c r="E512" s="205">
        <v>0</v>
      </c>
      <c r="F512" s="205">
        <v>0</v>
      </c>
      <c r="G512" s="205">
        <v>4740.63</v>
      </c>
      <c r="H512" s="205">
        <v>805906.25</v>
      </c>
      <c r="I512" s="205">
        <v>805906.25</v>
      </c>
    </row>
    <row r="513" spans="1:9" s="202" customFormat="1" ht="30" x14ac:dyDescent="0.25">
      <c r="A513" s="203">
        <v>21</v>
      </c>
      <c r="B513" s="206" t="s">
        <v>582</v>
      </c>
      <c r="C513" s="203">
        <v>55</v>
      </c>
      <c r="D513" s="203" t="s">
        <v>300</v>
      </c>
      <c r="E513" s="205">
        <v>0</v>
      </c>
      <c r="F513" s="205">
        <v>0</v>
      </c>
      <c r="G513" s="205">
        <v>5896.88</v>
      </c>
      <c r="H513" s="205">
        <v>324328.13</v>
      </c>
      <c r="I513" s="205">
        <v>324328.13</v>
      </c>
    </row>
    <row r="514" spans="1:9" s="202" customFormat="1" x14ac:dyDescent="0.25">
      <c r="A514" s="203">
        <v>22</v>
      </c>
      <c r="B514" s="206" t="s">
        <v>513</v>
      </c>
      <c r="C514" s="203">
        <v>1</v>
      </c>
      <c r="D514" s="203" t="s">
        <v>300</v>
      </c>
      <c r="E514" s="205">
        <v>0</v>
      </c>
      <c r="F514" s="205">
        <v>0</v>
      </c>
      <c r="G514" s="205">
        <v>2196.88</v>
      </c>
      <c r="H514" s="205">
        <v>2196.88</v>
      </c>
      <c r="I514" s="205">
        <v>2196.88</v>
      </c>
    </row>
    <row r="515" spans="1:9" s="202" customFormat="1" x14ac:dyDescent="0.25">
      <c r="A515" s="203">
        <v>23</v>
      </c>
      <c r="B515" s="206" t="s">
        <v>583</v>
      </c>
      <c r="C515" s="203">
        <v>4</v>
      </c>
      <c r="D515" s="203" t="s">
        <v>300</v>
      </c>
      <c r="E515" s="205">
        <v>0</v>
      </c>
      <c r="F515" s="205">
        <v>0</v>
      </c>
      <c r="G515" s="205">
        <v>7515.63</v>
      </c>
      <c r="H515" s="205">
        <v>30062.5</v>
      </c>
      <c r="I515" s="205">
        <v>30062.5</v>
      </c>
    </row>
    <row r="516" spans="1:9" s="202" customFormat="1" ht="30" x14ac:dyDescent="0.25">
      <c r="A516" s="203">
        <v>24</v>
      </c>
      <c r="B516" s="206" t="s">
        <v>584</v>
      </c>
      <c r="C516" s="203">
        <v>2</v>
      </c>
      <c r="D516" s="203" t="s">
        <v>300</v>
      </c>
      <c r="E516" s="205">
        <v>0</v>
      </c>
      <c r="F516" s="205">
        <v>0</v>
      </c>
      <c r="G516" s="205">
        <v>8093.75</v>
      </c>
      <c r="H516" s="205">
        <v>16187.5</v>
      </c>
      <c r="I516" s="205">
        <v>16187.5</v>
      </c>
    </row>
    <row r="517" spans="1:9" s="202" customFormat="1" x14ac:dyDescent="0.25">
      <c r="A517" s="203">
        <v>25</v>
      </c>
      <c r="B517" s="206" t="s">
        <v>585</v>
      </c>
      <c r="C517" s="203">
        <v>2</v>
      </c>
      <c r="D517" s="203" t="s">
        <v>282</v>
      </c>
      <c r="E517" s="205">
        <v>0</v>
      </c>
      <c r="F517" s="205">
        <v>0</v>
      </c>
      <c r="G517" s="205">
        <v>5896.88</v>
      </c>
      <c r="H517" s="205">
        <v>11793.75</v>
      </c>
      <c r="I517" s="205">
        <v>11793.75</v>
      </c>
    </row>
    <row r="518" spans="1:9" s="202" customFormat="1" ht="30" x14ac:dyDescent="0.25">
      <c r="A518" s="203">
        <v>26</v>
      </c>
      <c r="B518" s="206" t="s">
        <v>586</v>
      </c>
      <c r="C518" s="203">
        <v>4</v>
      </c>
      <c r="D518" s="203" t="s">
        <v>282</v>
      </c>
      <c r="E518" s="205">
        <v>0</v>
      </c>
      <c r="F518" s="205">
        <v>0</v>
      </c>
      <c r="G518" s="205">
        <v>5896.88</v>
      </c>
      <c r="H518" s="205">
        <v>23587.5</v>
      </c>
      <c r="I518" s="205">
        <v>23587.5</v>
      </c>
    </row>
    <row r="519" spans="1:9" s="202" customFormat="1" x14ac:dyDescent="0.25">
      <c r="A519" s="207">
        <v>27</v>
      </c>
      <c r="B519" s="208" t="s">
        <v>350</v>
      </c>
      <c r="C519" s="203"/>
      <c r="D519" s="203"/>
      <c r="E519" s="205">
        <v>0</v>
      </c>
      <c r="F519" s="205">
        <v>0</v>
      </c>
      <c r="G519" s="205">
        <v>0</v>
      </c>
      <c r="H519" s="205">
        <v>0</v>
      </c>
      <c r="I519" s="205">
        <v>0</v>
      </c>
    </row>
    <row r="520" spans="1:9" s="202" customFormat="1" x14ac:dyDescent="0.25">
      <c r="A520" s="203" t="s">
        <v>587</v>
      </c>
      <c r="B520" s="206" t="s">
        <v>314</v>
      </c>
      <c r="C520" s="203">
        <v>0.4</v>
      </c>
      <c r="D520" s="203" t="s">
        <v>315</v>
      </c>
      <c r="E520" s="205">
        <v>0</v>
      </c>
      <c r="F520" s="205">
        <v>0</v>
      </c>
      <c r="G520" s="205">
        <v>8093.75</v>
      </c>
      <c r="H520" s="205">
        <v>3237.5</v>
      </c>
      <c r="I520" s="205">
        <v>3237.5</v>
      </c>
    </row>
    <row r="521" spans="1:9" s="202" customFormat="1" x14ac:dyDescent="0.25">
      <c r="A521" s="203" t="s">
        <v>588</v>
      </c>
      <c r="B521" s="206" t="s">
        <v>317</v>
      </c>
      <c r="C521" s="203">
        <v>0.9</v>
      </c>
      <c r="D521" s="203" t="s">
        <v>315</v>
      </c>
      <c r="E521" s="205">
        <v>0</v>
      </c>
      <c r="F521" s="205">
        <v>0</v>
      </c>
      <c r="G521" s="205">
        <v>8093.75</v>
      </c>
      <c r="H521" s="205">
        <v>7284.38</v>
      </c>
      <c r="I521" s="205">
        <v>7284.38</v>
      </c>
    </row>
    <row r="522" spans="1:9" s="202" customFormat="1" x14ac:dyDescent="0.25">
      <c r="A522" s="203"/>
      <c r="B522" s="204" t="s">
        <v>379</v>
      </c>
      <c r="C522" s="203"/>
      <c r="D522" s="203"/>
      <c r="E522" s="205">
        <v>0</v>
      </c>
      <c r="F522" s="205">
        <v>0</v>
      </c>
      <c r="G522" s="205">
        <v>0</v>
      </c>
      <c r="H522" s="205">
        <v>0</v>
      </c>
      <c r="I522" s="205">
        <v>0</v>
      </c>
    </row>
    <row r="523" spans="1:9" s="202" customFormat="1" x14ac:dyDescent="0.25">
      <c r="A523" s="203">
        <v>1</v>
      </c>
      <c r="B523" s="206" t="s">
        <v>380</v>
      </c>
      <c r="C523" s="203">
        <v>1</v>
      </c>
      <c r="D523" s="203" t="s">
        <v>282</v>
      </c>
      <c r="E523" s="205">
        <v>0</v>
      </c>
      <c r="F523" s="205">
        <v>0</v>
      </c>
      <c r="G523" s="205">
        <v>8209.3799999999992</v>
      </c>
      <c r="H523" s="205">
        <v>8209.3799999999992</v>
      </c>
      <c r="I523" s="205">
        <v>8209.3799999999992</v>
      </c>
    </row>
    <row r="524" spans="1:9" s="202" customFormat="1" x14ac:dyDescent="0.25">
      <c r="A524" s="203">
        <v>2</v>
      </c>
      <c r="B524" s="206" t="s">
        <v>378</v>
      </c>
      <c r="C524" s="203">
        <v>6</v>
      </c>
      <c r="D524" s="203" t="s">
        <v>300</v>
      </c>
      <c r="E524" s="205">
        <v>0</v>
      </c>
      <c r="F524" s="205">
        <v>0</v>
      </c>
      <c r="G524" s="205">
        <v>2196.88</v>
      </c>
      <c r="H524" s="205">
        <v>13181.25</v>
      </c>
      <c r="I524" s="205">
        <v>13181.25</v>
      </c>
    </row>
    <row r="525" spans="1:9" s="202" customFormat="1" x14ac:dyDescent="0.25">
      <c r="A525" s="203"/>
      <c r="B525" s="204" t="s">
        <v>416</v>
      </c>
      <c r="C525" s="203"/>
      <c r="D525" s="203"/>
      <c r="E525" s="205">
        <v>0</v>
      </c>
      <c r="F525" s="205">
        <v>0</v>
      </c>
      <c r="G525" s="205">
        <v>0</v>
      </c>
      <c r="H525" s="205">
        <v>0</v>
      </c>
      <c r="I525" s="205">
        <v>0</v>
      </c>
    </row>
    <row r="526" spans="1:9" s="202" customFormat="1" x14ac:dyDescent="0.25">
      <c r="A526" s="203">
        <v>1</v>
      </c>
      <c r="B526" s="206" t="s">
        <v>301</v>
      </c>
      <c r="C526" s="203">
        <v>0.5</v>
      </c>
      <c r="D526" s="203" t="s">
        <v>300</v>
      </c>
      <c r="E526" s="205">
        <v>0</v>
      </c>
      <c r="F526" s="205">
        <v>0</v>
      </c>
      <c r="G526" s="205">
        <v>1734.38</v>
      </c>
      <c r="H526" s="205">
        <v>867.19</v>
      </c>
      <c r="I526" s="205">
        <v>867.19</v>
      </c>
    </row>
    <row r="527" spans="1:9" s="202" customFormat="1" x14ac:dyDescent="0.25">
      <c r="A527" s="203">
        <v>2</v>
      </c>
      <c r="B527" s="206" t="s">
        <v>303</v>
      </c>
      <c r="C527" s="203">
        <v>9</v>
      </c>
      <c r="D527" s="203" t="s">
        <v>300</v>
      </c>
      <c r="E527" s="205">
        <v>0</v>
      </c>
      <c r="F527" s="205">
        <v>0</v>
      </c>
      <c r="G527" s="205">
        <v>1734.38</v>
      </c>
      <c r="H527" s="205">
        <v>15609.38</v>
      </c>
      <c r="I527" s="205">
        <v>15609.38</v>
      </c>
    </row>
    <row r="528" spans="1:9" s="202" customFormat="1" x14ac:dyDescent="0.25">
      <c r="A528" s="203">
        <v>3</v>
      </c>
      <c r="B528" s="206" t="s">
        <v>589</v>
      </c>
      <c r="C528" s="203">
        <v>12</v>
      </c>
      <c r="D528" s="203" t="s">
        <v>282</v>
      </c>
      <c r="E528" s="205">
        <v>0</v>
      </c>
      <c r="F528" s="205">
        <v>0</v>
      </c>
      <c r="G528" s="205">
        <v>2196.88</v>
      </c>
      <c r="H528" s="205">
        <v>26362.5</v>
      </c>
      <c r="I528" s="205">
        <v>26362.5</v>
      </c>
    </row>
    <row r="529" spans="1:9" s="202" customFormat="1" x14ac:dyDescent="0.25">
      <c r="A529" s="199"/>
      <c r="B529" s="200" t="s">
        <v>572</v>
      </c>
      <c r="C529" s="199"/>
      <c r="D529" s="199"/>
      <c r="E529" s="201">
        <v>0</v>
      </c>
      <c r="F529" s="201">
        <v>0</v>
      </c>
      <c r="G529" s="201">
        <v>0</v>
      </c>
      <c r="H529" s="201">
        <v>0</v>
      </c>
      <c r="I529" s="201">
        <v>0</v>
      </c>
    </row>
    <row r="530" spans="1:9" s="202" customFormat="1" x14ac:dyDescent="0.25">
      <c r="A530" s="203"/>
      <c r="B530" s="204" t="s">
        <v>318</v>
      </c>
      <c r="C530" s="203"/>
      <c r="D530" s="203"/>
      <c r="E530" s="205">
        <v>0</v>
      </c>
      <c r="F530" s="205">
        <v>0</v>
      </c>
      <c r="G530" s="205">
        <v>0</v>
      </c>
      <c r="H530" s="205">
        <v>0</v>
      </c>
      <c r="I530" s="205">
        <v>0</v>
      </c>
    </row>
    <row r="531" spans="1:9" s="202" customFormat="1" ht="30" x14ac:dyDescent="0.25">
      <c r="A531" s="203">
        <v>1</v>
      </c>
      <c r="B531" s="206" t="s">
        <v>319</v>
      </c>
      <c r="C531" s="203">
        <v>35</v>
      </c>
      <c r="D531" s="203" t="s">
        <v>282</v>
      </c>
      <c r="E531" s="205">
        <v>0</v>
      </c>
      <c r="F531" s="205">
        <v>0</v>
      </c>
      <c r="G531" s="205">
        <v>8093.75</v>
      </c>
      <c r="H531" s="205">
        <v>283281.25</v>
      </c>
      <c r="I531" s="205">
        <v>283281.25</v>
      </c>
    </row>
    <row r="532" spans="1:9" s="202" customFormat="1" ht="30" x14ac:dyDescent="0.25">
      <c r="A532" s="203">
        <v>2</v>
      </c>
      <c r="B532" s="206" t="s">
        <v>493</v>
      </c>
      <c r="C532" s="203">
        <v>8</v>
      </c>
      <c r="D532" s="203" t="s">
        <v>282</v>
      </c>
      <c r="E532" s="205">
        <v>0</v>
      </c>
      <c r="F532" s="205">
        <v>0</v>
      </c>
      <c r="G532" s="205">
        <v>9134.3799999999992</v>
      </c>
      <c r="H532" s="205">
        <v>73075</v>
      </c>
      <c r="I532" s="205">
        <v>73075</v>
      </c>
    </row>
    <row r="533" spans="1:9" s="202" customFormat="1" ht="45" x14ac:dyDescent="0.25">
      <c r="A533" s="203">
        <v>3</v>
      </c>
      <c r="B533" s="206" t="s">
        <v>494</v>
      </c>
      <c r="C533" s="203">
        <v>1</v>
      </c>
      <c r="D533" s="203" t="s">
        <v>282</v>
      </c>
      <c r="E533" s="205">
        <v>0</v>
      </c>
      <c r="F533" s="205">
        <v>0</v>
      </c>
      <c r="G533" s="205">
        <v>8093.75</v>
      </c>
      <c r="H533" s="205">
        <v>8093.75</v>
      </c>
      <c r="I533" s="205">
        <v>8093.75</v>
      </c>
    </row>
    <row r="534" spans="1:9" s="202" customFormat="1" ht="45" x14ac:dyDescent="0.25">
      <c r="A534" s="203">
        <v>4</v>
      </c>
      <c r="B534" s="206" t="s">
        <v>495</v>
      </c>
      <c r="C534" s="203">
        <v>2</v>
      </c>
      <c r="D534" s="203" t="s">
        <v>282</v>
      </c>
      <c r="E534" s="205">
        <v>0</v>
      </c>
      <c r="F534" s="205">
        <v>0</v>
      </c>
      <c r="G534" s="205">
        <v>9134.3799999999992</v>
      </c>
      <c r="H534" s="205">
        <v>18268.75</v>
      </c>
      <c r="I534" s="205">
        <v>18268.75</v>
      </c>
    </row>
    <row r="535" spans="1:9" s="202" customFormat="1" ht="30" x14ac:dyDescent="0.25">
      <c r="A535" s="203">
        <v>5</v>
      </c>
      <c r="B535" s="206" t="s">
        <v>496</v>
      </c>
      <c r="C535" s="203">
        <v>1</v>
      </c>
      <c r="D535" s="203" t="s">
        <v>282</v>
      </c>
      <c r="E535" s="205">
        <v>0</v>
      </c>
      <c r="F535" s="205">
        <v>0</v>
      </c>
      <c r="G535" s="205">
        <v>8093.75</v>
      </c>
      <c r="H535" s="205">
        <v>8093.75</v>
      </c>
      <c r="I535" s="205">
        <v>8093.75</v>
      </c>
    </row>
    <row r="536" spans="1:9" s="202" customFormat="1" ht="30" x14ac:dyDescent="0.25">
      <c r="A536" s="203">
        <v>6</v>
      </c>
      <c r="B536" s="206" t="s">
        <v>497</v>
      </c>
      <c r="C536" s="203">
        <v>2</v>
      </c>
      <c r="D536" s="203" t="s">
        <v>282</v>
      </c>
      <c r="E536" s="205">
        <v>0</v>
      </c>
      <c r="F536" s="205">
        <v>0</v>
      </c>
      <c r="G536" s="205">
        <v>9134.3799999999992</v>
      </c>
      <c r="H536" s="205">
        <v>18268.75</v>
      </c>
      <c r="I536" s="205">
        <v>18268.75</v>
      </c>
    </row>
    <row r="537" spans="1:9" s="202" customFormat="1" ht="30" x14ac:dyDescent="0.25">
      <c r="A537" s="203">
        <v>7</v>
      </c>
      <c r="B537" s="206" t="s">
        <v>498</v>
      </c>
      <c r="C537" s="203">
        <v>1</v>
      </c>
      <c r="D537" s="203" t="s">
        <v>282</v>
      </c>
      <c r="E537" s="205">
        <v>0</v>
      </c>
      <c r="F537" s="205">
        <v>0</v>
      </c>
      <c r="G537" s="205">
        <v>5203.13</v>
      </c>
      <c r="H537" s="205">
        <v>5203.13</v>
      </c>
      <c r="I537" s="205">
        <v>5203.13</v>
      </c>
    </row>
    <row r="538" spans="1:9" s="202" customFormat="1" x14ac:dyDescent="0.25">
      <c r="A538" s="203">
        <v>8</v>
      </c>
      <c r="B538" s="206" t="s">
        <v>499</v>
      </c>
      <c r="C538" s="203">
        <v>2</v>
      </c>
      <c r="D538" s="203" t="s">
        <v>282</v>
      </c>
      <c r="E538" s="205">
        <v>0</v>
      </c>
      <c r="F538" s="205">
        <v>0</v>
      </c>
      <c r="G538" s="205">
        <v>2890.63</v>
      </c>
      <c r="H538" s="205">
        <v>5781.25</v>
      </c>
      <c r="I538" s="205">
        <v>5781.25</v>
      </c>
    </row>
    <row r="539" spans="1:9" s="202" customFormat="1" x14ac:dyDescent="0.25">
      <c r="A539" s="203">
        <v>9</v>
      </c>
      <c r="B539" s="206" t="s">
        <v>324</v>
      </c>
      <c r="C539" s="203">
        <v>20</v>
      </c>
      <c r="D539" s="203" t="s">
        <v>280</v>
      </c>
      <c r="E539" s="205">
        <v>0</v>
      </c>
      <c r="F539" s="205">
        <v>0</v>
      </c>
      <c r="G539" s="205">
        <v>0</v>
      </c>
      <c r="H539" s="205">
        <v>0</v>
      </c>
      <c r="I539" s="205">
        <v>0</v>
      </c>
    </row>
    <row r="540" spans="1:9" s="202" customFormat="1" x14ac:dyDescent="0.25">
      <c r="A540" s="203" t="s">
        <v>500</v>
      </c>
      <c r="B540" s="206" t="s">
        <v>326</v>
      </c>
      <c r="C540" s="203">
        <v>20</v>
      </c>
      <c r="D540" s="203" t="s">
        <v>282</v>
      </c>
      <c r="E540" s="205">
        <v>0</v>
      </c>
      <c r="F540" s="205">
        <v>0</v>
      </c>
      <c r="G540" s="205">
        <v>2890.63</v>
      </c>
      <c r="H540" s="205">
        <v>57812.5</v>
      </c>
      <c r="I540" s="205">
        <v>57812.5</v>
      </c>
    </row>
    <row r="541" spans="1:9" s="202" customFormat="1" x14ac:dyDescent="0.25">
      <c r="A541" s="203" t="s">
        <v>501</v>
      </c>
      <c r="B541" s="206" t="s">
        <v>328</v>
      </c>
      <c r="C541" s="203">
        <v>20</v>
      </c>
      <c r="D541" s="203" t="s">
        <v>282</v>
      </c>
      <c r="E541" s="205">
        <v>0</v>
      </c>
      <c r="F541" s="205">
        <v>0</v>
      </c>
      <c r="G541" s="205">
        <v>809.38</v>
      </c>
      <c r="H541" s="205">
        <v>16187.5</v>
      </c>
      <c r="I541" s="205">
        <v>16187.5</v>
      </c>
    </row>
    <row r="542" spans="1:9" s="202" customFormat="1" x14ac:dyDescent="0.25">
      <c r="A542" s="203" t="s">
        <v>502</v>
      </c>
      <c r="B542" s="206" t="s">
        <v>330</v>
      </c>
      <c r="C542" s="203">
        <v>40</v>
      </c>
      <c r="D542" s="203" t="s">
        <v>282</v>
      </c>
      <c r="E542" s="205">
        <v>0</v>
      </c>
      <c r="F542" s="205">
        <v>0</v>
      </c>
      <c r="G542" s="205">
        <v>809.38</v>
      </c>
      <c r="H542" s="205">
        <v>32375</v>
      </c>
      <c r="I542" s="205">
        <v>32375</v>
      </c>
    </row>
    <row r="543" spans="1:9" s="202" customFormat="1" ht="30" x14ac:dyDescent="0.25">
      <c r="A543" s="203" t="s">
        <v>503</v>
      </c>
      <c r="B543" s="206" t="s">
        <v>332</v>
      </c>
      <c r="C543" s="203">
        <v>20</v>
      </c>
      <c r="D543" s="203" t="s">
        <v>282</v>
      </c>
      <c r="E543" s="205">
        <v>0</v>
      </c>
      <c r="F543" s="205">
        <v>0</v>
      </c>
      <c r="G543" s="205">
        <v>2890.63</v>
      </c>
      <c r="H543" s="205">
        <v>57812.5</v>
      </c>
      <c r="I543" s="205">
        <v>57812.5</v>
      </c>
    </row>
    <row r="544" spans="1:9" s="202" customFormat="1" ht="30" x14ac:dyDescent="0.25">
      <c r="A544" s="203" t="s">
        <v>504</v>
      </c>
      <c r="B544" s="206" t="s">
        <v>505</v>
      </c>
      <c r="C544" s="203">
        <v>20</v>
      </c>
      <c r="D544" s="203" t="s">
        <v>282</v>
      </c>
      <c r="E544" s="205">
        <v>0</v>
      </c>
      <c r="F544" s="205">
        <v>0</v>
      </c>
      <c r="G544" s="205">
        <v>2890.63</v>
      </c>
      <c r="H544" s="205">
        <v>57812.5</v>
      </c>
      <c r="I544" s="205">
        <v>57812.5</v>
      </c>
    </row>
    <row r="545" spans="1:9" s="202" customFormat="1" x14ac:dyDescent="0.25">
      <c r="A545" s="203" t="s">
        <v>506</v>
      </c>
      <c r="B545" s="206" t="s">
        <v>336</v>
      </c>
      <c r="C545" s="203">
        <v>20</v>
      </c>
      <c r="D545" s="203" t="s">
        <v>282</v>
      </c>
      <c r="E545" s="205">
        <v>0</v>
      </c>
      <c r="F545" s="205">
        <v>0</v>
      </c>
      <c r="G545" s="205">
        <v>11562.5</v>
      </c>
      <c r="H545" s="205">
        <v>231250</v>
      </c>
      <c r="I545" s="205">
        <v>231250</v>
      </c>
    </row>
    <row r="546" spans="1:9" s="202" customFormat="1" ht="30" x14ac:dyDescent="0.25">
      <c r="A546" s="203" t="s">
        <v>507</v>
      </c>
      <c r="B546" s="206" t="s">
        <v>338</v>
      </c>
      <c r="C546" s="203">
        <v>40</v>
      </c>
      <c r="D546" s="203" t="s">
        <v>282</v>
      </c>
      <c r="E546" s="205">
        <v>0</v>
      </c>
      <c r="F546" s="205">
        <v>0</v>
      </c>
      <c r="G546" s="205">
        <v>809.38</v>
      </c>
      <c r="H546" s="205">
        <v>32375</v>
      </c>
      <c r="I546" s="205">
        <v>32375</v>
      </c>
    </row>
    <row r="547" spans="1:9" s="202" customFormat="1" ht="30" x14ac:dyDescent="0.25">
      <c r="A547" s="203">
        <v>10</v>
      </c>
      <c r="B547" s="206" t="s">
        <v>341</v>
      </c>
      <c r="C547" s="203">
        <v>33</v>
      </c>
      <c r="D547" s="203" t="s">
        <v>282</v>
      </c>
      <c r="E547" s="205">
        <v>0</v>
      </c>
      <c r="F547" s="205">
        <v>0</v>
      </c>
      <c r="G547" s="205">
        <v>3584.38</v>
      </c>
      <c r="H547" s="205">
        <v>118284.38</v>
      </c>
      <c r="I547" s="205">
        <v>118284.38</v>
      </c>
    </row>
    <row r="548" spans="1:9" s="202" customFormat="1" ht="30" x14ac:dyDescent="0.25">
      <c r="A548" s="203">
        <v>11</v>
      </c>
      <c r="B548" s="206" t="s">
        <v>508</v>
      </c>
      <c r="C548" s="203">
        <v>13</v>
      </c>
      <c r="D548" s="203" t="s">
        <v>282</v>
      </c>
      <c r="E548" s="205">
        <v>0</v>
      </c>
      <c r="F548" s="205">
        <v>0</v>
      </c>
      <c r="G548" s="205">
        <v>3584.38</v>
      </c>
      <c r="H548" s="205">
        <v>46596.88</v>
      </c>
      <c r="I548" s="205">
        <v>46596.88</v>
      </c>
    </row>
    <row r="549" spans="1:9" s="202" customFormat="1" ht="30" x14ac:dyDescent="0.25">
      <c r="A549" s="203">
        <v>12</v>
      </c>
      <c r="B549" s="206" t="s">
        <v>509</v>
      </c>
      <c r="C549" s="203">
        <v>4</v>
      </c>
      <c r="D549" s="203" t="s">
        <v>282</v>
      </c>
      <c r="E549" s="205">
        <v>0</v>
      </c>
      <c r="F549" s="205">
        <v>0</v>
      </c>
      <c r="G549" s="205">
        <v>8093.75</v>
      </c>
      <c r="H549" s="205">
        <v>32375</v>
      </c>
      <c r="I549" s="205">
        <v>32375</v>
      </c>
    </row>
    <row r="550" spans="1:9" s="202" customFormat="1" ht="30" x14ac:dyDescent="0.25">
      <c r="A550" s="203">
        <v>13</v>
      </c>
      <c r="B550" s="206" t="s">
        <v>343</v>
      </c>
      <c r="C550" s="203">
        <v>27</v>
      </c>
      <c r="D550" s="203" t="s">
        <v>282</v>
      </c>
      <c r="E550" s="205">
        <v>0</v>
      </c>
      <c r="F550" s="205">
        <v>0</v>
      </c>
      <c r="G550" s="205">
        <v>0</v>
      </c>
      <c r="H550" s="205">
        <v>0</v>
      </c>
      <c r="I550" s="205">
        <v>0</v>
      </c>
    </row>
    <row r="551" spans="1:9" s="202" customFormat="1" ht="30" x14ac:dyDescent="0.25">
      <c r="A551" s="203">
        <v>14</v>
      </c>
      <c r="B551" s="206" t="s">
        <v>510</v>
      </c>
      <c r="C551" s="203">
        <v>21</v>
      </c>
      <c r="D551" s="203" t="s">
        <v>282</v>
      </c>
      <c r="E551" s="205">
        <v>0</v>
      </c>
      <c r="F551" s="205">
        <v>0</v>
      </c>
      <c r="G551" s="205">
        <v>0</v>
      </c>
      <c r="H551" s="205">
        <v>0</v>
      </c>
      <c r="I551" s="205">
        <v>0</v>
      </c>
    </row>
    <row r="552" spans="1:9" s="202" customFormat="1" x14ac:dyDescent="0.25">
      <c r="A552" s="203">
        <v>15</v>
      </c>
      <c r="B552" s="206" t="s">
        <v>297</v>
      </c>
      <c r="C552" s="203">
        <v>0.05</v>
      </c>
      <c r="D552" s="203" t="s">
        <v>298</v>
      </c>
      <c r="E552" s="205">
        <v>0</v>
      </c>
      <c r="F552" s="205">
        <v>0</v>
      </c>
      <c r="G552" s="205">
        <v>115625</v>
      </c>
      <c r="H552" s="205">
        <v>5781.25</v>
      </c>
      <c r="I552" s="205">
        <v>5781.25</v>
      </c>
    </row>
    <row r="553" spans="1:9" s="202" customFormat="1" x14ac:dyDescent="0.25">
      <c r="A553" s="207">
        <v>16</v>
      </c>
      <c r="B553" s="208" t="s">
        <v>344</v>
      </c>
      <c r="C553" s="203"/>
      <c r="D553" s="203"/>
      <c r="E553" s="205">
        <v>0</v>
      </c>
      <c r="F553" s="205">
        <v>0</v>
      </c>
      <c r="G553" s="205">
        <v>0</v>
      </c>
      <c r="H553" s="205">
        <v>0</v>
      </c>
      <c r="I553" s="205">
        <v>0</v>
      </c>
    </row>
    <row r="554" spans="1:9" s="202" customFormat="1" ht="30" x14ac:dyDescent="0.25">
      <c r="A554" s="203"/>
      <c r="B554" s="206" t="s">
        <v>511</v>
      </c>
      <c r="C554" s="203">
        <v>5</v>
      </c>
      <c r="D554" s="203" t="s">
        <v>282</v>
      </c>
      <c r="E554" s="205">
        <v>0</v>
      </c>
      <c r="F554" s="205">
        <v>0</v>
      </c>
      <c r="G554" s="205">
        <v>1734.38</v>
      </c>
      <c r="H554" s="205">
        <v>8671.8799999999992</v>
      </c>
      <c r="I554" s="205">
        <v>8671.8799999999992</v>
      </c>
    </row>
    <row r="555" spans="1:9" s="202" customFormat="1" ht="30" x14ac:dyDescent="0.25">
      <c r="A555" s="203"/>
      <c r="B555" s="206" t="s">
        <v>346</v>
      </c>
      <c r="C555" s="203">
        <v>5</v>
      </c>
      <c r="D555" s="203" t="s">
        <v>282</v>
      </c>
      <c r="E555" s="205">
        <v>0</v>
      </c>
      <c r="F555" s="205">
        <v>0</v>
      </c>
      <c r="G555" s="205">
        <v>1734.38</v>
      </c>
      <c r="H555" s="205">
        <v>8671.8799999999992</v>
      </c>
      <c r="I555" s="205">
        <v>8671.8799999999992</v>
      </c>
    </row>
    <row r="556" spans="1:9" s="202" customFormat="1" x14ac:dyDescent="0.25">
      <c r="A556" s="203">
        <v>17</v>
      </c>
      <c r="B556" s="206" t="s">
        <v>435</v>
      </c>
      <c r="C556" s="203">
        <v>4</v>
      </c>
      <c r="D556" s="203" t="s">
        <v>282</v>
      </c>
      <c r="E556" s="205">
        <v>0</v>
      </c>
      <c r="F556" s="205">
        <v>0</v>
      </c>
      <c r="G556" s="205">
        <v>1734.38</v>
      </c>
      <c r="H556" s="205">
        <v>6937.5</v>
      </c>
      <c r="I556" s="205">
        <v>6937.5</v>
      </c>
    </row>
    <row r="557" spans="1:9" s="202" customFormat="1" ht="30" x14ac:dyDescent="0.25">
      <c r="A557" s="203">
        <v>18</v>
      </c>
      <c r="B557" s="206" t="s">
        <v>347</v>
      </c>
      <c r="C557" s="203">
        <v>275</v>
      </c>
      <c r="D557" s="203" t="s">
        <v>300</v>
      </c>
      <c r="E557" s="205">
        <v>0</v>
      </c>
      <c r="F557" s="205">
        <v>0</v>
      </c>
      <c r="G557" s="205">
        <v>4740.63</v>
      </c>
      <c r="H557" s="205">
        <v>1303671.8799999999</v>
      </c>
      <c r="I557" s="205">
        <v>1303671.8799999999</v>
      </c>
    </row>
    <row r="558" spans="1:9" s="202" customFormat="1" ht="30" x14ac:dyDescent="0.25">
      <c r="A558" s="203">
        <v>19</v>
      </c>
      <c r="B558" s="206" t="s">
        <v>582</v>
      </c>
      <c r="C558" s="203">
        <v>135</v>
      </c>
      <c r="D558" s="203" t="s">
        <v>300</v>
      </c>
      <c r="E558" s="205">
        <v>0</v>
      </c>
      <c r="F558" s="205">
        <v>0</v>
      </c>
      <c r="G558" s="205">
        <v>5896.88</v>
      </c>
      <c r="H558" s="205">
        <v>796078.13</v>
      </c>
      <c r="I558" s="205">
        <v>796078.13</v>
      </c>
    </row>
    <row r="559" spans="1:9" s="202" customFormat="1" x14ac:dyDescent="0.25">
      <c r="A559" s="203">
        <v>20</v>
      </c>
      <c r="B559" s="206" t="s">
        <v>513</v>
      </c>
      <c r="C559" s="203">
        <v>1</v>
      </c>
      <c r="D559" s="203" t="s">
        <v>300</v>
      </c>
      <c r="E559" s="205">
        <v>0</v>
      </c>
      <c r="F559" s="205">
        <v>0</v>
      </c>
      <c r="G559" s="205">
        <v>2196.88</v>
      </c>
      <c r="H559" s="205">
        <v>2196.88</v>
      </c>
      <c r="I559" s="205">
        <v>2196.88</v>
      </c>
    </row>
    <row r="560" spans="1:9" s="202" customFormat="1" x14ac:dyDescent="0.25">
      <c r="A560" s="203">
        <v>21</v>
      </c>
      <c r="B560" s="206" t="s">
        <v>445</v>
      </c>
      <c r="C560" s="203">
        <v>4</v>
      </c>
      <c r="D560" s="203" t="s">
        <v>300</v>
      </c>
      <c r="E560" s="205">
        <v>0</v>
      </c>
      <c r="F560" s="205">
        <v>0</v>
      </c>
      <c r="G560" s="205">
        <v>2890.63</v>
      </c>
      <c r="H560" s="205">
        <v>11562.5</v>
      </c>
      <c r="I560" s="205">
        <v>11562.5</v>
      </c>
    </row>
    <row r="561" spans="1:9" s="202" customFormat="1" ht="30" x14ac:dyDescent="0.25">
      <c r="A561" s="203">
        <v>22</v>
      </c>
      <c r="B561" s="206" t="s">
        <v>446</v>
      </c>
      <c r="C561" s="203">
        <v>2</v>
      </c>
      <c r="D561" s="203" t="s">
        <v>300</v>
      </c>
      <c r="E561" s="205">
        <v>0</v>
      </c>
      <c r="F561" s="205">
        <v>0</v>
      </c>
      <c r="G561" s="205">
        <v>2890.63</v>
      </c>
      <c r="H561" s="205">
        <v>5781.25</v>
      </c>
      <c r="I561" s="205">
        <v>5781.25</v>
      </c>
    </row>
    <row r="562" spans="1:9" s="202" customFormat="1" x14ac:dyDescent="0.25">
      <c r="A562" s="203">
        <v>23</v>
      </c>
      <c r="B562" s="206" t="s">
        <v>514</v>
      </c>
      <c r="C562" s="203">
        <v>2</v>
      </c>
      <c r="D562" s="203" t="s">
        <v>282</v>
      </c>
      <c r="E562" s="205">
        <v>0</v>
      </c>
      <c r="F562" s="205">
        <v>0</v>
      </c>
      <c r="G562" s="205">
        <v>4046.88</v>
      </c>
      <c r="H562" s="205">
        <v>8093.75</v>
      </c>
      <c r="I562" s="205">
        <v>8093.75</v>
      </c>
    </row>
    <row r="563" spans="1:9" s="202" customFormat="1" x14ac:dyDescent="0.25">
      <c r="A563" s="203">
        <v>24</v>
      </c>
      <c r="B563" s="206" t="s">
        <v>590</v>
      </c>
      <c r="C563" s="203">
        <v>2</v>
      </c>
      <c r="D563" s="203" t="s">
        <v>282</v>
      </c>
      <c r="E563" s="205">
        <v>0</v>
      </c>
      <c r="F563" s="205">
        <v>0</v>
      </c>
      <c r="G563" s="205">
        <v>4046.88</v>
      </c>
      <c r="H563" s="205">
        <v>8093.75</v>
      </c>
      <c r="I563" s="205">
        <v>8093.75</v>
      </c>
    </row>
    <row r="564" spans="1:9" s="202" customFormat="1" ht="30" x14ac:dyDescent="0.25">
      <c r="A564" s="203">
        <v>25</v>
      </c>
      <c r="B564" s="206" t="s">
        <v>448</v>
      </c>
      <c r="C564" s="203">
        <v>2</v>
      </c>
      <c r="D564" s="203" t="s">
        <v>282</v>
      </c>
      <c r="E564" s="205">
        <v>0</v>
      </c>
      <c r="F564" s="205">
        <v>0</v>
      </c>
      <c r="G564" s="205">
        <v>4046.88</v>
      </c>
      <c r="H564" s="205">
        <v>8093.75</v>
      </c>
      <c r="I564" s="205">
        <v>8093.75</v>
      </c>
    </row>
    <row r="565" spans="1:9" s="202" customFormat="1" x14ac:dyDescent="0.25">
      <c r="A565" s="207">
        <v>26</v>
      </c>
      <c r="B565" s="208" t="s">
        <v>350</v>
      </c>
      <c r="C565" s="203"/>
      <c r="D565" s="203"/>
      <c r="E565" s="205">
        <v>0</v>
      </c>
      <c r="F565" s="205">
        <v>0</v>
      </c>
      <c r="G565" s="205">
        <v>0</v>
      </c>
      <c r="H565" s="205">
        <v>0</v>
      </c>
      <c r="I565" s="205">
        <v>0</v>
      </c>
    </row>
    <row r="566" spans="1:9" s="202" customFormat="1" x14ac:dyDescent="0.25">
      <c r="A566" s="203" t="s">
        <v>517</v>
      </c>
      <c r="B566" s="206" t="s">
        <v>314</v>
      </c>
      <c r="C566" s="203">
        <v>0.2</v>
      </c>
      <c r="D566" s="203" t="s">
        <v>315</v>
      </c>
      <c r="E566" s="205">
        <v>0</v>
      </c>
      <c r="F566" s="205">
        <v>0</v>
      </c>
      <c r="G566" s="205">
        <v>8093.75</v>
      </c>
      <c r="H566" s="205">
        <v>1618.75</v>
      </c>
      <c r="I566" s="205">
        <v>1618.75</v>
      </c>
    </row>
    <row r="567" spans="1:9" s="202" customFormat="1" x14ac:dyDescent="0.25">
      <c r="A567" s="203" t="s">
        <v>518</v>
      </c>
      <c r="B567" s="206" t="s">
        <v>317</v>
      </c>
      <c r="C567" s="203">
        <v>0.5</v>
      </c>
      <c r="D567" s="203" t="s">
        <v>315</v>
      </c>
      <c r="E567" s="205">
        <v>0</v>
      </c>
      <c r="F567" s="205">
        <v>0</v>
      </c>
      <c r="G567" s="205">
        <v>8093.75</v>
      </c>
      <c r="H567" s="205">
        <v>4046.88</v>
      </c>
      <c r="I567" s="205">
        <v>4046.88</v>
      </c>
    </row>
    <row r="568" spans="1:9" s="202" customFormat="1" x14ac:dyDescent="0.25">
      <c r="A568" s="203"/>
      <c r="B568" s="204" t="s">
        <v>379</v>
      </c>
      <c r="C568" s="203"/>
      <c r="D568" s="203"/>
      <c r="E568" s="205">
        <v>0</v>
      </c>
      <c r="F568" s="205">
        <v>0</v>
      </c>
      <c r="G568" s="205">
        <v>0</v>
      </c>
      <c r="H568" s="205">
        <v>0</v>
      </c>
      <c r="I568" s="205">
        <v>0</v>
      </c>
    </row>
    <row r="569" spans="1:9" s="202" customFormat="1" x14ac:dyDescent="0.25">
      <c r="A569" s="203" t="s">
        <v>591</v>
      </c>
      <c r="B569" s="206" t="s">
        <v>380</v>
      </c>
      <c r="C569" s="203">
        <v>1</v>
      </c>
      <c r="D569" s="203" t="s">
        <v>282</v>
      </c>
      <c r="E569" s="205">
        <v>0</v>
      </c>
      <c r="F569" s="205">
        <v>0</v>
      </c>
      <c r="G569" s="205">
        <v>8209.3799999999992</v>
      </c>
      <c r="H569" s="205">
        <v>8209.3799999999992</v>
      </c>
      <c r="I569" s="205">
        <v>8209.3799999999992</v>
      </c>
    </row>
    <row r="570" spans="1:9" s="202" customFormat="1" x14ac:dyDescent="0.25">
      <c r="A570" s="203" t="s">
        <v>592</v>
      </c>
      <c r="B570" s="206" t="s">
        <v>378</v>
      </c>
      <c r="C570" s="203">
        <v>6</v>
      </c>
      <c r="D570" s="203" t="s">
        <v>300</v>
      </c>
      <c r="E570" s="205">
        <v>0</v>
      </c>
      <c r="F570" s="205">
        <v>0</v>
      </c>
      <c r="G570" s="205">
        <v>2196.88</v>
      </c>
      <c r="H570" s="205">
        <v>13181.25</v>
      </c>
      <c r="I570" s="205">
        <v>13181.25</v>
      </c>
    </row>
    <row r="571" spans="1:9" s="202" customFormat="1" x14ac:dyDescent="0.25">
      <c r="A571" s="203"/>
      <c r="B571" s="204" t="s">
        <v>416</v>
      </c>
      <c r="C571" s="203"/>
      <c r="D571" s="203"/>
      <c r="E571" s="205">
        <v>0</v>
      </c>
      <c r="F571" s="205">
        <v>0</v>
      </c>
      <c r="G571" s="205">
        <v>0</v>
      </c>
      <c r="H571" s="205">
        <v>0</v>
      </c>
      <c r="I571" s="205">
        <v>0</v>
      </c>
    </row>
    <row r="572" spans="1:9" s="202" customFormat="1" x14ac:dyDescent="0.25">
      <c r="A572" s="203">
        <v>1</v>
      </c>
      <c r="B572" s="206" t="s">
        <v>301</v>
      </c>
      <c r="C572" s="203">
        <v>2</v>
      </c>
      <c r="D572" s="203" t="s">
        <v>300</v>
      </c>
      <c r="E572" s="205">
        <v>0</v>
      </c>
      <c r="F572" s="205">
        <v>0</v>
      </c>
      <c r="G572" s="205">
        <v>1734.38</v>
      </c>
      <c r="H572" s="205">
        <v>3468.75</v>
      </c>
      <c r="I572" s="205">
        <v>3468.75</v>
      </c>
    </row>
    <row r="573" spans="1:9" s="202" customFormat="1" x14ac:dyDescent="0.25">
      <c r="A573" s="203">
        <v>2</v>
      </c>
      <c r="B573" s="206" t="s">
        <v>303</v>
      </c>
      <c r="C573" s="203">
        <v>60</v>
      </c>
      <c r="D573" s="203" t="s">
        <v>300</v>
      </c>
      <c r="E573" s="205">
        <v>0</v>
      </c>
      <c r="F573" s="205">
        <v>0</v>
      </c>
      <c r="G573" s="205">
        <v>1734.38</v>
      </c>
      <c r="H573" s="205">
        <v>104062.5</v>
      </c>
      <c r="I573" s="205">
        <v>104062.5</v>
      </c>
    </row>
    <row r="574" spans="1:9" s="202" customFormat="1" x14ac:dyDescent="0.25">
      <c r="A574" s="203">
        <v>3</v>
      </c>
      <c r="B574" s="206" t="s">
        <v>593</v>
      </c>
      <c r="C574" s="203">
        <v>14</v>
      </c>
      <c r="D574" s="203" t="s">
        <v>300</v>
      </c>
      <c r="E574" s="205">
        <v>0</v>
      </c>
      <c r="F574" s="205">
        <v>0</v>
      </c>
      <c r="G574" s="205">
        <v>2196.88</v>
      </c>
      <c r="H574" s="205">
        <v>30756.25</v>
      </c>
      <c r="I574" s="205">
        <v>30756.25</v>
      </c>
    </row>
    <row r="575" spans="1:9" s="202" customFormat="1" x14ac:dyDescent="0.25">
      <c r="A575" s="203">
        <v>4</v>
      </c>
      <c r="B575" s="206" t="s">
        <v>589</v>
      </c>
      <c r="C575" s="203">
        <v>75</v>
      </c>
      <c r="D575" s="203" t="s">
        <v>282</v>
      </c>
      <c r="E575" s="205">
        <v>0</v>
      </c>
      <c r="F575" s="205">
        <v>0</v>
      </c>
      <c r="G575" s="205">
        <v>2196.88</v>
      </c>
      <c r="H575" s="205">
        <v>164765.63</v>
      </c>
      <c r="I575" s="205">
        <v>164765.63</v>
      </c>
    </row>
    <row r="576" spans="1:9" s="202" customFormat="1" x14ac:dyDescent="0.25">
      <c r="A576" s="203">
        <v>5</v>
      </c>
      <c r="B576" s="206" t="s">
        <v>594</v>
      </c>
      <c r="C576" s="203">
        <v>14</v>
      </c>
      <c r="D576" s="203" t="s">
        <v>282</v>
      </c>
      <c r="E576" s="205">
        <v>0</v>
      </c>
      <c r="F576" s="205">
        <v>0</v>
      </c>
      <c r="G576" s="205">
        <v>2196.88</v>
      </c>
      <c r="H576" s="205">
        <v>30756.25</v>
      </c>
      <c r="I576" s="205">
        <v>30756.25</v>
      </c>
    </row>
    <row r="577" spans="1:9" s="202" customFormat="1" ht="30" x14ac:dyDescent="0.25">
      <c r="A577" s="199"/>
      <c r="B577" s="200" t="s">
        <v>595</v>
      </c>
      <c r="C577" s="199"/>
      <c r="D577" s="199"/>
      <c r="E577" s="201">
        <v>0</v>
      </c>
      <c r="F577" s="201">
        <v>0</v>
      </c>
      <c r="G577" s="201">
        <v>0</v>
      </c>
      <c r="H577" s="201">
        <v>0</v>
      </c>
      <c r="I577" s="201">
        <v>0</v>
      </c>
    </row>
    <row r="578" spans="1:9" s="202" customFormat="1" x14ac:dyDescent="0.25">
      <c r="A578" s="203"/>
      <c r="B578" s="204" t="s">
        <v>318</v>
      </c>
      <c r="C578" s="203"/>
      <c r="D578" s="203"/>
      <c r="E578" s="205">
        <v>0</v>
      </c>
      <c r="F578" s="205">
        <v>0</v>
      </c>
      <c r="G578" s="205">
        <v>0</v>
      </c>
      <c r="H578" s="205">
        <v>0</v>
      </c>
      <c r="I578" s="205">
        <v>0</v>
      </c>
    </row>
    <row r="579" spans="1:9" s="202" customFormat="1" ht="30" x14ac:dyDescent="0.25">
      <c r="A579" s="203">
        <v>1</v>
      </c>
      <c r="B579" s="206" t="s">
        <v>319</v>
      </c>
      <c r="C579" s="203">
        <v>16</v>
      </c>
      <c r="D579" s="203" t="s">
        <v>282</v>
      </c>
      <c r="E579" s="205">
        <v>0</v>
      </c>
      <c r="F579" s="205">
        <v>0</v>
      </c>
      <c r="G579" s="205">
        <v>8093.75</v>
      </c>
      <c r="H579" s="205">
        <v>129500</v>
      </c>
      <c r="I579" s="205">
        <v>129500</v>
      </c>
    </row>
    <row r="580" spans="1:9" s="202" customFormat="1" ht="30" x14ac:dyDescent="0.25">
      <c r="A580" s="203">
        <v>2</v>
      </c>
      <c r="B580" s="206" t="s">
        <v>553</v>
      </c>
      <c r="C580" s="203">
        <v>16</v>
      </c>
      <c r="D580" s="203" t="s">
        <v>282</v>
      </c>
      <c r="E580" s="205">
        <v>0</v>
      </c>
      <c r="F580" s="205">
        <v>0</v>
      </c>
      <c r="G580" s="205">
        <v>9134.3799999999992</v>
      </c>
      <c r="H580" s="205">
        <v>146150</v>
      </c>
      <c r="I580" s="205">
        <v>146150</v>
      </c>
    </row>
    <row r="581" spans="1:9" s="202" customFormat="1" ht="45" x14ac:dyDescent="0.25">
      <c r="A581" s="203">
        <v>3</v>
      </c>
      <c r="B581" s="206" t="s">
        <v>554</v>
      </c>
      <c r="C581" s="203">
        <v>4</v>
      </c>
      <c r="D581" s="203" t="s">
        <v>282</v>
      </c>
      <c r="E581" s="205">
        <v>0</v>
      </c>
      <c r="F581" s="205">
        <v>0</v>
      </c>
      <c r="G581" s="205">
        <v>9134.3799999999992</v>
      </c>
      <c r="H581" s="205">
        <v>36537.5</v>
      </c>
      <c r="I581" s="205">
        <v>36537.5</v>
      </c>
    </row>
    <row r="582" spans="1:9" s="202" customFormat="1" ht="30" x14ac:dyDescent="0.25">
      <c r="A582" s="203">
        <v>4</v>
      </c>
      <c r="B582" s="206" t="s">
        <v>497</v>
      </c>
      <c r="C582" s="203">
        <v>2</v>
      </c>
      <c r="D582" s="203" t="s">
        <v>282</v>
      </c>
      <c r="E582" s="205">
        <v>0</v>
      </c>
      <c r="F582" s="205">
        <v>0</v>
      </c>
      <c r="G582" s="205">
        <v>9134.3799999999992</v>
      </c>
      <c r="H582" s="205">
        <v>18268.75</v>
      </c>
      <c r="I582" s="205">
        <v>18268.75</v>
      </c>
    </row>
    <row r="583" spans="1:9" s="202" customFormat="1" ht="30" x14ac:dyDescent="0.25">
      <c r="A583" s="203">
        <v>5</v>
      </c>
      <c r="B583" s="206" t="s">
        <v>498</v>
      </c>
      <c r="C583" s="203">
        <v>2</v>
      </c>
      <c r="D583" s="203" t="s">
        <v>282</v>
      </c>
      <c r="E583" s="205">
        <v>0</v>
      </c>
      <c r="F583" s="205">
        <v>0</v>
      </c>
      <c r="G583" s="205">
        <v>5203.13</v>
      </c>
      <c r="H583" s="205">
        <v>10406.25</v>
      </c>
      <c r="I583" s="205">
        <v>10406.25</v>
      </c>
    </row>
    <row r="584" spans="1:9" s="202" customFormat="1" x14ac:dyDescent="0.25">
      <c r="A584" s="203">
        <v>6</v>
      </c>
      <c r="B584" s="206" t="s">
        <v>574</v>
      </c>
      <c r="C584" s="203">
        <v>8</v>
      </c>
      <c r="D584" s="203" t="s">
        <v>282</v>
      </c>
      <c r="E584" s="205">
        <v>0</v>
      </c>
      <c r="F584" s="205">
        <v>0</v>
      </c>
      <c r="G584" s="205">
        <v>1734.38</v>
      </c>
      <c r="H584" s="205">
        <v>13875</v>
      </c>
      <c r="I584" s="205">
        <v>13875</v>
      </c>
    </row>
    <row r="585" spans="1:9" s="202" customFormat="1" x14ac:dyDescent="0.25">
      <c r="A585" s="203">
        <v>7</v>
      </c>
      <c r="B585" s="206" t="s">
        <v>499</v>
      </c>
      <c r="C585" s="203">
        <v>2</v>
      </c>
      <c r="D585" s="203" t="s">
        <v>282</v>
      </c>
      <c r="E585" s="205">
        <v>0</v>
      </c>
      <c r="F585" s="205">
        <v>0</v>
      </c>
      <c r="G585" s="205">
        <v>2890.63</v>
      </c>
      <c r="H585" s="205">
        <v>5781.25</v>
      </c>
      <c r="I585" s="205">
        <v>5781.25</v>
      </c>
    </row>
    <row r="586" spans="1:9" s="202" customFormat="1" x14ac:dyDescent="0.25">
      <c r="A586" s="203">
        <v>8</v>
      </c>
      <c r="B586" s="206" t="s">
        <v>324</v>
      </c>
      <c r="C586" s="203">
        <v>16</v>
      </c>
      <c r="D586" s="203" t="s">
        <v>280</v>
      </c>
      <c r="E586" s="205">
        <v>0</v>
      </c>
      <c r="F586" s="205">
        <v>0</v>
      </c>
      <c r="G586" s="205">
        <v>0</v>
      </c>
      <c r="H586" s="205">
        <v>0</v>
      </c>
      <c r="I586" s="205">
        <v>0</v>
      </c>
    </row>
    <row r="587" spans="1:9" s="202" customFormat="1" x14ac:dyDescent="0.25">
      <c r="A587" s="203" t="s">
        <v>500</v>
      </c>
      <c r="B587" s="206" t="s">
        <v>326</v>
      </c>
      <c r="C587" s="203">
        <v>16</v>
      </c>
      <c r="D587" s="203" t="s">
        <v>282</v>
      </c>
      <c r="E587" s="205">
        <v>0</v>
      </c>
      <c r="F587" s="205">
        <v>0</v>
      </c>
      <c r="G587" s="205">
        <v>2890.63</v>
      </c>
      <c r="H587" s="205">
        <v>46250</v>
      </c>
      <c r="I587" s="205">
        <v>46250</v>
      </c>
    </row>
    <row r="588" spans="1:9" s="202" customFormat="1" x14ac:dyDescent="0.25">
      <c r="A588" s="203" t="s">
        <v>501</v>
      </c>
      <c r="B588" s="206" t="s">
        <v>328</v>
      </c>
      <c r="C588" s="203">
        <v>16</v>
      </c>
      <c r="D588" s="203" t="s">
        <v>282</v>
      </c>
      <c r="E588" s="205">
        <v>0</v>
      </c>
      <c r="F588" s="205">
        <v>0</v>
      </c>
      <c r="G588" s="205">
        <v>809.38</v>
      </c>
      <c r="H588" s="205">
        <v>12950</v>
      </c>
      <c r="I588" s="205">
        <v>12950</v>
      </c>
    </row>
    <row r="589" spans="1:9" s="202" customFormat="1" x14ac:dyDescent="0.25">
      <c r="A589" s="203" t="s">
        <v>502</v>
      </c>
      <c r="B589" s="206" t="s">
        <v>330</v>
      </c>
      <c r="C589" s="203">
        <v>32</v>
      </c>
      <c r="D589" s="203" t="s">
        <v>282</v>
      </c>
      <c r="E589" s="205">
        <v>0</v>
      </c>
      <c r="F589" s="205">
        <v>0</v>
      </c>
      <c r="G589" s="205">
        <v>809.38</v>
      </c>
      <c r="H589" s="205">
        <v>25900</v>
      </c>
      <c r="I589" s="205">
        <v>25900</v>
      </c>
    </row>
    <row r="590" spans="1:9" s="202" customFormat="1" ht="30" x14ac:dyDescent="0.25">
      <c r="A590" s="203" t="s">
        <v>503</v>
      </c>
      <c r="B590" s="206" t="s">
        <v>332</v>
      </c>
      <c r="C590" s="203">
        <v>16</v>
      </c>
      <c r="D590" s="203" t="s">
        <v>282</v>
      </c>
      <c r="E590" s="205">
        <v>0</v>
      </c>
      <c r="F590" s="205">
        <v>0</v>
      </c>
      <c r="G590" s="205">
        <v>2890.63</v>
      </c>
      <c r="H590" s="205">
        <v>46250</v>
      </c>
      <c r="I590" s="205">
        <v>46250</v>
      </c>
    </row>
    <row r="591" spans="1:9" s="202" customFormat="1" ht="30" x14ac:dyDescent="0.25">
      <c r="A591" s="203" t="s">
        <v>504</v>
      </c>
      <c r="B591" s="206" t="s">
        <v>505</v>
      </c>
      <c r="C591" s="203">
        <v>16</v>
      </c>
      <c r="D591" s="203" t="s">
        <v>282</v>
      </c>
      <c r="E591" s="205">
        <v>0</v>
      </c>
      <c r="F591" s="205">
        <v>0</v>
      </c>
      <c r="G591" s="205">
        <v>2890.63</v>
      </c>
      <c r="H591" s="205">
        <v>46250</v>
      </c>
      <c r="I591" s="205">
        <v>46250</v>
      </c>
    </row>
    <row r="592" spans="1:9" s="202" customFormat="1" x14ac:dyDescent="0.25">
      <c r="A592" s="203" t="s">
        <v>506</v>
      </c>
      <c r="B592" s="206" t="s">
        <v>336</v>
      </c>
      <c r="C592" s="203">
        <v>16</v>
      </c>
      <c r="D592" s="203" t="s">
        <v>282</v>
      </c>
      <c r="E592" s="205">
        <v>0</v>
      </c>
      <c r="F592" s="205">
        <v>0</v>
      </c>
      <c r="G592" s="205">
        <v>11562.5</v>
      </c>
      <c r="H592" s="205">
        <v>185000</v>
      </c>
      <c r="I592" s="205">
        <v>185000</v>
      </c>
    </row>
    <row r="593" spans="1:9" s="202" customFormat="1" ht="30" x14ac:dyDescent="0.25">
      <c r="A593" s="203" t="s">
        <v>507</v>
      </c>
      <c r="B593" s="206" t="s">
        <v>338</v>
      </c>
      <c r="C593" s="203">
        <v>32</v>
      </c>
      <c r="D593" s="203" t="s">
        <v>282</v>
      </c>
      <c r="E593" s="205">
        <v>0</v>
      </c>
      <c r="F593" s="205">
        <v>0</v>
      </c>
      <c r="G593" s="205">
        <v>809.38</v>
      </c>
      <c r="H593" s="205">
        <v>25900</v>
      </c>
      <c r="I593" s="205">
        <v>25900</v>
      </c>
    </row>
    <row r="594" spans="1:9" s="202" customFormat="1" ht="30" x14ac:dyDescent="0.25">
      <c r="A594" s="203">
        <v>10</v>
      </c>
      <c r="B594" s="206" t="s">
        <v>341</v>
      </c>
      <c r="C594" s="203">
        <v>13</v>
      </c>
      <c r="D594" s="203" t="s">
        <v>282</v>
      </c>
      <c r="E594" s="205">
        <v>0</v>
      </c>
      <c r="F594" s="205">
        <v>0</v>
      </c>
      <c r="G594" s="205">
        <v>3584.38</v>
      </c>
      <c r="H594" s="205">
        <v>46596.88</v>
      </c>
      <c r="I594" s="205">
        <v>46596.88</v>
      </c>
    </row>
    <row r="595" spans="1:9" s="202" customFormat="1" ht="30" x14ac:dyDescent="0.25">
      <c r="A595" s="203">
        <v>11</v>
      </c>
      <c r="B595" s="206" t="s">
        <v>508</v>
      </c>
      <c r="C595" s="203">
        <v>23</v>
      </c>
      <c r="D595" s="203" t="s">
        <v>282</v>
      </c>
      <c r="E595" s="205">
        <v>0</v>
      </c>
      <c r="F595" s="205">
        <v>0</v>
      </c>
      <c r="G595" s="205">
        <v>3584.38</v>
      </c>
      <c r="H595" s="205">
        <v>82440.63</v>
      </c>
      <c r="I595" s="205">
        <v>82440.63</v>
      </c>
    </row>
    <row r="596" spans="1:9" s="202" customFormat="1" ht="30" x14ac:dyDescent="0.25">
      <c r="A596" s="203">
        <v>12</v>
      </c>
      <c r="B596" s="206" t="s">
        <v>509</v>
      </c>
      <c r="C596" s="203">
        <v>4</v>
      </c>
      <c r="D596" s="203" t="s">
        <v>282</v>
      </c>
      <c r="E596" s="205">
        <v>0</v>
      </c>
      <c r="F596" s="205">
        <v>0</v>
      </c>
      <c r="G596" s="205">
        <v>8093.75</v>
      </c>
      <c r="H596" s="205">
        <v>32375</v>
      </c>
      <c r="I596" s="205">
        <v>32375</v>
      </c>
    </row>
    <row r="597" spans="1:9" s="202" customFormat="1" ht="30" x14ac:dyDescent="0.25">
      <c r="A597" s="203">
        <v>13</v>
      </c>
      <c r="B597" s="206" t="s">
        <v>343</v>
      </c>
      <c r="C597" s="203">
        <v>30</v>
      </c>
      <c r="D597" s="203" t="s">
        <v>282</v>
      </c>
      <c r="E597" s="205">
        <v>0</v>
      </c>
      <c r="F597" s="205">
        <v>0</v>
      </c>
      <c r="G597" s="205">
        <v>0</v>
      </c>
      <c r="H597" s="205">
        <v>0</v>
      </c>
      <c r="I597" s="205">
        <v>0</v>
      </c>
    </row>
    <row r="598" spans="1:9" s="202" customFormat="1" ht="30" x14ac:dyDescent="0.25">
      <c r="A598" s="203">
        <v>14</v>
      </c>
      <c r="B598" s="206" t="s">
        <v>510</v>
      </c>
      <c r="C598" s="203">
        <v>35</v>
      </c>
      <c r="D598" s="203" t="s">
        <v>282</v>
      </c>
      <c r="E598" s="205">
        <v>0</v>
      </c>
      <c r="F598" s="205">
        <v>0</v>
      </c>
      <c r="G598" s="205">
        <v>0</v>
      </c>
      <c r="H598" s="205">
        <v>0</v>
      </c>
      <c r="I598" s="205">
        <v>0</v>
      </c>
    </row>
    <row r="599" spans="1:9" s="202" customFormat="1" x14ac:dyDescent="0.25">
      <c r="A599" s="203">
        <v>15</v>
      </c>
      <c r="B599" s="206" t="s">
        <v>596</v>
      </c>
      <c r="C599" s="203">
        <v>2</v>
      </c>
      <c r="D599" s="203" t="s">
        <v>282</v>
      </c>
      <c r="E599" s="205">
        <v>0</v>
      </c>
      <c r="F599" s="205">
        <v>0</v>
      </c>
      <c r="G599" s="205">
        <v>17343.75</v>
      </c>
      <c r="H599" s="205">
        <v>34687.5</v>
      </c>
      <c r="I599" s="205">
        <v>34687.5</v>
      </c>
    </row>
    <row r="600" spans="1:9" s="202" customFormat="1" x14ac:dyDescent="0.25">
      <c r="A600" s="207">
        <v>16</v>
      </c>
      <c r="B600" s="208" t="s">
        <v>344</v>
      </c>
      <c r="C600" s="203"/>
      <c r="D600" s="203"/>
      <c r="E600" s="205">
        <v>0</v>
      </c>
      <c r="F600" s="205">
        <v>0</v>
      </c>
      <c r="G600" s="205">
        <v>0</v>
      </c>
      <c r="H600" s="205">
        <v>0</v>
      </c>
      <c r="I600" s="205">
        <v>0</v>
      </c>
    </row>
    <row r="601" spans="1:9" s="202" customFormat="1" ht="30" x14ac:dyDescent="0.25">
      <c r="A601" s="203"/>
      <c r="B601" s="206" t="s">
        <v>511</v>
      </c>
      <c r="C601" s="203">
        <v>4</v>
      </c>
      <c r="D601" s="203" t="s">
        <v>282</v>
      </c>
      <c r="E601" s="205">
        <v>0</v>
      </c>
      <c r="F601" s="205">
        <v>0</v>
      </c>
      <c r="G601" s="205">
        <v>1734.38</v>
      </c>
      <c r="H601" s="205">
        <v>6937.5</v>
      </c>
      <c r="I601" s="205">
        <v>6937.5</v>
      </c>
    </row>
    <row r="602" spans="1:9" s="202" customFormat="1" ht="30" x14ac:dyDescent="0.25">
      <c r="A602" s="203"/>
      <c r="B602" s="206" t="s">
        <v>346</v>
      </c>
      <c r="C602" s="203">
        <v>4</v>
      </c>
      <c r="D602" s="203" t="s">
        <v>282</v>
      </c>
      <c r="E602" s="205">
        <v>0</v>
      </c>
      <c r="F602" s="205">
        <v>0</v>
      </c>
      <c r="G602" s="205">
        <v>1734.38</v>
      </c>
      <c r="H602" s="205">
        <v>6937.5</v>
      </c>
      <c r="I602" s="205">
        <v>6937.5</v>
      </c>
    </row>
    <row r="603" spans="1:9" s="202" customFormat="1" x14ac:dyDescent="0.25">
      <c r="A603" s="203">
        <v>17</v>
      </c>
      <c r="B603" s="206" t="s">
        <v>435</v>
      </c>
      <c r="C603" s="203">
        <v>8</v>
      </c>
      <c r="D603" s="203" t="s">
        <v>282</v>
      </c>
      <c r="E603" s="205">
        <v>0</v>
      </c>
      <c r="F603" s="205">
        <v>0</v>
      </c>
      <c r="G603" s="205">
        <v>1734.38</v>
      </c>
      <c r="H603" s="205">
        <v>13875</v>
      </c>
      <c r="I603" s="205">
        <v>13875</v>
      </c>
    </row>
    <row r="604" spans="1:9" s="202" customFormat="1" ht="30" x14ac:dyDescent="0.25">
      <c r="A604" s="203">
        <v>18</v>
      </c>
      <c r="B604" s="206" t="s">
        <v>347</v>
      </c>
      <c r="C604" s="203">
        <v>130</v>
      </c>
      <c r="D604" s="203" t="s">
        <v>300</v>
      </c>
      <c r="E604" s="205">
        <v>0</v>
      </c>
      <c r="F604" s="205">
        <v>0</v>
      </c>
      <c r="G604" s="205">
        <v>4740.63</v>
      </c>
      <c r="H604" s="205">
        <v>616281.25</v>
      </c>
      <c r="I604" s="205">
        <v>616281.25</v>
      </c>
    </row>
    <row r="605" spans="1:9" s="202" customFormat="1" ht="30" x14ac:dyDescent="0.25">
      <c r="A605" s="203">
        <v>19</v>
      </c>
      <c r="B605" s="206" t="s">
        <v>512</v>
      </c>
      <c r="C605" s="203">
        <v>200</v>
      </c>
      <c r="D605" s="203" t="s">
        <v>300</v>
      </c>
      <c r="E605" s="205">
        <v>0</v>
      </c>
      <c r="F605" s="205">
        <v>0</v>
      </c>
      <c r="G605" s="205">
        <v>5896.88</v>
      </c>
      <c r="H605" s="205">
        <v>1179375</v>
      </c>
      <c r="I605" s="205">
        <v>1179375</v>
      </c>
    </row>
    <row r="606" spans="1:9" s="202" customFormat="1" x14ac:dyDescent="0.25">
      <c r="A606" s="203">
        <v>20</v>
      </c>
      <c r="B606" s="206" t="s">
        <v>513</v>
      </c>
      <c r="C606" s="203">
        <v>1</v>
      </c>
      <c r="D606" s="203" t="s">
        <v>300</v>
      </c>
      <c r="E606" s="205">
        <v>0</v>
      </c>
      <c r="F606" s="205">
        <v>0</v>
      </c>
      <c r="G606" s="205">
        <v>2196.88</v>
      </c>
      <c r="H606" s="205">
        <v>2196.88</v>
      </c>
      <c r="I606" s="205">
        <v>2196.88</v>
      </c>
    </row>
    <row r="607" spans="1:9" s="202" customFormat="1" x14ac:dyDescent="0.25">
      <c r="A607" s="203">
        <v>21</v>
      </c>
      <c r="B607" s="206" t="s">
        <v>597</v>
      </c>
      <c r="C607" s="203">
        <v>2</v>
      </c>
      <c r="D607" s="203" t="s">
        <v>300</v>
      </c>
      <c r="E607" s="205">
        <v>0</v>
      </c>
      <c r="F607" s="205">
        <v>0</v>
      </c>
      <c r="G607" s="205">
        <v>7515.63</v>
      </c>
      <c r="H607" s="205">
        <v>15031.25</v>
      </c>
      <c r="I607" s="205">
        <v>15031.25</v>
      </c>
    </row>
    <row r="608" spans="1:9" s="202" customFormat="1" x14ac:dyDescent="0.25">
      <c r="A608" s="203">
        <v>22</v>
      </c>
      <c r="B608" s="206" t="s">
        <v>598</v>
      </c>
      <c r="C608" s="203">
        <v>5</v>
      </c>
      <c r="D608" s="203" t="s">
        <v>300</v>
      </c>
      <c r="E608" s="205">
        <v>0</v>
      </c>
      <c r="F608" s="205">
        <v>0</v>
      </c>
      <c r="G608" s="205">
        <v>12718.75</v>
      </c>
      <c r="H608" s="205">
        <v>63593.75</v>
      </c>
      <c r="I608" s="205">
        <v>63593.75</v>
      </c>
    </row>
    <row r="609" spans="1:9" s="202" customFormat="1" ht="30" x14ac:dyDescent="0.25">
      <c r="A609" s="203">
        <v>23</v>
      </c>
      <c r="B609" s="206" t="s">
        <v>584</v>
      </c>
      <c r="C609" s="203">
        <v>2</v>
      </c>
      <c r="D609" s="203" t="s">
        <v>300</v>
      </c>
      <c r="E609" s="205">
        <v>0</v>
      </c>
      <c r="F609" s="205">
        <v>0</v>
      </c>
      <c r="G609" s="205">
        <v>8093.75</v>
      </c>
      <c r="H609" s="205">
        <v>16187.5</v>
      </c>
      <c r="I609" s="205">
        <v>16187.5</v>
      </c>
    </row>
    <row r="610" spans="1:9" s="202" customFormat="1" x14ac:dyDescent="0.25">
      <c r="A610" s="203">
        <v>24</v>
      </c>
      <c r="B610" s="206" t="s">
        <v>599</v>
      </c>
      <c r="C610" s="203">
        <v>2</v>
      </c>
      <c r="D610" s="203" t="s">
        <v>282</v>
      </c>
      <c r="E610" s="205">
        <v>0</v>
      </c>
      <c r="F610" s="205">
        <v>0</v>
      </c>
      <c r="G610" s="205">
        <v>5896.88</v>
      </c>
      <c r="H610" s="205">
        <v>11793.75</v>
      </c>
      <c r="I610" s="205">
        <v>11793.75</v>
      </c>
    </row>
    <row r="611" spans="1:9" s="202" customFormat="1" ht="30" x14ac:dyDescent="0.25">
      <c r="A611" s="203">
        <v>25</v>
      </c>
      <c r="B611" s="206" t="s">
        <v>600</v>
      </c>
      <c r="C611" s="203">
        <v>2</v>
      </c>
      <c r="D611" s="203" t="s">
        <v>282</v>
      </c>
      <c r="E611" s="205">
        <v>0</v>
      </c>
      <c r="F611" s="205">
        <v>0</v>
      </c>
      <c r="G611" s="205">
        <v>5896.88</v>
      </c>
      <c r="H611" s="205">
        <v>11793.75</v>
      </c>
      <c r="I611" s="205">
        <v>11793.75</v>
      </c>
    </row>
    <row r="612" spans="1:9" s="202" customFormat="1" ht="30" x14ac:dyDescent="0.25">
      <c r="A612" s="203">
        <v>26</v>
      </c>
      <c r="B612" s="206" t="s">
        <v>601</v>
      </c>
      <c r="C612" s="203">
        <v>2</v>
      </c>
      <c r="D612" s="203" t="s">
        <v>282</v>
      </c>
      <c r="E612" s="205">
        <v>0</v>
      </c>
      <c r="F612" s="205">
        <v>0</v>
      </c>
      <c r="G612" s="205">
        <v>5896.88</v>
      </c>
      <c r="H612" s="205">
        <v>11793.75</v>
      </c>
      <c r="I612" s="205">
        <v>11793.75</v>
      </c>
    </row>
    <row r="613" spans="1:9" s="202" customFormat="1" x14ac:dyDescent="0.25">
      <c r="A613" s="207">
        <v>27</v>
      </c>
      <c r="B613" s="208" t="s">
        <v>350</v>
      </c>
      <c r="C613" s="203"/>
      <c r="D613" s="203"/>
      <c r="E613" s="205">
        <v>0</v>
      </c>
      <c r="F613" s="205">
        <v>0</v>
      </c>
      <c r="G613" s="205">
        <v>0</v>
      </c>
      <c r="H613" s="205">
        <v>0</v>
      </c>
      <c r="I613" s="205">
        <v>0</v>
      </c>
    </row>
    <row r="614" spans="1:9" s="202" customFormat="1" x14ac:dyDescent="0.25">
      <c r="A614" s="203" t="s">
        <v>587</v>
      </c>
      <c r="B614" s="206" t="s">
        <v>314</v>
      </c>
      <c r="C614" s="203">
        <v>12</v>
      </c>
      <c r="D614" s="203" t="s">
        <v>315</v>
      </c>
      <c r="E614" s="205">
        <v>0</v>
      </c>
      <c r="F614" s="205">
        <v>0</v>
      </c>
      <c r="G614" s="205">
        <v>8093.75</v>
      </c>
      <c r="H614" s="205">
        <v>97125</v>
      </c>
      <c r="I614" s="205">
        <v>97125</v>
      </c>
    </row>
    <row r="615" spans="1:9" s="202" customFormat="1" x14ac:dyDescent="0.25">
      <c r="A615" s="203" t="s">
        <v>588</v>
      </c>
      <c r="B615" s="206" t="s">
        <v>317</v>
      </c>
      <c r="C615" s="203">
        <v>22.5</v>
      </c>
      <c r="D615" s="203" t="s">
        <v>315</v>
      </c>
      <c r="E615" s="205">
        <v>0</v>
      </c>
      <c r="F615" s="205">
        <v>0</v>
      </c>
      <c r="G615" s="205">
        <v>8093.75</v>
      </c>
      <c r="H615" s="205">
        <v>182109.38</v>
      </c>
      <c r="I615" s="205">
        <v>182109.38</v>
      </c>
    </row>
    <row r="616" spans="1:9" s="202" customFormat="1" x14ac:dyDescent="0.25">
      <c r="A616" s="203"/>
      <c r="B616" s="204" t="s">
        <v>379</v>
      </c>
      <c r="C616" s="203"/>
      <c r="D616" s="203"/>
      <c r="E616" s="205">
        <v>0</v>
      </c>
      <c r="F616" s="205">
        <v>0</v>
      </c>
      <c r="G616" s="205">
        <v>0</v>
      </c>
      <c r="H616" s="205">
        <v>0</v>
      </c>
      <c r="I616" s="205">
        <v>0</v>
      </c>
    </row>
    <row r="617" spans="1:9" s="202" customFormat="1" x14ac:dyDescent="0.25">
      <c r="A617" s="203">
        <v>1</v>
      </c>
      <c r="B617" s="206" t="s">
        <v>380</v>
      </c>
      <c r="C617" s="203">
        <v>1</v>
      </c>
      <c r="D617" s="203" t="s">
        <v>282</v>
      </c>
      <c r="E617" s="205">
        <v>0</v>
      </c>
      <c r="F617" s="205">
        <v>0</v>
      </c>
      <c r="G617" s="205">
        <v>8209.3799999999992</v>
      </c>
      <c r="H617" s="205">
        <v>8209.3799999999992</v>
      </c>
      <c r="I617" s="205">
        <v>8209.3799999999992</v>
      </c>
    </row>
    <row r="618" spans="1:9" s="202" customFormat="1" x14ac:dyDescent="0.25">
      <c r="A618" s="203">
        <v>2</v>
      </c>
      <c r="B618" s="206" t="s">
        <v>378</v>
      </c>
      <c r="C618" s="203">
        <v>6</v>
      </c>
      <c r="D618" s="203" t="s">
        <v>300</v>
      </c>
      <c r="E618" s="205">
        <v>0</v>
      </c>
      <c r="F618" s="205">
        <v>0</v>
      </c>
      <c r="G618" s="205">
        <v>2196.88</v>
      </c>
      <c r="H618" s="205">
        <v>13181.25</v>
      </c>
      <c r="I618" s="205">
        <v>13181.25</v>
      </c>
    </row>
    <row r="619" spans="1:9" s="202" customFormat="1" x14ac:dyDescent="0.25">
      <c r="A619" s="203">
        <v>3</v>
      </c>
      <c r="B619" s="206" t="s">
        <v>598</v>
      </c>
      <c r="C619" s="203">
        <v>4</v>
      </c>
      <c r="D619" s="203" t="s">
        <v>300</v>
      </c>
      <c r="E619" s="205">
        <v>0</v>
      </c>
      <c r="F619" s="205">
        <v>0</v>
      </c>
      <c r="G619" s="205">
        <v>12718.75</v>
      </c>
      <c r="H619" s="205">
        <v>50875</v>
      </c>
      <c r="I619" s="205">
        <v>50875</v>
      </c>
    </row>
    <row r="620" spans="1:9" s="202" customFormat="1" x14ac:dyDescent="0.25">
      <c r="A620" s="207">
        <v>4</v>
      </c>
      <c r="B620" s="208" t="s">
        <v>350</v>
      </c>
      <c r="C620" s="203"/>
      <c r="D620" s="203"/>
      <c r="E620" s="205">
        <v>0</v>
      </c>
      <c r="F620" s="205">
        <v>0</v>
      </c>
      <c r="G620" s="205">
        <v>0</v>
      </c>
      <c r="H620" s="205">
        <v>0</v>
      </c>
      <c r="I620" s="205">
        <v>0</v>
      </c>
    </row>
    <row r="621" spans="1:9" s="202" customFormat="1" x14ac:dyDescent="0.25">
      <c r="A621" s="203" t="s">
        <v>602</v>
      </c>
      <c r="B621" s="206" t="s">
        <v>314</v>
      </c>
      <c r="C621" s="203">
        <v>0.5</v>
      </c>
      <c r="D621" s="203" t="s">
        <v>315</v>
      </c>
      <c r="E621" s="205">
        <v>0</v>
      </c>
      <c r="F621" s="205">
        <v>0</v>
      </c>
      <c r="G621" s="205">
        <v>8093.75</v>
      </c>
      <c r="H621" s="205">
        <v>4046.88</v>
      </c>
      <c r="I621" s="205">
        <v>4046.88</v>
      </c>
    </row>
    <row r="622" spans="1:9" s="202" customFormat="1" x14ac:dyDescent="0.25">
      <c r="A622" s="203" t="s">
        <v>603</v>
      </c>
      <c r="B622" s="206" t="s">
        <v>317</v>
      </c>
      <c r="C622" s="203">
        <v>1</v>
      </c>
      <c r="D622" s="203" t="s">
        <v>315</v>
      </c>
      <c r="E622" s="205">
        <v>0</v>
      </c>
      <c r="F622" s="205">
        <v>0</v>
      </c>
      <c r="G622" s="205">
        <v>8093.75</v>
      </c>
      <c r="H622" s="205">
        <v>8093.75</v>
      </c>
      <c r="I622" s="205">
        <v>8093.75</v>
      </c>
    </row>
    <row r="623" spans="1:9" s="202" customFormat="1" x14ac:dyDescent="0.25">
      <c r="A623" s="203"/>
      <c r="B623" s="204" t="s">
        <v>416</v>
      </c>
      <c r="C623" s="203"/>
      <c r="D623" s="203"/>
      <c r="E623" s="205">
        <v>0</v>
      </c>
      <c r="F623" s="205">
        <v>0</v>
      </c>
      <c r="G623" s="205">
        <v>0</v>
      </c>
      <c r="H623" s="205">
        <v>0</v>
      </c>
      <c r="I623" s="205">
        <v>0</v>
      </c>
    </row>
    <row r="624" spans="1:9" s="202" customFormat="1" x14ac:dyDescent="0.25">
      <c r="A624" s="203">
        <v>1</v>
      </c>
      <c r="B624" s="206" t="s">
        <v>301</v>
      </c>
      <c r="C624" s="203">
        <v>1</v>
      </c>
      <c r="D624" s="203" t="s">
        <v>300</v>
      </c>
      <c r="E624" s="205">
        <v>0</v>
      </c>
      <c r="F624" s="205">
        <v>0</v>
      </c>
      <c r="G624" s="205">
        <v>1734.38</v>
      </c>
      <c r="H624" s="205">
        <v>1734.38</v>
      </c>
      <c r="I624" s="205">
        <v>1734.38</v>
      </c>
    </row>
    <row r="625" spans="1:9" s="202" customFormat="1" x14ac:dyDescent="0.25">
      <c r="A625" s="203">
        <v>2</v>
      </c>
      <c r="B625" s="206" t="s">
        <v>303</v>
      </c>
      <c r="C625" s="203">
        <v>36</v>
      </c>
      <c r="D625" s="203" t="s">
        <v>300</v>
      </c>
      <c r="E625" s="205">
        <v>0</v>
      </c>
      <c r="F625" s="205">
        <v>0</v>
      </c>
      <c r="G625" s="205">
        <v>1734.38</v>
      </c>
      <c r="H625" s="205">
        <v>62437.5</v>
      </c>
      <c r="I625" s="205">
        <v>62437.5</v>
      </c>
    </row>
    <row r="626" spans="1:9" s="202" customFormat="1" x14ac:dyDescent="0.25">
      <c r="A626" s="203">
        <v>2</v>
      </c>
      <c r="B626" s="206" t="s">
        <v>589</v>
      </c>
      <c r="C626" s="203">
        <v>40</v>
      </c>
      <c r="D626" s="203" t="s">
        <v>282</v>
      </c>
      <c r="E626" s="205">
        <v>0</v>
      </c>
      <c r="F626" s="205">
        <v>0</v>
      </c>
      <c r="G626" s="205">
        <v>2196.88</v>
      </c>
      <c r="H626" s="205">
        <v>87875</v>
      </c>
      <c r="I626" s="205">
        <v>87875</v>
      </c>
    </row>
    <row r="627" spans="1:9" s="202" customFormat="1" x14ac:dyDescent="0.25">
      <c r="A627" s="199"/>
      <c r="B627" s="200" t="s">
        <v>604</v>
      </c>
      <c r="C627" s="199"/>
      <c r="D627" s="199"/>
      <c r="E627" s="201">
        <v>0</v>
      </c>
      <c r="F627" s="201">
        <v>0</v>
      </c>
      <c r="G627" s="201">
        <v>0</v>
      </c>
      <c r="H627" s="201">
        <v>0</v>
      </c>
      <c r="I627" s="201">
        <v>0</v>
      </c>
    </row>
    <row r="628" spans="1:9" s="202" customFormat="1" x14ac:dyDescent="0.25">
      <c r="A628" s="203"/>
      <c r="B628" s="204" t="s">
        <v>318</v>
      </c>
      <c r="C628" s="203"/>
      <c r="D628" s="203"/>
      <c r="E628" s="205">
        <v>0</v>
      </c>
      <c r="F628" s="205">
        <v>0</v>
      </c>
      <c r="G628" s="205">
        <v>0</v>
      </c>
      <c r="H628" s="205">
        <v>0</v>
      </c>
      <c r="I628" s="205">
        <v>0</v>
      </c>
    </row>
    <row r="629" spans="1:9" s="202" customFormat="1" ht="30" x14ac:dyDescent="0.25">
      <c r="A629" s="203">
        <v>1</v>
      </c>
      <c r="B629" s="206" t="s">
        <v>319</v>
      </c>
      <c r="C629" s="203">
        <v>10</v>
      </c>
      <c r="D629" s="203" t="s">
        <v>282</v>
      </c>
      <c r="E629" s="205">
        <v>0</v>
      </c>
      <c r="F629" s="205">
        <v>0</v>
      </c>
      <c r="G629" s="205">
        <v>8093.75</v>
      </c>
      <c r="H629" s="205">
        <v>80937.5</v>
      </c>
      <c r="I629" s="205">
        <v>80937.5</v>
      </c>
    </row>
    <row r="630" spans="1:9" s="202" customFormat="1" ht="30" x14ac:dyDescent="0.25">
      <c r="A630" s="203">
        <v>2</v>
      </c>
      <c r="B630" s="206" t="s">
        <v>553</v>
      </c>
      <c r="C630" s="203">
        <v>2</v>
      </c>
      <c r="D630" s="203" t="s">
        <v>282</v>
      </c>
      <c r="E630" s="205">
        <v>0</v>
      </c>
      <c r="F630" s="205">
        <v>0</v>
      </c>
      <c r="G630" s="205">
        <v>9134.3799999999992</v>
      </c>
      <c r="H630" s="205">
        <v>18268.75</v>
      </c>
      <c r="I630" s="205">
        <v>18268.75</v>
      </c>
    </row>
    <row r="631" spans="1:9" s="202" customFormat="1" ht="45" x14ac:dyDescent="0.25">
      <c r="A631" s="203">
        <v>3</v>
      </c>
      <c r="B631" s="206" t="s">
        <v>554</v>
      </c>
      <c r="C631" s="203">
        <v>2</v>
      </c>
      <c r="D631" s="203" t="s">
        <v>282</v>
      </c>
      <c r="E631" s="205">
        <v>0</v>
      </c>
      <c r="F631" s="205">
        <v>0</v>
      </c>
      <c r="G631" s="205">
        <v>9134.3799999999992</v>
      </c>
      <c r="H631" s="205">
        <v>18268.75</v>
      </c>
      <c r="I631" s="205">
        <v>18268.75</v>
      </c>
    </row>
    <row r="632" spans="1:9" s="202" customFormat="1" ht="30" x14ac:dyDescent="0.25">
      <c r="A632" s="203">
        <v>4</v>
      </c>
      <c r="B632" s="206" t="s">
        <v>497</v>
      </c>
      <c r="C632" s="203">
        <v>2</v>
      </c>
      <c r="D632" s="203" t="s">
        <v>282</v>
      </c>
      <c r="E632" s="205">
        <v>0</v>
      </c>
      <c r="F632" s="205">
        <v>0</v>
      </c>
      <c r="G632" s="205">
        <v>9134.3799999999992</v>
      </c>
      <c r="H632" s="205">
        <v>18268.75</v>
      </c>
      <c r="I632" s="205">
        <v>18268.75</v>
      </c>
    </row>
    <row r="633" spans="1:9" s="202" customFormat="1" ht="30" x14ac:dyDescent="0.25">
      <c r="A633" s="203">
        <v>5</v>
      </c>
      <c r="B633" s="206" t="s">
        <v>498</v>
      </c>
      <c r="C633" s="203">
        <v>2</v>
      </c>
      <c r="D633" s="203" t="s">
        <v>282</v>
      </c>
      <c r="E633" s="205">
        <v>0</v>
      </c>
      <c r="F633" s="205">
        <v>0</v>
      </c>
      <c r="G633" s="205">
        <v>5203.13</v>
      </c>
      <c r="H633" s="205">
        <v>10406.25</v>
      </c>
      <c r="I633" s="205">
        <v>10406.25</v>
      </c>
    </row>
    <row r="634" spans="1:9" s="202" customFormat="1" x14ac:dyDescent="0.25">
      <c r="A634" s="203">
        <v>6</v>
      </c>
      <c r="B634" s="206" t="s">
        <v>323</v>
      </c>
      <c r="C634" s="203">
        <v>1</v>
      </c>
      <c r="D634" s="203" t="s">
        <v>282</v>
      </c>
      <c r="E634" s="205">
        <v>0</v>
      </c>
      <c r="F634" s="205">
        <v>0</v>
      </c>
      <c r="G634" s="205">
        <v>2890.63</v>
      </c>
      <c r="H634" s="205">
        <v>2890.63</v>
      </c>
      <c r="I634" s="205">
        <v>2890.63</v>
      </c>
    </row>
    <row r="635" spans="1:9" s="202" customFormat="1" x14ac:dyDescent="0.25">
      <c r="A635" s="203">
        <v>7</v>
      </c>
      <c r="B635" s="206" t="s">
        <v>324</v>
      </c>
      <c r="C635" s="203">
        <v>8</v>
      </c>
      <c r="D635" s="203" t="s">
        <v>280</v>
      </c>
      <c r="E635" s="205">
        <v>0</v>
      </c>
      <c r="F635" s="205">
        <v>0</v>
      </c>
      <c r="G635" s="205">
        <v>0</v>
      </c>
      <c r="H635" s="205">
        <v>0</v>
      </c>
      <c r="I635" s="205">
        <v>0</v>
      </c>
    </row>
    <row r="636" spans="1:9" s="202" customFormat="1" x14ac:dyDescent="0.25">
      <c r="A636" s="203" t="s">
        <v>557</v>
      </c>
      <c r="B636" s="206" t="s">
        <v>326</v>
      </c>
      <c r="C636" s="203">
        <v>8</v>
      </c>
      <c r="D636" s="203" t="s">
        <v>282</v>
      </c>
      <c r="E636" s="205">
        <v>0</v>
      </c>
      <c r="F636" s="205">
        <v>0</v>
      </c>
      <c r="G636" s="205">
        <v>2890.63</v>
      </c>
      <c r="H636" s="205">
        <v>23125</v>
      </c>
      <c r="I636" s="205">
        <v>23125</v>
      </c>
    </row>
    <row r="637" spans="1:9" s="202" customFormat="1" x14ac:dyDescent="0.25">
      <c r="A637" s="203" t="s">
        <v>558</v>
      </c>
      <c r="B637" s="206" t="s">
        <v>328</v>
      </c>
      <c r="C637" s="203">
        <v>8</v>
      </c>
      <c r="D637" s="203" t="s">
        <v>282</v>
      </c>
      <c r="E637" s="205">
        <v>0</v>
      </c>
      <c r="F637" s="205">
        <v>0</v>
      </c>
      <c r="G637" s="205">
        <v>809.38</v>
      </c>
      <c r="H637" s="205">
        <v>6475</v>
      </c>
      <c r="I637" s="205">
        <v>6475</v>
      </c>
    </row>
    <row r="638" spans="1:9" s="202" customFormat="1" x14ac:dyDescent="0.25">
      <c r="A638" s="203" t="s">
        <v>559</v>
      </c>
      <c r="B638" s="206" t="s">
        <v>330</v>
      </c>
      <c r="C638" s="203">
        <v>16</v>
      </c>
      <c r="D638" s="203" t="s">
        <v>282</v>
      </c>
      <c r="E638" s="205">
        <v>0</v>
      </c>
      <c r="F638" s="205">
        <v>0</v>
      </c>
      <c r="G638" s="205">
        <v>809.38</v>
      </c>
      <c r="H638" s="205">
        <v>12950</v>
      </c>
      <c r="I638" s="205">
        <v>12950</v>
      </c>
    </row>
    <row r="639" spans="1:9" s="202" customFormat="1" ht="30" x14ac:dyDescent="0.25">
      <c r="A639" s="203" t="s">
        <v>560</v>
      </c>
      <c r="B639" s="206" t="s">
        <v>332</v>
      </c>
      <c r="C639" s="203">
        <v>8</v>
      </c>
      <c r="D639" s="203" t="s">
        <v>282</v>
      </c>
      <c r="E639" s="205">
        <v>0</v>
      </c>
      <c r="F639" s="205">
        <v>0</v>
      </c>
      <c r="G639" s="205">
        <v>2890.63</v>
      </c>
      <c r="H639" s="205">
        <v>23125</v>
      </c>
      <c r="I639" s="205">
        <v>23125</v>
      </c>
    </row>
    <row r="640" spans="1:9" s="202" customFormat="1" ht="30" x14ac:dyDescent="0.25">
      <c r="A640" s="203" t="s">
        <v>561</v>
      </c>
      <c r="B640" s="206" t="s">
        <v>505</v>
      </c>
      <c r="C640" s="203">
        <v>8</v>
      </c>
      <c r="D640" s="203" t="s">
        <v>282</v>
      </c>
      <c r="E640" s="205">
        <v>0</v>
      </c>
      <c r="F640" s="205">
        <v>0</v>
      </c>
      <c r="G640" s="205">
        <v>2890.63</v>
      </c>
      <c r="H640" s="205">
        <v>23125</v>
      </c>
      <c r="I640" s="205">
        <v>23125</v>
      </c>
    </row>
    <row r="641" spans="1:9" s="202" customFormat="1" x14ac:dyDescent="0.25">
      <c r="A641" s="203" t="s">
        <v>562</v>
      </c>
      <c r="B641" s="206" t="s">
        <v>336</v>
      </c>
      <c r="C641" s="203">
        <v>8</v>
      </c>
      <c r="D641" s="203" t="s">
        <v>282</v>
      </c>
      <c r="E641" s="205">
        <v>0</v>
      </c>
      <c r="F641" s="205">
        <v>0</v>
      </c>
      <c r="G641" s="205">
        <v>11562.5</v>
      </c>
      <c r="H641" s="205">
        <v>92500</v>
      </c>
      <c r="I641" s="205">
        <v>92500</v>
      </c>
    </row>
    <row r="642" spans="1:9" s="202" customFormat="1" ht="30" x14ac:dyDescent="0.25">
      <c r="A642" s="203" t="s">
        <v>563</v>
      </c>
      <c r="B642" s="206" t="s">
        <v>338</v>
      </c>
      <c r="C642" s="203">
        <v>16</v>
      </c>
      <c r="D642" s="203" t="s">
        <v>282</v>
      </c>
      <c r="E642" s="205">
        <v>0</v>
      </c>
      <c r="F642" s="205">
        <v>0</v>
      </c>
      <c r="G642" s="205">
        <v>809.38</v>
      </c>
      <c r="H642" s="205">
        <v>12950</v>
      </c>
      <c r="I642" s="205">
        <v>12950</v>
      </c>
    </row>
    <row r="643" spans="1:9" s="202" customFormat="1" ht="30" x14ac:dyDescent="0.25">
      <c r="A643" s="203">
        <v>8</v>
      </c>
      <c r="B643" s="206" t="s">
        <v>341</v>
      </c>
      <c r="C643" s="203">
        <v>2</v>
      </c>
      <c r="D643" s="203" t="s">
        <v>282</v>
      </c>
      <c r="E643" s="205">
        <v>0</v>
      </c>
      <c r="F643" s="205">
        <v>0</v>
      </c>
      <c r="G643" s="205">
        <v>3584.38</v>
      </c>
      <c r="H643" s="205">
        <v>7168.75</v>
      </c>
      <c r="I643" s="205">
        <v>7168.75</v>
      </c>
    </row>
    <row r="644" spans="1:9" s="202" customFormat="1" ht="30" x14ac:dyDescent="0.25">
      <c r="A644" s="203">
        <v>9</v>
      </c>
      <c r="B644" s="206" t="s">
        <v>508</v>
      </c>
      <c r="C644" s="203">
        <v>8</v>
      </c>
      <c r="D644" s="203" t="s">
        <v>282</v>
      </c>
      <c r="E644" s="205">
        <v>0</v>
      </c>
      <c r="F644" s="205">
        <v>0</v>
      </c>
      <c r="G644" s="205">
        <v>3584.38</v>
      </c>
      <c r="H644" s="205">
        <v>28675</v>
      </c>
      <c r="I644" s="205">
        <v>28675</v>
      </c>
    </row>
    <row r="645" spans="1:9" s="202" customFormat="1" ht="30" x14ac:dyDescent="0.25">
      <c r="A645" s="203">
        <v>10</v>
      </c>
      <c r="B645" s="206" t="s">
        <v>509</v>
      </c>
      <c r="C645" s="203">
        <v>4</v>
      </c>
      <c r="D645" s="203" t="s">
        <v>282</v>
      </c>
      <c r="E645" s="205">
        <v>0</v>
      </c>
      <c r="F645" s="205">
        <v>0</v>
      </c>
      <c r="G645" s="205">
        <v>8093.75</v>
      </c>
      <c r="H645" s="205">
        <v>32375</v>
      </c>
      <c r="I645" s="205">
        <v>32375</v>
      </c>
    </row>
    <row r="646" spans="1:9" s="202" customFormat="1" ht="30" x14ac:dyDescent="0.25">
      <c r="A646" s="203">
        <v>11</v>
      </c>
      <c r="B646" s="206" t="s">
        <v>343</v>
      </c>
      <c r="C646" s="203">
        <v>6</v>
      </c>
      <c r="D646" s="203" t="s">
        <v>282</v>
      </c>
      <c r="E646" s="205">
        <v>0</v>
      </c>
      <c r="F646" s="205">
        <v>0</v>
      </c>
      <c r="G646" s="205">
        <v>0</v>
      </c>
      <c r="H646" s="205">
        <v>0</v>
      </c>
      <c r="I646" s="205">
        <v>0</v>
      </c>
    </row>
    <row r="647" spans="1:9" s="202" customFormat="1" ht="30" x14ac:dyDescent="0.25">
      <c r="A647" s="203">
        <v>12</v>
      </c>
      <c r="B647" s="206" t="s">
        <v>510</v>
      </c>
      <c r="C647" s="203">
        <v>4</v>
      </c>
      <c r="D647" s="203" t="s">
        <v>282</v>
      </c>
      <c r="E647" s="205">
        <v>0</v>
      </c>
      <c r="F647" s="205">
        <v>0</v>
      </c>
      <c r="G647" s="205">
        <v>0</v>
      </c>
      <c r="H647" s="205">
        <v>0</v>
      </c>
      <c r="I647" s="205">
        <v>0</v>
      </c>
    </row>
    <row r="648" spans="1:9" s="202" customFormat="1" x14ac:dyDescent="0.25">
      <c r="A648" s="203">
        <v>13</v>
      </c>
      <c r="B648" s="206" t="s">
        <v>297</v>
      </c>
      <c r="C648" s="203">
        <v>2.5000000000000001E-2</v>
      </c>
      <c r="D648" s="203" t="s">
        <v>298</v>
      </c>
      <c r="E648" s="205">
        <v>0</v>
      </c>
      <c r="F648" s="205">
        <v>0</v>
      </c>
      <c r="G648" s="205">
        <v>115625</v>
      </c>
      <c r="H648" s="205">
        <v>2890.63</v>
      </c>
      <c r="I648" s="205">
        <v>2890.63</v>
      </c>
    </row>
    <row r="649" spans="1:9" s="202" customFormat="1" x14ac:dyDescent="0.25">
      <c r="A649" s="207">
        <v>14</v>
      </c>
      <c r="B649" s="208" t="s">
        <v>344</v>
      </c>
      <c r="C649" s="203"/>
      <c r="D649" s="203"/>
      <c r="E649" s="205">
        <v>0</v>
      </c>
      <c r="F649" s="205">
        <v>0</v>
      </c>
      <c r="G649" s="205">
        <v>0</v>
      </c>
      <c r="H649" s="205">
        <v>0</v>
      </c>
      <c r="I649" s="205">
        <v>0</v>
      </c>
    </row>
    <row r="650" spans="1:9" s="202" customFormat="1" ht="30" x14ac:dyDescent="0.25">
      <c r="A650" s="203"/>
      <c r="B650" s="206" t="s">
        <v>511</v>
      </c>
      <c r="C650" s="203">
        <v>4</v>
      </c>
      <c r="D650" s="203" t="s">
        <v>282</v>
      </c>
      <c r="E650" s="205">
        <v>0</v>
      </c>
      <c r="F650" s="205">
        <v>0</v>
      </c>
      <c r="G650" s="205">
        <v>1734.38</v>
      </c>
      <c r="H650" s="205">
        <v>6937.5</v>
      </c>
      <c r="I650" s="205">
        <v>6937.5</v>
      </c>
    </row>
    <row r="651" spans="1:9" s="202" customFormat="1" ht="30" x14ac:dyDescent="0.25">
      <c r="A651" s="203"/>
      <c r="B651" s="206" t="s">
        <v>346</v>
      </c>
      <c r="C651" s="203">
        <v>4</v>
      </c>
      <c r="D651" s="203" t="s">
        <v>282</v>
      </c>
      <c r="E651" s="205">
        <v>0</v>
      </c>
      <c r="F651" s="205">
        <v>0</v>
      </c>
      <c r="G651" s="205">
        <v>1734.38</v>
      </c>
      <c r="H651" s="205">
        <v>6937.5</v>
      </c>
      <c r="I651" s="205">
        <v>6937.5</v>
      </c>
    </row>
    <row r="652" spans="1:9" s="202" customFormat="1" x14ac:dyDescent="0.25">
      <c r="A652" s="203">
        <v>15</v>
      </c>
      <c r="B652" s="206" t="s">
        <v>435</v>
      </c>
      <c r="C652" s="203">
        <v>4</v>
      </c>
      <c r="D652" s="203" t="s">
        <v>282</v>
      </c>
      <c r="E652" s="205">
        <v>0</v>
      </c>
      <c r="F652" s="205">
        <v>0</v>
      </c>
      <c r="G652" s="205">
        <v>1734.38</v>
      </c>
      <c r="H652" s="205">
        <v>6937.5</v>
      </c>
      <c r="I652" s="205">
        <v>6937.5</v>
      </c>
    </row>
    <row r="653" spans="1:9" s="202" customFormat="1" ht="30" x14ac:dyDescent="0.25">
      <c r="A653" s="203">
        <v>16</v>
      </c>
      <c r="B653" s="206" t="s">
        <v>347</v>
      </c>
      <c r="C653" s="203">
        <v>32</v>
      </c>
      <c r="D653" s="203" t="s">
        <v>300</v>
      </c>
      <c r="E653" s="205">
        <v>0</v>
      </c>
      <c r="F653" s="205">
        <v>0</v>
      </c>
      <c r="G653" s="205">
        <v>4740.63</v>
      </c>
      <c r="H653" s="205">
        <v>151700</v>
      </c>
      <c r="I653" s="205">
        <v>151700</v>
      </c>
    </row>
    <row r="654" spans="1:9" s="202" customFormat="1" ht="30" x14ac:dyDescent="0.25">
      <c r="A654" s="203">
        <v>17</v>
      </c>
      <c r="B654" s="206" t="s">
        <v>582</v>
      </c>
      <c r="C654" s="203">
        <v>55</v>
      </c>
      <c r="D654" s="203" t="s">
        <v>300</v>
      </c>
      <c r="E654" s="205">
        <v>0</v>
      </c>
      <c r="F654" s="205">
        <v>0</v>
      </c>
      <c r="G654" s="205">
        <v>5896.88</v>
      </c>
      <c r="H654" s="205">
        <v>324328.13</v>
      </c>
      <c r="I654" s="205">
        <v>324328.13</v>
      </c>
    </row>
    <row r="655" spans="1:9" s="202" customFormat="1" ht="30" x14ac:dyDescent="0.25">
      <c r="A655" s="203">
        <v>18</v>
      </c>
      <c r="B655" s="206" t="s">
        <v>444</v>
      </c>
      <c r="C655" s="203">
        <v>0.5</v>
      </c>
      <c r="D655" s="203" t="s">
        <v>300</v>
      </c>
      <c r="E655" s="205">
        <v>0</v>
      </c>
      <c r="F655" s="205">
        <v>0</v>
      </c>
      <c r="G655" s="205">
        <v>2196.88</v>
      </c>
      <c r="H655" s="205">
        <v>1098.44</v>
      </c>
      <c r="I655" s="205">
        <v>1098.44</v>
      </c>
    </row>
    <row r="656" spans="1:9" s="202" customFormat="1" x14ac:dyDescent="0.25">
      <c r="A656" s="203">
        <v>19</v>
      </c>
      <c r="B656" s="206" t="s">
        <v>445</v>
      </c>
      <c r="C656" s="203">
        <v>2</v>
      </c>
      <c r="D656" s="203" t="s">
        <v>300</v>
      </c>
      <c r="E656" s="205">
        <v>0</v>
      </c>
      <c r="F656" s="205">
        <v>0</v>
      </c>
      <c r="G656" s="205">
        <v>2890.63</v>
      </c>
      <c r="H656" s="205">
        <v>5781.25</v>
      </c>
      <c r="I656" s="205">
        <v>5781.25</v>
      </c>
    </row>
    <row r="657" spans="1:9" s="202" customFormat="1" ht="30" x14ac:dyDescent="0.25">
      <c r="A657" s="203">
        <v>20</v>
      </c>
      <c r="B657" s="206" t="s">
        <v>446</v>
      </c>
      <c r="C657" s="203">
        <v>8</v>
      </c>
      <c r="D657" s="203" t="s">
        <v>300</v>
      </c>
      <c r="E657" s="205">
        <v>0</v>
      </c>
      <c r="F657" s="205">
        <v>0</v>
      </c>
      <c r="G657" s="205">
        <v>2890.63</v>
      </c>
      <c r="H657" s="205">
        <v>23125</v>
      </c>
      <c r="I657" s="205">
        <v>23125</v>
      </c>
    </row>
    <row r="658" spans="1:9" s="202" customFormat="1" x14ac:dyDescent="0.25">
      <c r="A658" s="203">
        <v>21</v>
      </c>
      <c r="B658" s="206" t="s">
        <v>447</v>
      </c>
      <c r="C658" s="203">
        <v>1</v>
      </c>
      <c r="D658" s="203" t="s">
        <v>282</v>
      </c>
      <c r="E658" s="205">
        <v>0</v>
      </c>
      <c r="F658" s="205">
        <v>0</v>
      </c>
      <c r="G658" s="205">
        <v>4046.88</v>
      </c>
      <c r="H658" s="205">
        <v>4046.88</v>
      </c>
      <c r="I658" s="205">
        <v>4046.88</v>
      </c>
    </row>
    <row r="659" spans="1:9" s="202" customFormat="1" ht="30" x14ac:dyDescent="0.25">
      <c r="A659" s="203">
        <v>22</v>
      </c>
      <c r="B659" s="206" t="s">
        <v>448</v>
      </c>
      <c r="C659" s="203">
        <v>2</v>
      </c>
      <c r="D659" s="203" t="s">
        <v>282</v>
      </c>
      <c r="E659" s="205">
        <v>0</v>
      </c>
      <c r="F659" s="205">
        <v>0</v>
      </c>
      <c r="G659" s="205">
        <v>4046.88</v>
      </c>
      <c r="H659" s="205">
        <v>8093.75</v>
      </c>
      <c r="I659" s="205">
        <v>8093.75</v>
      </c>
    </row>
    <row r="660" spans="1:9" s="202" customFormat="1" x14ac:dyDescent="0.25">
      <c r="A660" s="207">
        <v>23</v>
      </c>
      <c r="B660" s="208" t="s">
        <v>350</v>
      </c>
      <c r="C660" s="203"/>
      <c r="D660" s="203"/>
      <c r="E660" s="205">
        <v>0</v>
      </c>
      <c r="F660" s="205">
        <v>0</v>
      </c>
      <c r="G660" s="205">
        <v>0</v>
      </c>
      <c r="H660" s="205">
        <v>0</v>
      </c>
      <c r="I660" s="205">
        <v>0</v>
      </c>
    </row>
    <row r="661" spans="1:9" s="202" customFormat="1" x14ac:dyDescent="0.25">
      <c r="A661" s="203" t="s">
        <v>605</v>
      </c>
      <c r="B661" s="206" t="s">
        <v>314</v>
      </c>
      <c r="C661" s="203">
        <v>0.2</v>
      </c>
      <c r="D661" s="203" t="s">
        <v>315</v>
      </c>
      <c r="E661" s="205">
        <v>0</v>
      </c>
      <c r="F661" s="205">
        <v>0</v>
      </c>
      <c r="G661" s="205">
        <v>8093.75</v>
      </c>
      <c r="H661" s="205">
        <v>1618.75</v>
      </c>
      <c r="I661" s="205">
        <v>1618.75</v>
      </c>
    </row>
    <row r="662" spans="1:9" s="202" customFormat="1" x14ac:dyDescent="0.25">
      <c r="A662" s="203" t="s">
        <v>606</v>
      </c>
      <c r="B662" s="206" t="s">
        <v>317</v>
      </c>
      <c r="C662" s="203">
        <v>0.6</v>
      </c>
      <c r="D662" s="203" t="s">
        <v>315</v>
      </c>
      <c r="E662" s="205">
        <v>0</v>
      </c>
      <c r="F662" s="205">
        <v>0</v>
      </c>
      <c r="G662" s="205">
        <v>8093.75</v>
      </c>
      <c r="H662" s="205">
        <v>4856.25</v>
      </c>
      <c r="I662" s="205">
        <v>4856.25</v>
      </c>
    </row>
    <row r="663" spans="1:9" s="202" customFormat="1" x14ac:dyDescent="0.25">
      <c r="A663" s="203"/>
      <c r="B663" s="204" t="s">
        <v>379</v>
      </c>
      <c r="C663" s="203"/>
      <c r="D663" s="203"/>
      <c r="E663" s="205">
        <v>0</v>
      </c>
      <c r="F663" s="205">
        <v>0</v>
      </c>
      <c r="G663" s="205">
        <v>0</v>
      </c>
      <c r="H663" s="205">
        <v>0</v>
      </c>
      <c r="I663" s="205">
        <v>0</v>
      </c>
    </row>
    <row r="664" spans="1:9" s="202" customFormat="1" x14ac:dyDescent="0.25">
      <c r="A664" s="203">
        <v>1</v>
      </c>
      <c r="B664" s="206" t="s">
        <v>380</v>
      </c>
      <c r="C664" s="203">
        <v>1</v>
      </c>
      <c r="D664" s="203" t="s">
        <v>282</v>
      </c>
      <c r="E664" s="205">
        <v>0</v>
      </c>
      <c r="F664" s="205">
        <v>0</v>
      </c>
      <c r="G664" s="205">
        <v>8209.3799999999992</v>
      </c>
      <c r="H664" s="205">
        <v>8209.3799999999992</v>
      </c>
      <c r="I664" s="205">
        <v>8209.3799999999992</v>
      </c>
    </row>
    <row r="665" spans="1:9" s="202" customFormat="1" x14ac:dyDescent="0.25">
      <c r="A665" s="203">
        <v>2</v>
      </c>
      <c r="B665" s="206" t="s">
        <v>378</v>
      </c>
      <c r="C665" s="203">
        <v>6</v>
      </c>
      <c r="D665" s="203" t="s">
        <v>300</v>
      </c>
      <c r="E665" s="205">
        <v>0</v>
      </c>
      <c r="F665" s="205">
        <v>0</v>
      </c>
      <c r="G665" s="205">
        <v>2196.88</v>
      </c>
      <c r="H665" s="205">
        <v>13181.25</v>
      </c>
      <c r="I665" s="205">
        <v>13181.25</v>
      </c>
    </row>
    <row r="666" spans="1:9" s="202" customFormat="1" x14ac:dyDescent="0.25">
      <c r="A666" s="203"/>
      <c r="B666" s="204" t="s">
        <v>416</v>
      </c>
      <c r="C666" s="203"/>
      <c r="D666" s="203"/>
      <c r="E666" s="205">
        <v>0</v>
      </c>
      <c r="F666" s="205">
        <v>0</v>
      </c>
      <c r="G666" s="205">
        <v>0</v>
      </c>
      <c r="H666" s="205">
        <v>0</v>
      </c>
      <c r="I666" s="205">
        <v>0</v>
      </c>
    </row>
    <row r="667" spans="1:9" s="202" customFormat="1" x14ac:dyDescent="0.25">
      <c r="A667" s="203">
        <v>1</v>
      </c>
      <c r="B667" s="206" t="s">
        <v>301</v>
      </c>
      <c r="C667" s="203">
        <v>0.5</v>
      </c>
      <c r="D667" s="203" t="s">
        <v>300</v>
      </c>
      <c r="E667" s="205">
        <v>0</v>
      </c>
      <c r="F667" s="205">
        <v>0</v>
      </c>
      <c r="G667" s="205">
        <v>1734.38</v>
      </c>
      <c r="H667" s="205">
        <v>867.19</v>
      </c>
      <c r="I667" s="205">
        <v>867.19</v>
      </c>
    </row>
    <row r="668" spans="1:9" s="202" customFormat="1" x14ac:dyDescent="0.25">
      <c r="A668" s="203">
        <v>2</v>
      </c>
      <c r="B668" s="206" t="s">
        <v>303</v>
      </c>
      <c r="C668" s="203">
        <v>14</v>
      </c>
      <c r="D668" s="203" t="s">
        <v>300</v>
      </c>
      <c r="E668" s="205">
        <v>0</v>
      </c>
      <c r="F668" s="205">
        <v>0</v>
      </c>
      <c r="G668" s="205">
        <v>1734.38</v>
      </c>
      <c r="H668" s="205">
        <v>24281.25</v>
      </c>
      <c r="I668" s="205">
        <v>24281.25</v>
      </c>
    </row>
    <row r="669" spans="1:9" s="202" customFormat="1" x14ac:dyDescent="0.25">
      <c r="A669" s="203">
        <v>3</v>
      </c>
      <c r="B669" s="206" t="s">
        <v>589</v>
      </c>
      <c r="C669" s="203">
        <v>19</v>
      </c>
      <c r="D669" s="203" t="s">
        <v>282</v>
      </c>
      <c r="E669" s="205">
        <v>0</v>
      </c>
      <c r="F669" s="205">
        <v>0</v>
      </c>
      <c r="G669" s="205">
        <v>2196.88</v>
      </c>
      <c r="H669" s="205">
        <v>41740.629999999997</v>
      </c>
      <c r="I669" s="205">
        <v>41740.629999999997</v>
      </c>
    </row>
    <row r="670" spans="1:9" s="202" customFormat="1" x14ac:dyDescent="0.25">
      <c r="A670" s="199"/>
      <c r="B670" s="200" t="s">
        <v>607</v>
      </c>
      <c r="C670" s="199"/>
      <c r="D670" s="199"/>
      <c r="E670" s="201">
        <v>0</v>
      </c>
      <c r="F670" s="201">
        <v>0</v>
      </c>
      <c r="G670" s="201">
        <v>0</v>
      </c>
      <c r="H670" s="201">
        <v>0</v>
      </c>
      <c r="I670" s="201">
        <v>0</v>
      </c>
    </row>
    <row r="671" spans="1:9" s="202" customFormat="1" x14ac:dyDescent="0.25">
      <c r="A671" s="203"/>
      <c r="B671" s="204" t="s">
        <v>318</v>
      </c>
      <c r="C671" s="203"/>
      <c r="D671" s="203"/>
      <c r="E671" s="205">
        <v>0</v>
      </c>
      <c r="F671" s="205">
        <v>0</v>
      </c>
      <c r="G671" s="205">
        <v>0</v>
      </c>
      <c r="H671" s="205">
        <v>0</v>
      </c>
      <c r="I671" s="205">
        <v>0</v>
      </c>
    </row>
    <row r="672" spans="1:9" s="202" customFormat="1" ht="30" x14ac:dyDescent="0.25">
      <c r="A672" s="203">
        <v>1</v>
      </c>
      <c r="B672" s="206" t="s">
        <v>319</v>
      </c>
      <c r="C672" s="203">
        <v>11</v>
      </c>
      <c r="D672" s="203" t="s">
        <v>282</v>
      </c>
      <c r="E672" s="205">
        <v>0</v>
      </c>
      <c r="F672" s="205">
        <v>0</v>
      </c>
      <c r="G672" s="205">
        <v>8093.75</v>
      </c>
      <c r="H672" s="205">
        <v>89031.25</v>
      </c>
      <c r="I672" s="205">
        <v>89031.25</v>
      </c>
    </row>
    <row r="673" spans="1:9" s="202" customFormat="1" ht="45" x14ac:dyDescent="0.25">
      <c r="A673" s="203">
        <v>2</v>
      </c>
      <c r="B673" s="206" t="s">
        <v>320</v>
      </c>
      <c r="C673" s="203">
        <v>3</v>
      </c>
      <c r="D673" s="203" t="s">
        <v>282</v>
      </c>
      <c r="E673" s="205">
        <v>0</v>
      </c>
      <c r="F673" s="205">
        <v>0</v>
      </c>
      <c r="G673" s="205">
        <v>8093.75</v>
      </c>
      <c r="H673" s="205">
        <v>24281.25</v>
      </c>
      <c r="I673" s="205">
        <v>24281.25</v>
      </c>
    </row>
    <row r="674" spans="1:9" s="202" customFormat="1" ht="43.15" customHeight="1" x14ac:dyDescent="0.25">
      <c r="A674" s="203">
        <v>3</v>
      </c>
      <c r="B674" s="206" t="s">
        <v>608</v>
      </c>
      <c r="C674" s="203">
        <v>1</v>
      </c>
      <c r="D674" s="203" t="s">
        <v>282</v>
      </c>
      <c r="E674" s="205">
        <v>0</v>
      </c>
      <c r="F674" s="205">
        <v>0</v>
      </c>
      <c r="G674" s="205">
        <v>8093.75</v>
      </c>
      <c r="H674" s="205">
        <v>8093.75</v>
      </c>
      <c r="I674" s="205">
        <v>8093.75</v>
      </c>
    </row>
    <row r="675" spans="1:9" s="202" customFormat="1" ht="45" x14ac:dyDescent="0.25">
      <c r="A675" s="203">
        <v>4</v>
      </c>
      <c r="B675" s="206" t="s">
        <v>609</v>
      </c>
      <c r="C675" s="203">
        <v>2</v>
      </c>
      <c r="D675" s="203" t="s">
        <v>282</v>
      </c>
      <c r="E675" s="205">
        <v>0</v>
      </c>
      <c r="F675" s="205">
        <v>0</v>
      </c>
      <c r="G675" s="205">
        <v>8093.75</v>
      </c>
      <c r="H675" s="205">
        <v>16187.5</v>
      </c>
      <c r="I675" s="205">
        <v>16187.5</v>
      </c>
    </row>
    <row r="676" spans="1:9" s="202" customFormat="1" ht="30" x14ac:dyDescent="0.25">
      <c r="A676" s="203">
        <v>5</v>
      </c>
      <c r="B676" s="206" t="s">
        <v>610</v>
      </c>
      <c r="C676" s="203">
        <v>3</v>
      </c>
      <c r="D676" s="203" t="s">
        <v>282</v>
      </c>
      <c r="E676" s="205">
        <v>0</v>
      </c>
      <c r="F676" s="205">
        <v>0</v>
      </c>
      <c r="G676" s="205">
        <v>3584.38</v>
      </c>
      <c r="H676" s="205">
        <v>10753.13</v>
      </c>
      <c r="I676" s="205">
        <v>10753.13</v>
      </c>
    </row>
    <row r="677" spans="1:9" s="202" customFormat="1" x14ac:dyDescent="0.25">
      <c r="A677" s="203">
        <v>6</v>
      </c>
      <c r="B677" s="206" t="s">
        <v>323</v>
      </c>
      <c r="C677" s="203">
        <v>2</v>
      </c>
      <c r="D677" s="203" t="s">
        <v>282</v>
      </c>
      <c r="E677" s="205">
        <v>0</v>
      </c>
      <c r="F677" s="205">
        <v>0</v>
      </c>
      <c r="G677" s="205">
        <v>2890.63</v>
      </c>
      <c r="H677" s="205">
        <v>5781.25</v>
      </c>
      <c r="I677" s="205">
        <v>5781.25</v>
      </c>
    </row>
    <row r="678" spans="1:9" s="202" customFormat="1" x14ac:dyDescent="0.25">
      <c r="A678" s="203">
        <v>7</v>
      </c>
      <c r="B678" s="206" t="s">
        <v>611</v>
      </c>
      <c r="C678" s="203">
        <v>2</v>
      </c>
      <c r="D678" s="203" t="s">
        <v>280</v>
      </c>
      <c r="E678" s="205">
        <v>0</v>
      </c>
      <c r="F678" s="205">
        <v>0</v>
      </c>
      <c r="G678" s="205">
        <v>0</v>
      </c>
      <c r="H678" s="205">
        <v>0</v>
      </c>
      <c r="I678" s="205">
        <v>0</v>
      </c>
    </row>
    <row r="679" spans="1:9" s="202" customFormat="1" x14ac:dyDescent="0.25">
      <c r="A679" s="203" t="s">
        <v>557</v>
      </c>
      <c r="B679" s="206" t="s">
        <v>612</v>
      </c>
      <c r="C679" s="203">
        <v>2</v>
      </c>
      <c r="D679" s="203" t="s">
        <v>282</v>
      </c>
      <c r="E679" s="205">
        <v>0</v>
      </c>
      <c r="F679" s="205">
        <v>0</v>
      </c>
      <c r="G679" s="205">
        <v>2890.63</v>
      </c>
      <c r="H679" s="205">
        <v>5781.25</v>
      </c>
      <c r="I679" s="205">
        <v>5781.25</v>
      </c>
    </row>
    <row r="680" spans="1:9" s="202" customFormat="1" x14ac:dyDescent="0.25">
      <c r="A680" s="203" t="s">
        <v>558</v>
      </c>
      <c r="B680" s="206" t="s">
        <v>613</v>
      </c>
      <c r="C680" s="203">
        <v>2</v>
      </c>
      <c r="D680" s="203" t="s">
        <v>282</v>
      </c>
      <c r="E680" s="205">
        <v>0</v>
      </c>
      <c r="F680" s="205">
        <v>0</v>
      </c>
      <c r="G680" s="205">
        <v>809.38</v>
      </c>
      <c r="H680" s="205">
        <v>1618.75</v>
      </c>
      <c r="I680" s="205">
        <v>1618.75</v>
      </c>
    </row>
    <row r="681" spans="1:9" s="202" customFormat="1" x14ac:dyDescent="0.25">
      <c r="A681" s="203" t="s">
        <v>559</v>
      </c>
      <c r="B681" s="206" t="s">
        <v>614</v>
      </c>
      <c r="C681" s="203">
        <v>4</v>
      </c>
      <c r="D681" s="203" t="s">
        <v>282</v>
      </c>
      <c r="E681" s="205">
        <v>0</v>
      </c>
      <c r="F681" s="205">
        <v>0</v>
      </c>
      <c r="G681" s="205">
        <v>809.38</v>
      </c>
      <c r="H681" s="205">
        <v>3237.5</v>
      </c>
      <c r="I681" s="205">
        <v>3237.5</v>
      </c>
    </row>
    <row r="682" spans="1:9" s="202" customFormat="1" ht="30" x14ac:dyDescent="0.25">
      <c r="A682" s="203" t="s">
        <v>560</v>
      </c>
      <c r="B682" s="206" t="s">
        <v>615</v>
      </c>
      <c r="C682" s="203">
        <v>2</v>
      </c>
      <c r="D682" s="203" t="s">
        <v>282</v>
      </c>
      <c r="E682" s="205">
        <v>0</v>
      </c>
      <c r="F682" s="205">
        <v>0</v>
      </c>
      <c r="G682" s="205">
        <v>2890.63</v>
      </c>
      <c r="H682" s="205">
        <v>5781.25</v>
      </c>
      <c r="I682" s="205">
        <v>5781.25</v>
      </c>
    </row>
    <row r="683" spans="1:9" s="202" customFormat="1" ht="30" x14ac:dyDescent="0.25">
      <c r="A683" s="203" t="s">
        <v>561</v>
      </c>
      <c r="B683" s="206" t="s">
        <v>616</v>
      </c>
      <c r="C683" s="203">
        <v>2</v>
      </c>
      <c r="D683" s="203" t="s">
        <v>282</v>
      </c>
      <c r="E683" s="205">
        <v>0</v>
      </c>
      <c r="F683" s="205">
        <v>0</v>
      </c>
      <c r="G683" s="205">
        <v>2890.63</v>
      </c>
      <c r="H683" s="205">
        <v>5781.25</v>
      </c>
      <c r="I683" s="205">
        <v>5781.25</v>
      </c>
    </row>
    <row r="684" spans="1:9" s="202" customFormat="1" x14ac:dyDescent="0.25">
      <c r="A684" s="203" t="s">
        <v>562</v>
      </c>
      <c r="B684" s="206" t="s">
        <v>336</v>
      </c>
      <c r="C684" s="203">
        <v>2</v>
      </c>
      <c r="D684" s="203" t="s">
        <v>282</v>
      </c>
      <c r="E684" s="205">
        <v>0</v>
      </c>
      <c r="F684" s="205">
        <v>0</v>
      </c>
      <c r="G684" s="205">
        <v>11562.5</v>
      </c>
      <c r="H684" s="205">
        <v>23125</v>
      </c>
      <c r="I684" s="205">
        <v>23125</v>
      </c>
    </row>
    <row r="685" spans="1:9" s="202" customFormat="1" ht="30" x14ac:dyDescent="0.25">
      <c r="A685" s="203" t="s">
        <v>563</v>
      </c>
      <c r="B685" s="206" t="s">
        <v>338</v>
      </c>
      <c r="C685" s="203">
        <v>4</v>
      </c>
      <c r="D685" s="203" t="s">
        <v>282</v>
      </c>
      <c r="E685" s="205">
        <v>0</v>
      </c>
      <c r="F685" s="205">
        <v>0</v>
      </c>
      <c r="G685" s="205">
        <v>809.38</v>
      </c>
      <c r="H685" s="205">
        <v>3237.5</v>
      </c>
      <c r="I685" s="205">
        <v>3237.5</v>
      </c>
    </row>
    <row r="686" spans="1:9" s="202" customFormat="1" ht="30" x14ac:dyDescent="0.25">
      <c r="A686" s="203">
        <v>8</v>
      </c>
      <c r="B686" s="206" t="s">
        <v>341</v>
      </c>
      <c r="C686" s="203">
        <v>10</v>
      </c>
      <c r="D686" s="203" t="s">
        <v>282</v>
      </c>
      <c r="E686" s="205">
        <v>0</v>
      </c>
      <c r="F686" s="205">
        <v>0</v>
      </c>
      <c r="G686" s="205">
        <v>3584.38</v>
      </c>
      <c r="H686" s="205">
        <v>35843.75</v>
      </c>
      <c r="I686" s="205">
        <v>35843.75</v>
      </c>
    </row>
    <row r="687" spans="1:9" s="202" customFormat="1" ht="30" x14ac:dyDescent="0.25">
      <c r="A687" s="203">
        <v>9</v>
      </c>
      <c r="B687" s="206" t="s">
        <v>342</v>
      </c>
      <c r="C687" s="203">
        <v>4</v>
      </c>
      <c r="D687" s="203" t="s">
        <v>282</v>
      </c>
      <c r="E687" s="205">
        <v>0</v>
      </c>
      <c r="F687" s="205">
        <v>0</v>
      </c>
      <c r="G687" s="205">
        <v>8093.75</v>
      </c>
      <c r="H687" s="205">
        <v>32375</v>
      </c>
      <c r="I687" s="205">
        <v>32375</v>
      </c>
    </row>
    <row r="688" spans="1:9" s="202" customFormat="1" ht="30" x14ac:dyDescent="0.25">
      <c r="A688" s="203">
        <v>10</v>
      </c>
      <c r="B688" s="206" t="s">
        <v>617</v>
      </c>
      <c r="C688" s="203">
        <v>2</v>
      </c>
      <c r="D688" s="203" t="s">
        <v>282</v>
      </c>
      <c r="E688" s="205">
        <v>0</v>
      </c>
      <c r="F688" s="205">
        <v>0</v>
      </c>
      <c r="G688" s="205">
        <v>12718.75</v>
      </c>
      <c r="H688" s="205">
        <v>25437.5</v>
      </c>
      <c r="I688" s="205">
        <v>25437.5</v>
      </c>
    </row>
    <row r="689" spans="1:9" s="202" customFormat="1" ht="30" x14ac:dyDescent="0.25">
      <c r="A689" s="203">
        <v>11</v>
      </c>
      <c r="B689" s="206" t="s">
        <v>618</v>
      </c>
      <c r="C689" s="203">
        <v>4</v>
      </c>
      <c r="D689" s="203" t="s">
        <v>282</v>
      </c>
      <c r="E689" s="205">
        <v>0</v>
      </c>
      <c r="F689" s="205">
        <v>0</v>
      </c>
      <c r="G689" s="205">
        <v>0</v>
      </c>
      <c r="H689" s="205">
        <v>0</v>
      </c>
      <c r="I689" s="205">
        <v>0</v>
      </c>
    </row>
    <row r="690" spans="1:9" s="202" customFormat="1" ht="30" x14ac:dyDescent="0.25">
      <c r="A690" s="203">
        <v>12</v>
      </c>
      <c r="B690" s="206" t="s">
        <v>343</v>
      </c>
      <c r="C690" s="203">
        <v>18</v>
      </c>
      <c r="D690" s="203" t="s">
        <v>282</v>
      </c>
      <c r="E690" s="205">
        <v>0</v>
      </c>
      <c r="F690" s="205">
        <v>0</v>
      </c>
      <c r="G690" s="205">
        <v>0</v>
      </c>
      <c r="H690" s="205">
        <v>0</v>
      </c>
      <c r="I690" s="205">
        <v>0</v>
      </c>
    </row>
    <row r="691" spans="1:9" s="202" customFormat="1" x14ac:dyDescent="0.25">
      <c r="A691" s="203">
        <v>13</v>
      </c>
      <c r="B691" s="206" t="s">
        <v>297</v>
      </c>
      <c r="C691" s="203">
        <v>0.08</v>
      </c>
      <c r="D691" s="203" t="s">
        <v>298</v>
      </c>
      <c r="E691" s="205">
        <v>0</v>
      </c>
      <c r="F691" s="205">
        <v>0</v>
      </c>
      <c r="G691" s="205">
        <v>115625</v>
      </c>
      <c r="H691" s="205">
        <v>9250</v>
      </c>
      <c r="I691" s="205">
        <v>9250</v>
      </c>
    </row>
    <row r="692" spans="1:9" s="202" customFormat="1" x14ac:dyDescent="0.25">
      <c r="A692" s="207">
        <v>14</v>
      </c>
      <c r="B692" s="208" t="s">
        <v>344</v>
      </c>
      <c r="C692" s="203"/>
      <c r="D692" s="203"/>
      <c r="E692" s="205">
        <v>0</v>
      </c>
      <c r="F692" s="205">
        <v>0</v>
      </c>
      <c r="G692" s="205">
        <v>0</v>
      </c>
      <c r="H692" s="205">
        <v>0</v>
      </c>
      <c r="I692" s="205">
        <v>0</v>
      </c>
    </row>
    <row r="693" spans="1:9" s="202" customFormat="1" ht="30" x14ac:dyDescent="0.25">
      <c r="A693" s="203"/>
      <c r="B693" s="206" t="s">
        <v>511</v>
      </c>
      <c r="C693" s="203">
        <v>6</v>
      </c>
      <c r="D693" s="203" t="s">
        <v>282</v>
      </c>
      <c r="E693" s="205">
        <v>0</v>
      </c>
      <c r="F693" s="205">
        <v>0</v>
      </c>
      <c r="G693" s="205">
        <v>1734.38</v>
      </c>
      <c r="H693" s="205">
        <v>10406.25</v>
      </c>
      <c r="I693" s="205">
        <v>10406.25</v>
      </c>
    </row>
    <row r="694" spans="1:9" s="202" customFormat="1" ht="30" x14ac:dyDescent="0.25">
      <c r="A694" s="203"/>
      <c r="B694" s="206" t="s">
        <v>346</v>
      </c>
      <c r="C694" s="203">
        <v>6</v>
      </c>
      <c r="D694" s="203" t="s">
        <v>282</v>
      </c>
      <c r="E694" s="205">
        <v>0</v>
      </c>
      <c r="F694" s="205">
        <v>0</v>
      </c>
      <c r="G694" s="205">
        <v>1734.38</v>
      </c>
      <c r="H694" s="205">
        <v>10406.25</v>
      </c>
      <c r="I694" s="205">
        <v>10406.25</v>
      </c>
    </row>
    <row r="695" spans="1:9" s="202" customFormat="1" x14ac:dyDescent="0.25">
      <c r="A695" s="203">
        <v>15</v>
      </c>
      <c r="B695" s="206" t="s">
        <v>435</v>
      </c>
      <c r="C695" s="203">
        <v>3</v>
      </c>
      <c r="D695" s="203" t="s">
        <v>282</v>
      </c>
      <c r="E695" s="205">
        <v>0</v>
      </c>
      <c r="F695" s="205">
        <v>0</v>
      </c>
      <c r="G695" s="205">
        <v>1734.38</v>
      </c>
      <c r="H695" s="205">
        <v>5203.13</v>
      </c>
      <c r="I695" s="205">
        <v>5203.13</v>
      </c>
    </row>
    <row r="696" spans="1:9" s="202" customFormat="1" ht="30" x14ac:dyDescent="0.25">
      <c r="A696" s="203">
        <v>16</v>
      </c>
      <c r="B696" s="206" t="s">
        <v>619</v>
      </c>
      <c r="C696" s="203">
        <v>3</v>
      </c>
      <c r="D696" s="203" t="s">
        <v>300</v>
      </c>
      <c r="E696" s="205">
        <v>0</v>
      </c>
      <c r="F696" s="205">
        <v>0</v>
      </c>
      <c r="G696" s="205">
        <v>4046.88</v>
      </c>
      <c r="H696" s="205">
        <v>12140.63</v>
      </c>
      <c r="I696" s="205">
        <v>12140.63</v>
      </c>
    </row>
    <row r="697" spans="1:9" s="202" customFormat="1" ht="30" x14ac:dyDescent="0.25">
      <c r="A697" s="203">
        <v>17</v>
      </c>
      <c r="B697" s="206" t="s">
        <v>347</v>
      </c>
      <c r="C697" s="203">
        <v>110</v>
      </c>
      <c r="D697" s="203" t="s">
        <v>300</v>
      </c>
      <c r="E697" s="205">
        <v>0</v>
      </c>
      <c r="F697" s="205">
        <v>0</v>
      </c>
      <c r="G697" s="205">
        <v>4740.63</v>
      </c>
      <c r="H697" s="205">
        <v>521468.75</v>
      </c>
      <c r="I697" s="205">
        <v>521468.75</v>
      </c>
    </row>
    <row r="698" spans="1:9" s="202" customFormat="1" ht="30" x14ac:dyDescent="0.25">
      <c r="A698" s="203">
        <v>18</v>
      </c>
      <c r="B698" s="206" t="s">
        <v>444</v>
      </c>
      <c r="C698" s="203">
        <v>1</v>
      </c>
      <c r="D698" s="203" t="s">
        <v>300</v>
      </c>
      <c r="E698" s="205">
        <v>0</v>
      </c>
      <c r="F698" s="205">
        <v>0</v>
      </c>
      <c r="G698" s="205">
        <v>2196.88</v>
      </c>
      <c r="H698" s="205">
        <v>2196.88</v>
      </c>
      <c r="I698" s="205">
        <v>2196.88</v>
      </c>
    </row>
    <row r="699" spans="1:9" s="202" customFormat="1" x14ac:dyDescent="0.25">
      <c r="A699" s="203">
        <v>19</v>
      </c>
      <c r="B699" s="206" t="s">
        <v>597</v>
      </c>
      <c r="C699" s="203">
        <v>2</v>
      </c>
      <c r="D699" s="203" t="s">
        <v>300</v>
      </c>
      <c r="E699" s="205">
        <v>0</v>
      </c>
      <c r="F699" s="205">
        <v>0</v>
      </c>
      <c r="G699" s="205">
        <v>7515.63</v>
      </c>
      <c r="H699" s="205">
        <v>15031.25</v>
      </c>
      <c r="I699" s="205">
        <v>15031.25</v>
      </c>
    </row>
    <row r="700" spans="1:9" s="202" customFormat="1" ht="30" x14ac:dyDescent="0.25">
      <c r="A700" s="203">
        <v>20</v>
      </c>
      <c r="B700" s="206" t="s">
        <v>620</v>
      </c>
      <c r="C700" s="203">
        <v>16</v>
      </c>
      <c r="D700" s="203" t="s">
        <v>300</v>
      </c>
      <c r="E700" s="205">
        <v>0</v>
      </c>
      <c r="F700" s="205">
        <v>0</v>
      </c>
      <c r="G700" s="205">
        <v>8093.75</v>
      </c>
      <c r="H700" s="205">
        <v>129500</v>
      </c>
      <c r="I700" s="205">
        <v>129500</v>
      </c>
    </row>
    <row r="701" spans="1:9" s="202" customFormat="1" x14ac:dyDescent="0.25">
      <c r="A701" s="203">
        <v>21</v>
      </c>
      <c r="B701" s="206" t="s">
        <v>621</v>
      </c>
      <c r="C701" s="203">
        <v>2</v>
      </c>
      <c r="D701" s="203" t="s">
        <v>282</v>
      </c>
      <c r="E701" s="205">
        <v>0</v>
      </c>
      <c r="F701" s="205">
        <v>0</v>
      </c>
      <c r="G701" s="205">
        <v>5896.88</v>
      </c>
      <c r="H701" s="205">
        <v>11793.75</v>
      </c>
      <c r="I701" s="205">
        <v>11793.75</v>
      </c>
    </row>
    <row r="702" spans="1:9" s="202" customFormat="1" ht="30" x14ac:dyDescent="0.25">
      <c r="A702" s="203">
        <v>22</v>
      </c>
      <c r="B702" s="206" t="s">
        <v>586</v>
      </c>
      <c r="C702" s="203">
        <v>4</v>
      </c>
      <c r="D702" s="203" t="s">
        <v>282</v>
      </c>
      <c r="E702" s="205">
        <v>0</v>
      </c>
      <c r="F702" s="205">
        <v>0</v>
      </c>
      <c r="G702" s="205">
        <v>5896.88</v>
      </c>
      <c r="H702" s="205">
        <v>23587.5</v>
      </c>
      <c r="I702" s="205">
        <v>23587.5</v>
      </c>
    </row>
    <row r="703" spans="1:9" s="202" customFormat="1" x14ac:dyDescent="0.25">
      <c r="A703" s="207">
        <v>23</v>
      </c>
      <c r="B703" s="208" t="s">
        <v>350</v>
      </c>
      <c r="C703" s="203"/>
      <c r="D703" s="203"/>
      <c r="E703" s="205">
        <v>0</v>
      </c>
      <c r="F703" s="205">
        <v>0</v>
      </c>
      <c r="G703" s="205">
        <v>0</v>
      </c>
      <c r="H703" s="205">
        <v>0</v>
      </c>
      <c r="I703" s="205">
        <v>0</v>
      </c>
    </row>
    <row r="704" spans="1:9" s="202" customFormat="1" x14ac:dyDescent="0.25">
      <c r="A704" s="203" t="s">
        <v>605</v>
      </c>
      <c r="B704" s="206" t="s">
        <v>314</v>
      </c>
      <c r="C704" s="203">
        <v>0.3</v>
      </c>
      <c r="D704" s="203" t="s">
        <v>315</v>
      </c>
      <c r="E704" s="205">
        <v>0</v>
      </c>
      <c r="F704" s="205">
        <v>0</v>
      </c>
      <c r="G704" s="205">
        <v>8093.75</v>
      </c>
      <c r="H704" s="205">
        <v>2428.13</v>
      </c>
      <c r="I704" s="205">
        <v>2428.13</v>
      </c>
    </row>
    <row r="705" spans="1:9" s="202" customFormat="1" x14ac:dyDescent="0.25">
      <c r="A705" s="203" t="s">
        <v>606</v>
      </c>
      <c r="B705" s="206" t="s">
        <v>317</v>
      </c>
      <c r="C705" s="203">
        <v>0.8</v>
      </c>
      <c r="D705" s="203" t="s">
        <v>315</v>
      </c>
      <c r="E705" s="205">
        <v>0</v>
      </c>
      <c r="F705" s="205">
        <v>0</v>
      </c>
      <c r="G705" s="205">
        <v>8093.75</v>
      </c>
      <c r="H705" s="205">
        <v>6475</v>
      </c>
      <c r="I705" s="205">
        <v>6475</v>
      </c>
    </row>
    <row r="706" spans="1:9" s="202" customFormat="1" x14ac:dyDescent="0.25">
      <c r="A706" s="203"/>
      <c r="B706" s="204" t="s">
        <v>379</v>
      </c>
      <c r="C706" s="203"/>
      <c r="D706" s="203"/>
      <c r="E706" s="205">
        <v>0</v>
      </c>
      <c r="F706" s="205">
        <v>0</v>
      </c>
      <c r="G706" s="205">
        <v>0</v>
      </c>
      <c r="H706" s="205">
        <v>0</v>
      </c>
      <c r="I706" s="205">
        <v>0</v>
      </c>
    </row>
    <row r="707" spans="1:9" s="202" customFormat="1" x14ac:dyDescent="0.25">
      <c r="A707" s="203">
        <v>1</v>
      </c>
      <c r="B707" s="206" t="s">
        <v>380</v>
      </c>
      <c r="C707" s="203">
        <v>1</v>
      </c>
      <c r="D707" s="203" t="s">
        <v>282</v>
      </c>
      <c r="E707" s="205">
        <v>0</v>
      </c>
      <c r="F707" s="205">
        <v>0</v>
      </c>
      <c r="G707" s="205">
        <v>8209.3799999999992</v>
      </c>
      <c r="H707" s="205">
        <v>8209.3799999999992</v>
      </c>
      <c r="I707" s="205">
        <v>8209.3799999999992</v>
      </c>
    </row>
    <row r="708" spans="1:9" s="202" customFormat="1" x14ac:dyDescent="0.25">
      <c r="A708" s="203">
        <v>2</v>
      </c>
      <c r="B708" s="206" t="s">
        <v>378</v>
      </c>
      <c r="C708" s="203">
        <v>6</v>
      </c>
      <c r="D708" s="203" t="s">
        <v>300</v>
      </c>
      <c r="E708" s="205">
        <v>0</v>
      </c>
      <c r="F708" s="205">
        <v>0</v>
      </c>
      <c r="G708" s="205">
        <v>2196.88</v>
      </c>
      <c r="H708" s="205">
        <v>13181.25</v>
      </c>
      <c r="I708" s="205">
        <v>13181.25</v>
      </c>
    </row>
    <row r="709" spans="1:9" s="202" customFormat="1" x14ac:dyDescent="0.25">
      <c r="A709" s="203"/>
      <c r="B709" s="204" t="s">
        <v>416</v>
      </c>
      <c r="C709" s="203"/>
      <c r="D709" s="203"/>
      <c r="E709" s="205">
        <v>0</v>
      </c>
      <c r="F709" s="205">
        <v>0</v>
      </c>
      <c r="G709" s="205">
        <v>0</v>
      </c>
      <c r="H709" s="205">
        <v>0</v>
      </c>
      <c r="I709" s="205">
        <v>0</v>
      </c>
    </row>
    <row r="710" spans="1:9" s="202" customFormat="1" x14ac:dyDescent="0.25">
      <c r="A710" s="203">
        <v>1</v>
      </c>
      <c r="B710" s="206" t="s">
        <v>301</v>
      </c>
      <c r="C710" s="203">
        <v>0.5</v>
      </c>
      <c r="D710" s="203" t="s">
        <v>300</v>
      </c>
      <c r="E710" s="205">
        <v>0</v>
      </c>
      <c r="F710" s="205">
        <v>0</v>
      </c>
      <c r="G710" s="205">
        <v>1734.38</v>
      </c>
      <c r="H710" s="205">
        <v>867.19</v>
      </c>
      <c r="I710" s="205">
        <v>867.19</v>
      </c>
    </row>
    <row r="711" spans="1:9" s="202" customFormat="1" x14ac:dyDescent="0.25">
      <c r="A711" s="203">
        <v>2</v>
      </c>
      <c r="B711" s="206" t="s">
        <v>303</v>
      </c>
      <c r="C711" s="203">
        <v>10</v>
      </c>
      <c r="D711" s="203" t="s">
        <v>300</v>
      </c>
      <c r="E711" s="205">
        <v>0</v>
      </c>
      <c r="F711" s="205">
        <v>0</v>
      </c>
      <c r="G711" s="205">
        <v>1734.38</v>
      </c>
      <c r="H711" s="205">
        <v>17343.75</v>
      </c>
      <c r="I711" s="205">
        <v>17343.75</v>
      </c>
    </row>
    <row r="712" spans="1:9" s="202" customFormat="1" x14ac:dyDescent="0.25">
      <c r="A712" s="203">
        <v>3</v>
      </c>
      <c r="B712" s="206" t="s">
        <v>589</v>
      </c>
      <c r="C712" s="203">
        <v>14</v>
      </c>
      <c r="D712" s="203" t="s">
        <v>282</v>
      </c>
      <c r="E712" s="205">
        <v>0</v>
      </c>
      <c r="F712" s="205">
        <v>0</v>
      </c>
      <c r="G712" s="205">
        <v>2196.88</v>
      </c>
      <c r="H712" s="205">
        <v>30756.25</v>
      </c>
      <c r="I712" s="205">
        <v>30756.25</v>
      </c>
    </row>
    <row r="713" spans="1:9" s="202" customFormat="1" x14ac:dyDescent="0.25">
      <c r="A713" s="199"/>
      <c r="B713" s="200" t="s">
        <v>622</v>
      </c>
      <c r="C713" s="199"/>
      <c r="D713" s="199"/>
      <c r="E713" s="201">
        <v>0</v>
      </c>
      <c r="F713" s="201">
        <v>0</v>
      </c>
      <c r="G713" s="201">
        <v>0</v>
      </c>
      <c r="H713" s="201">
        <v>0</v>
      </c>
      <c r="I713" s="201">
        <v>0</v>
      </c>
    </row>
    <row r="714" spans="1:9" s="202" customFormat="1" x14ac:dyDescent="0.25">
      <c r="A714" s="203"/>
      <c r="B714" s="204" t="s">
        <v>623</v>
      </c>
      <c r="C714" s="203"/>
      <c r="D714" s="203"/>
      <c r="E714" s="205">
        <v>0</v>
      </c>
      <c r="F714" s="205">
        <v>0</v>
      </c>
      <c r="G714" s="205">
        <v>0</v>
      </c>
      <c r="H714" s="205">
        <v>0</v>
      </c>
      <c r="I714" s="205">
        <v>0</v>
      </c>
    </row>
    <row r="715" spans="1:9" s="202" customFormat="1" ht="45" x14ac:dyDescent="0.25">
      <c r="A715" s="203">
        <v>1</v>
      </c>
      <c r="B715" s="206" t="s">
        <v>279</v>
      </c>
      <c r="C715" s="203">
        <v>1</v>
      </c>
      <c r="D715" s="203" t="s">
        <v>280</v>
      </c>
      <c r="E715" s="205">
        <v>0</v>
      </c>
      <c r="F715" s="205">
        <v>0</v>
      </c>
      <c r="G715" s="205">
        <v>23125</v>
      </c>
      <c r="H715" s="205">
        <v>23125</v>
      </c>
      <c r="I715" s="205">
        <v>23125</v>
      </c>
    </row>
    <row r="716" spans="1:9" s="202" customFormat="1" ht="43.15" customHeight="1" x14ac:dyDescent="0.25">
      <c r="A716" s="203">
        <v>2</v>
      </c>
      <c r="B716" s="206" t="s">
        <v>624</v>
      </c>
      <c r="C716" s="203">
        <v>1</v>
      </c>
      <c r="D716" s="203" t="s">
        <v>282</v>
      </c>
      <c r="E716" s="205">
        <v>0</v>
      </c>
      <c r="F716" s="205">
        <v>0</v>
      </c>
      <c r="G716" s="205">
        <v>2890.63</v>
      </c>
      <c r="H716" s="205">
        <v>2890.63</v>
      </c>
      <c r="I716" s="205">
        <v>2890.63</v>
      </c>
    </row>
    <row r="717" spans="1:9" s="202" customFormat="1" ht="30" x14ac:dyDescent="0.25">
      <c r="A717" s="203">
        <v>3</v>
      </c>
      <c r="B717" s="206" t="s">
        <v>625</v>
      </c>
      <c r="C717" s="203">
        <v>1</v>
      </c>
      <c r="D717" s="203" t="s">
        <v>282</v>
      </c>
      <c r="E717" s="205">
        <v>0</v>
      </c>
      <c r="F717" s="205">
        <v>0</v>
      </c>
      <c r="G717" s="205">
        <v>2890.63</v>
      </c>
      <c r="H717" s="205">
        <v>2890.63</v>
      </c>
      <c r="I717" s="205">
        <v>2890.63</v>
      </c>
    </row>
    <row r="718" spans="1:9" s="202" customFormat="1" x14ac:dyDescent="0.25">
      <c r="A718" s="203">
        <v>4</v>
      </c>
      <c r="B718" s="206" t="s">
        <v>626</v>
      </c>
      <c r="C718" s="203">
        <v>3</v>
      </c>
      <c r="D718" s="203" t="s">
        <v>282</v>
      </c>
      <c r="E718" s="205">
        <v>0</v>
      </c>
      <c r="F718" s="205">
        <v>0</v>
      </c>
      <c r="G718" s="205">
        <v>1734.38</v>
      </c>
      <c r="H718" s="205">
        <v>5203.13</v>
      </c>
      <c r="I718" s="205">
        <v>5203.13</v>
      </c>
    </row>
    <row r="719" spans="1:9" s="202" customFormat="1" x14ac:dyDescent="0.25">
      <c r="A719" s="203">
        <v>5</v>
      </c>
      <c r="B719" s="206" t="s">
        <v>627</v>
      </c>
      <c r="C719" s="203">
        <v>2</v>
      </c>
      <c r="D719" s="203" t="s">
        <v>282</v>
      </c>
      <c r="E719" s="205">
        <v>0</v>
      </c>
      <c r="F719" s="205">
        <v>0</v>
      </c>
      <c r="G719" s="205">
        <v>1734.38</v>
      </c>
      <c r="H719" s="205">
        <v>3468.75</v>
      </c>
      <c r="I719" s="205">
        <v>3468.75</v>
      </c>
    </row>
    <row r="720" spans="1:9" s="202" customFormat="1" ht="30" x14ac:dyDescent="0.25">
      <c r="A720" s="203">
        <v>6</v>
      </c>
      <c r="B720" s="206" t="s">
        <v>628</v>
      </c>
      <c r="C720" s="203">
        <v>1</v>
      </c>
      <c r="D720" s="203" t="s">
        <v>282</v>
      </c>
      <c r="E720" s="205">
        <v>0</v>
      </c>
      <c r="F720" s="205">
        <v>0</v>
      </c>
      <c r="G720" s="205">
        <v>8093.75</v>
      </c>
      <c r="H720" s="205">
        <v>8093.75</v>
      </c>
      <c r="I720" s="205">
        <v>8093.75</v>
      </c>
    </row>
    <row r="721" spans="1:9" s="202" customFormat="1" ht="30" x14ac:dyDescent="0.25">
      <c r="A721" s="203">
        <v>7</v>
      </c>
      <c r="B721" s="206" t="s">
        <v>629</v>
      </c>
      <c r="C721" s="203">
        <v>1</v>
      </c>
      <c r="D721" s="203" t="s">
        <v>282</v>
      </c>
      <c r="E721" s="205">
        <v>0</v>
      </c>
      <c r="F721" s="205">
        <v>0</v>
      </c>
      <c r="G721" s="205">
        <v>3584.38</v>
      </c>
      <c r="H721" s="205">
        <v>3584.38</v>
      </c>
      <c r="I721" s="205">
        <v>3584.38</v>
      </c>
    </row>
    <row r="722" spans="1:9" s="202" customFormat="1" ht="43.15" customHeight="1" x14ac:dyDescent="0.25">
      <c r="A722" s="203">
        <v>8</v>
      </c>
      <c r="B722" s="206" t="s">
        <v>630</v>
      </c>
      <c r="C722" s="203">
        <v>1</v>
      </c>
      <c r="D722" s="203" t="s">
        <v>282</v>
      </c>
      <c r="E722" s="205">
        <v>0</v>
      </c>
      <c r="F722" s="205">
        <v>0</v>
      </c>
      <c r="G722" s="205">
        <v>8093.75</v>
      </c>
      <c r="H722" s="205">
        <v>8093.75</v>
      </c>
      <c r="I722" s="205">
        <v>8093.75</v>
      </c>
    </row>
    <row r="723" spans="1:9" s="202" customFormat="1" ht="30" x14ac:dyDescent="0.25">
      <c r="A723" s="203">
        <v>9</v>
      </c>
      <c r="B723" s="206" t="s">
        <v>631</v>
      </c>
      <c r="C723" s="203">
        <v>1</v>
      </c>
      <c r="D723" s="203" t="s">
        <v>282</v>
      </c>
      <c r="E723" s="205">
        <v>0</v>
      </c>
      <c r="F723" s="205">
        <v>0</v>
      </c>
      <c r="G723" s="205">
        <v>2890.63</v>
      </c>
      <c r="H723" s="205">
        <v>2890.63</v>
      </c>
      <c r="I723" s="205">
        <v>2890.63</v>
      </c>
    </row>
    <row r="724" spans="1:9" s="202" customFormat="1" ht="30" x14ac:dyDescent="0.25">
      <c r="A724" s="203">
        <v>10</v>
      </c>
      <c r="B724" s="206" t="s">
        <v>632</v>
      </c>
      <c r="C724" s="203">
        <v>1.5</v>
      </c>
      <c r="D724" s="203" t="s">
        <v>300</v>
      </c>
      <c r="E724" s="205">
        <v>0</v>
      </c>
      <c r="F724" s="205">
        <v>0</v>
      </c>
      <c r="G724" s="205">
        <v>2196.88</v>
      </c>
      <c r="H724" s="205">
        <v>3295.31</v>
      </c>
      <c r="I724" s="205">
        <v>3295.31</v>
      </c>
    </row>
    <row r="725" spans="1:9" s="202" customFormat="1" ht="30" x14ac:dyDescent="0.25">
      <c r="A725" s="203">
        <v>11</v>
      </c>
      <c r="B725" s="206" t="s">
        <v>633</v>
      </c>
      <c r="C725" s="203">
        <v>5</v>
      </c>
      <c r="D725" s="203" t="s">
        <v>300</v>
      </c>
      <c r="E725" s="205">
        <v>0</v>
      </c>
      <c r="F725" s="205">
        <v>0</v>
      </c>
      <c r="G725" s="205">
        <v>2890.63</v>
      </c>
      <c r="H725" s="205">
        <v>14453.13</v>
      </c>
      <c r="I725" s="205">
        <v>14453.13</v>
      </c>
    </row>
    <row r="726" spans="1:9" s="202" customFormat="1" x14ac:dyDescent="0.25">
      <c r="A726" s="203">
        <v>12</v>
      </c>
      <c r="B726" s="206" t="s">
        <v>301</v>
      </c>
      <c r="C726" s="203">
        <v>3</v>
      </c>
      <c r="D726" s="203" t="s">
        <v>300</v>
      </c>
      <c r="E726" s="205">
        <v>0</v>
      </c>
      <c r="F726" s="205">
        <v>0</v>
      </c>
      <c r="G726" s="205">
        <v>1734.38</v>
      </c>
      <c r="H726" s="205">
        <v>5203.13</v>
      </c>
      <c r="I726" s="205">
        <v>5203.13</v>
      </c>
    </row>
    <row r="727" spans="1:9" s="202" customFormat="1" x14ac:dyDescent="0.25">
      <c r="A727" s="203">
        <v>13</v>
      </c>
      <c r="B727" s="206" t="s">
        <v>299</v>
      </c>
      <c r="C727" s="203">
        <v>4</v>
      </c>
      <c r="D727" s="203" t="s">
        <v>300</v>
      </c>
      <c r="E727" s="205">
        <v>0</v>
      </c>
      <c r="F727" s="205">
        <v>0</v>
      </c>
      <c r="G727" s="205">
        <v>1734.38</v>
      </c>
      <c r="H727" s="205">
        <v>6937.5</v>
      </c>
      <c r="I727" s="205">
        <v>6937.5</v>
      </c>
    </row>
    <row r="728" spans="1:9" s="202" customFormat="1" x14ac:dyDescent="0.25">
      <c r="A728" s="207">
        <v>14</v>
      </c>
      <c r="B728" s="208" t="s">
        <v>312</v>
      </c>
      <c r="C728" s="203"/>
      <c r="D728" s="203"/>
      <c r="E728" s="205">
        <v>0</v>
      </c>
      <c r="F728" s="205">
        <v>0</v>
      </c>
      <c r="G728" s="205">
        <v>0</v>
      </c>
      <c r="H728" s="205">
        <v>0</v>
      </c>
      <c r="I728" s="205">
        <v>0</v>
      </c>
    </row>
    <row r="729" spans="1:9" s="202" customFormat="1" x14ac:dyDescent="0.25">
      <c r="A729" s="203"/>
      <c r="B729" s="206" t="s">
        <v>634</v>
      </c>
      <c r="C729" s="203">
        <v>0.5</v>
      </c>
      <c r="D729" s="203" t="s">
        <v>315</v>
      </c>
      <c r="E729" s="205">
        <v>0</v>
      </c>
      <c r="F729" s="205">
        <v>0</v>
      </c>
      <c r="G729" s="205">
        <v>8093.75</v>
      </c>
      <c r="H729" s="205">
        <v>4046.88</v>
      </c>
      <c r="I729" s="205">
        <v>4046.88</v>
      </c>
    </row>
    <row r="730" spans="1:9" s="202" customFormat="1" x14ac:dyDescent="0.25">
      <c r="A730" s="203"/>
      <c r="B730" s="206" t="s">
        <v>635</v>
      </c>
      <c r="C730" s="203">
        <v>1</v>
      </c>
      <c r="D730" s="203" t="s">
        <v>315</v>
      </c>
      <c r="E730" s="205">
        <v>0</v>
      </c>
      <c r="F730" s="205">
        <v>0</v>
      </c>
      <c r="G730" s="205">
        <v>8093.75</v>
      </c>
      <c r="H730" s="205">
        <v>8093.75</v>
      </c>
      <c r="I730" s="205">
        <v>8093.75</v>
      </c>
    </row>
    <row r="731" spans="1:9" s="202" customFormat="1" ht="30" x14ac:dyDescent="0.25">
      <c r="A731" s="203">
        <v>15</v>
      </c>
      <c r="B731" s="206" t="s">
        <v>636</v>
      </c>
      <c r="C731" s="203">
        <v>4</v>
      </c>
      <c r="D731" s="203" t="s">
        <v>282</v>
      </c>
      <c r="E731" s="205">
        <v>0</v>
      </c>
      <c r="F731" s="205">
        <v>0</v>
      </c>
      <c r="G731" s="205">
        <v>0</v>
      </c>
      <c r="H731" s="205">
        <v>0</v>
      </c>
      <c r="I731" s="205">
        <v>0</v>
      </c>
    </row>
    <row r="732" spans="1:9" s="202" customFormat="1" ht="30" x14ac:dyDescent="0.25">
      <c r="A732" s="203">
        <v>16</v>
      </c>
      <c r="B732" s="206" t="s">
        <v>637</v>
      </c>
      <c r="C732" s="203">
        <v>6</v>
      </c>
      <c r="D732" s="203" t="s">
        <v>282</v>
      </c>
      <c r="E732" s="205">
        <v>0</v>
      </c>
      <c r="F732" s="205">
        <v>0</v>
      </c>
      <c r="G732" s="205">
        <v>0</v>
      </c>
      <c r="H732" s="205">
        <v>0</v>
      </c>
      <c r="I732" s="205">
        <v>0</v>
      </c>
    </row>
    <row r="733" spans="1:9" s="202" customFormat="1" ht="30" x14ac:dyDescent="0.25">
      <c r="A733" s="203">
        <v>17</v>
      </c>
      <c r="B733" s="206" t="s">
        <v>638</v>
      </c>
      <c r="C733" s="203">
        <v>4</v>
      </c>
      <c r="D733" s="203" t="s">
        <v>282</v>
      </c>
      <c r="E733" s="205">
        <v>0</v>
      </c>
      <c r="F733" s="205">
        <v>0</v>
      </c>
      <c r="G733" s="205">
        <v>0</v>
      </c>
      <c r="H733" s="205">
        <v>0</v>
      </c>
      <c r="I733" s="205">
        <v>0</v>
      </c>
    </row>
    <row r="734" spans="1:9" s="202" customFormat="1" x14ac:dyDescent="0.25">
      <c r="A734" s="203">
        <v>18</v>
      </c>
      <c r="B734" s="206" t="s">
        <v>297</v>
      </c>
      <c r="C734" s="203">
        <v>0.05</v>
      </c>
      <c r="D734" s="203" t="s">
        <v>298</v>
      </c>
      <c r="E734" s="205">
        <v>0</v>
      </c>
      <c r="F734" s="205">
        <v>0</v>
      </c>
      <c r="G734" s="205">
        <v>115625</v>
      </c>
      <c r="H734" s="205">
        <v>5781.25</v>
      </c>
      <c r="I734" s="205">
        <v>5781.25</v>
      </c>
    </row>
    <row r="735" spans="1:9" s="202" customFormat="1" x14ac:dyDescent="0.25">
      <c r="A735" s="203"/>
      <c r="B735" s="204" t="s">
        <v>639</v>
      </c>
      <c r="C735" s="203"/>
      <c r="D735" s="203"/>
      <c r="E735" s="205">
        <v>0</v>
      </c>
      <c r="F735" s="205">
        <v>0</v>
      </c>
      <c r="G735" s="205">
        <v>0</v>
      </c>
      <c r="H735" s="205">
        <v>0</v>
      </c>
      <c r="I735" s="205">
        <v>0</v>
      </c>
    </row>
    <row r="736" spans="1:9" s="202" customFormat="1" ht="30" x14ac:dyDescent="0.25">
      <c r="A736" s="203">
        <v>1</v>
      </c>
      <c r="B736" s="206" t="s">
        <v>640</v>
      </c>
      <c r="C736" s="203">
        <v>1</v>
      </c>
      <c r="D736" s="203" t="s">
        <v>280</v>
      </c>
      <c r="E736" s="205">
        <v>0</v>
      </c>
      <c r="F736" s="205">
        <v>0</v>
      </c>
      <c r="G736" s="205">
        <v>5781.25</v>
      </c>
      <c r="H736" s="205">
        <v>5781.25</v>
      </c>
      <c r="I736" s="205">
        <v>5781.25</v>
      </c>
    </row>
    <row r="737" spans="1:9" s="202" customFormat="1" x14ac:dyDescent="0.25">
      <c r="A737" s="203">
        <v>2</v>
      </c>
      <c r="B737" s="206" t="s">
        <v>641</v>
      </c>
      <c r="C737" s="203">
        <v>1</v>
      </c>
      <c r="D737" s="203" t="s">
        <v>282</v>
      </c>
      <c r="E737" s="205">
        <v>0</v>
      </c>
      <c r="F737" s="205">
        <v>0</v>
      </c>
      <c r="G737" s="205">
        <v>1734.38</v>
      </c>
      <c r="H737" s="205">
        <v>1734.38</v>
      </c>
      <c r="I737" s="205">
        <v>1734.38</v>
      </c>
    </row>
    <row r="738" spans="1:9" s="202" customFormat="1" x14ac:dyDescent="0.25">
      <c r="A738" s="203">
        <v>3</v>
      </c>
      <c r="B738" s="206" t="s">
        <v>642</v>
      </c>
      <c r="C738" s="203">
        <v>2</v>
      </c>
      <c r="D738" s="203" t="s">
        <v>282</v>
      </c>
      <c r="E738" s="205">
        <v>0</v>
      </c>
      <c r="F738" s="205">
        <v>0</v>
      </c>
      <c r="G738" s="205">
        <v>1734.38</v>
      </c>
      <c r="H738" s="205">
        <v>3468.75</v>
      </c>
      <c r="I738" s="205">
        <v>3468.75</v>
      </c>
    </row>
    <row r="739" spans="1:9" s="202" customFormat="1" x14ac:dyDescent="0.25">
      <c r="A739" s="203">
        <v>4</v>
      </c>
      <c r="B739" s="206" t="s">
        <v>643</v>
      </c>
      <c r="C739" s="203">
        <v>3</v>
      </c>
      <c r="D739" s="203" t="s">
        <v>300</v>
      </c>
      <c r="E739" s="205">
        <v>0</v>
      </c>
      <c r="F739" s="205">
        <v>0</v>
      </c>
      <c r="G739" s="205">
        <v>1734.38</v>
      </c>
      <c r="H739" s="205">
        <v>5203.13</v>
      </c>
      <c r="I739" s="205">
        <v>5203.13</v>
      </c>
    </row>
    <row r="740" spans="1:9" s="202" customFormat="1" ht="30" x14ac:dyDescent="0.25">
      <c r="A740" s="203">
        <v>5</v>
      </c>
      <c r="B740" s="206" t="s">
        <v>636</v>
      </c>
      <c r="C740" s="203">
        <v>6</v>
      </c>
      <c r="D740" s="203" t="s">
        <v>282</v>
      </c>
      <c r="E740" s="205">
        <v>0</v>
      </c>
      <c r="F740" s="205">
        <v>0</v>
      </c>
      <c r="G740" s="205">
        <v>0</v>
      </c>
      <c r="H740" s="205">
        <v>0</v>
      </c>
      <c r="I740" s="205">
        <v>0</v>
      </c>
    </row>
    <row r="741" spans="1:9" s="202" customFormat="1" x14ac:dyDescent="0.25">
      <c r="A741" s="203"/>
      <c r="B741" s="204" t="s">
        <v>644</v>
      </c>
      <c r="C741" s="203"/>
      <c r="D741" s="203"/>
      <c r="E741" s="205">
        <v>0</v>
      </c>
      <c r="F741" s="205">
        <v>0</v>
      </c>
      <c r="G741" s="205">
        <v>0</v>
      </c>
      <c r="H741" s="205">
        <v>0</v>
      </c>
      <c r="I741" s="205">
        <v>0</v>
      </c>
    </row>
    <row r="742" spans="1:9" s="202" customFormat="1" ht="75" x14ac:dyDescent="0.25">
      <c r="A742" s="203">
        <v>1</v>
      </c>
      <c r="B742" s="206" t="s">
        <v>645</v>
      </c>
      <c r="C742" s="203">
        <v>1</v>
      </c>
      <c r="D742" s="203" t="s">
        <v>280</v>
      </c>
      <c r="E742" s="205">
        <v>0</v>
      </c>
      <c r="F742" s="205">
        <v>0</v>
      </c>
      <c r="G742" s="205">
        <v>9250</v>
      </c>
      <c r="H742" s="205">
        <v>9250</v>
      </c>
      <c r="I742" s="205">
        <v>9250</v>
      </c>
    </row>
    <row r="743" spans="1:9" s="202" customFormat="1" x14ac:dyDescent="0.25">
      <c r="A743" s="203">
        <v>2</v>
      </c>
      <c r="B743" s="206" t="s">
        <v>646</v>
      </c>
      <c r="C743" s="203">
        <v>1</v>
      </c>
      <c r="D743" s="203" t="s">
        <v>280</v>
      </c>
      <c r="E743" s="205">
        <v>0</v>
      </c>
      <c r="F743" s="205">
        <v>0</v>
      </c>
      <c r="G743" s="205">
        <v>12718.75</v>
      </c>
      <c r="H743" s="205">
        <v>12718.75</v>
      </c>
      <c r="I743" s="205">
        <v>12718.75</v>
      </c>
    </row>
    <row r="744" spans="1:9" s="202" customFormat="1" x14ac:dyDescent="0.25">
      <c r="A744" s="203">
        <v>3</v>
      </c>
      <c r="B744" s="206" t="s">
        <v>369</v>
      </c>
      <c r="C744" s="203">
        <v>1</v>
      </c>
      <c r="D744" s="203" t="s">
        <v>282</v>
      </c>
      <c r="E744" s="205">
        <v>0</v>
      </c>
      <c r="F744" s="205">
        <v>0</v>
      </c>
      <c r="G744" s="205">
        <v>809.38</v>
      </c>
      <c r="H744" s="205">
        <v>809.38</v>
      </c>
      <c r="I744" s="205">
        <v>809.38</v>
      </c>
    </row>
    <row r="745" spans="1:9" s="202" customFormat="1" x14ac:dyDescent="0.25">
      <c r="A745" s="203">
        <v>4</v>
      </c>
      <c r="B745" s="206" t="s">
        <v>647</v>
      </c>
      <c r="C745" s="203">
        <v>1</v>
      </c>
      <c r="D745" s="203" t="s">
        <v>282</v>
      </c>
      <c r="E745" s="205">
        <v>0</v>
      </c>
      <c r="F745" s="205">
        <v>0</v>
      </c>
      <c r="G745" s="205">
        <v>809.38</v>
      </c>
      <c r="H745" s="205">
        <v>809.38</v>
      </c>
      <c r="I745" s="205">
        <v>809.38</v>
      </c>
    </row>
    <row r="746" spans="1:9" s="202" customFormat="1" x14ac:dyDescent="0.25">
      <c r="A746" s="203">
        <v>5</v>
      </c>
      <c r="B746" s="206" t="s">
        <v>648</v>
      </c>
      <c r="C746" s="203">
        <v>1</v>
      </c>
      <c r="D746" s="203" t="s">
        <v>282</v>
      </c>
      <c r="E746" s="205">
        <v>0</v>
      </c>
      <c r="F746" s="205">
        <v>0</v>
      </c>
      <c r="G746" s="205">
        <v>809.38</v>
      </c>
      <c r="H746" s="205">
        <v>809.38</v>
      </c>
      <c r="I746" s="205">
        <v>809.38</v>
      </c>
    </row>
    <row r="747" spans="1:9" s="202" customFormat="1" x14ac:dyDescent="0.25">
      <c r="A747" s="203">
        <v>6</v>
      </c>
      <c r="B747" s="206" t="s">
        <v>649</v>
      </c>
      <c r="C747" s="203">
        <v>2</v>
      </c>
      <c r="D747" s="203" t="s">
        <v>300</v>
      </c>
      <c r="E747" s="205">
        <v>0</v>
      </c>
      <c r="F747" s="205">
        <v>0</v>
      </c>
      <c r="G747" s="205">
        <v>1734.38</v>
      </c>
      <c r="H747" s="205">
        <v>3468.75</v>
      </c>
      <c r="I747" s="205">
        <v>3468.75</v>
      </c>
    </row>
    <row r="748" spans="1:9" s="202" customFormat="1" x14ac:dyDescent="0.25">
      <c r="A748" s="203">
        <v>7</v>
      </c>
      <c r="B748" s="206" t="s">
        <v>650</v>
      </c>
      <c r="C748" s="203">
        <v>18</v>
      </c>
      <c r="D748" s="203" t="s">
        <v>300</v>
      </c>
      <c r="E748" s="205">
        <v>0</v>
      </c>
      <c r="F748" s="205">
        <v>0</v>
      </c>
      <c r="G748" s="205">
        <v>2196.88</v>
      </c>
      <c r="H748" s="205">
        <v>39543.75</v>
      </c>
      <c r="I748" s="205">
        <v>39543.75</v>
      </c>
    </row>
    <row r="749" spans="1:9" s="202" customFormat="1" x14ac:dyDescent="0.25">
      <c r="A749" s="203">
        <v>8</v>
      </c>
      <c r="B749" s="206" t="s">
        <v>651</v>
      </c>
      <c r="C749" s="203">
        <v>1</v>
      </c>
      <c r="D749" s="203" t="s">
        <v>282</v>
      </c>
      <c r="E749" s="205">
        <v>0</v>
      </c>
      <c r="F749" s="205">
        <v>0</v>
      </c>
      <c r="G749" s="205">
        <v>1734.38</v>
      </c>
      <c r="H749" s="205">
        <v>1734.38</v>
      </c>
      <c r="I749" s="205">
        <v>1734.38</v>
      </c>
    </row>
    <row r="750" spans="1:9" s="202" customFormat="1" x14ac:dyDescent="0.25">
      <c r="A750" s="203">
        <v>9</v>
      </c>
      <c r="B750" s="206" t="s">
        <v>652</v>
      </c>
      <c r="C750" s="203">
        <v>1</v>
      </c>
      <c r="D750" s="203" t="s">
        <v>282</v>
      </c>
      <c r="E750" s="205">
        <v>0</v>
      </c>
      <c r="F750" s="205">
        <v>0</v>
      </c>
      <c r="G750" s="205">
        <v>1734.38</v>
      </c>
      <c r="H750" s="205">
        <v>1734.38</v>
      </c>
      <c r="I750" s="205">
        <v>1734.38</v>
      </c>
    </row>
    <row r="751" spans="1:9" s="202" customFormat="1" ht="30" x14ac:dyDescent="0.25">
      <c r="A751" s="203">
        <v>10</v>
      </c>
      <c r="B751" s="206" t="s">
        <v>376</v>
      </c>
      <c r="C751" s="203">
        <v>6</v>
      </c>
      <c r="D751" s="203" t="s">
        <v>282</v>
      </c>
      <c r="E751" s="205">
        <v>0</v>
      </c>
      <c r="F751" s="205">
        <v>0</v>
      </c>
      <c r="G751" s="205">
        <v>0</v>
      </c>
      <c r="H751" s="205">
        <v>0</v>
      </c>
      <c r="I751" s="205">
        <v>0</v>
      </c>
    </row>
    <row r="752" spans="1:9" s="202" customFormat="1" ht="30" x14ac:dyDescent="0.25">
      <c r="A752" s="203">
        <v>11</v>
      </c>
      <c r="B752" s="206" t="s">
        <v>375</v>
      </c>
      <c r="C752" s="203">
        <v>4</v>
      </c>
      <c r="D752" s="203" t="s">
        <v>282</v>
      </c>
      <c r="E752" s="205">
        <v>0</v>
      </c>
      <c r="F752" s="205">
        <v>0</v>
      </c>
      <c r="G752" s="205">
        <v>0</v>
      </c>
      <c r="H752" s="205">
        <v>0</v>
      </c>
      <c r="I752" s="205">
        <v>0</v>
      </c>
    </row>
    <row r="753" spans="1:9" s="202" customFormat="1" x14ac:dyDescent="0.25">
      <c r="A753" s="203"/>
      <c r="B753" s="204" t="s">
        <v>653</v>
      </c>
      <c r="C753" s="203"/>
      <c r="D753" s="203"/>
      <c r="E753" s="205">
        <v>0</v>
      </c>
      <c r="F753" s="205">
        <v>0</v>
      </c>
      <c r="G753" s="205">
        <v>0</v>
      </c>
      <c r="H753" s="205">
        <v>0</v>
      </c>
      <c r="I753" s="205">
        <v>0</v>
      </c>
    </row>
    <row r="754" spans="1:9" s="202" customFormat="1" x14ac:dyDescent="0.25">
      <c r="A754" s="203">
        <v>1</v>
      </c>
      <c r="B754" s="206" t="s">
        <v>654</v>
      </c>
      <c r="C754" s="203">
        <v>1</v>
      </c>
      <c r="D754" s="203" t="s">
        <v>282</v>
      </c>
      <c r="E754" s="205">
        <v>0</v>
      </c>
      <c r="F754" s="205">
        <v>0</v>
      </c>
      <c r="G754" s="205">
        <v>8209.3799999999992</v>
      </c>
      <c r="H754" s="205">
        <v>8209.3799999999992</v>
      </c>
      <c r="I754" s="205">
        <v>8209.3799999999992</v>
      </c>
    </row>
    <row r="755" spans="1:9" s="202" customFormat="1" x14ac:dyDescent="0.25">
      <c r="A755" s="203">
        <v>2</v>
      </c>
      <c r="B755" s="206" t="s">
        <v>650</v>
      </c>
      <c r="C755" s="203">
        <v>5</v>
      </c>
      <c r="D755" s="203" t="s">
        <v>300</v>
      </c>
      <c r="E755" s="205">
        <v>0</v>
      </c>
      <c r="F755" s="205">
        <v>0</v>
      </c>
      <c r="G755" s="205">
        <v>2196.88</v>
      </c>
      <c r="H755" s="205">
        <v>10984.38</v>
      </c>
      <c r="I755" s="205">
        <v>10984.38</v>
      </c>
    </row>
    <row r="756" spans="1:9" s="202" customFormat="1" x14ac:dyDescent="0.25">
      <c r="A756" s="203"/>
      <c r="B756" s="204" t="s">
        <v>655</v>
      </c>
      <c r="C756" s="203"/>
      <c r="D756" s="203"/>
      <c r="E756" s="205">
        <v>0</v>
      </c>
      <c r="F756" s="205">
        <v>0</v>
      </c>
      <c r="G756" s="205">
        <v>0</v>
      </c>
      <c r="H756" s="205">
        <v>0</v>
      </c>
      <c r="I756" s="205">
        <v>0</v>
      </c>
    </row>
    <row r="757" spans="1:9" s="202" customFormat="1" x14ac:dyDescent="0.25">
      <c r="A757" s="203">
        <v>1</v>
      </c>
      <c r="B757" s="206" t="s">
        <v>301</v>
      </c>
      <c r="C757" s="203">
        <v>10</v>
      </c>
      <c r="D757" s="203" t="s">
        <v>300</v>
      </c>
      <c r="E757" s="205">
        <v>0</v>
      </c>
      <c r="F757" s="205">
        <v>0</v>
      </c>
      <c r="G757" s="205">
        <v>1734.38</v>
      </c>
      <c r="H757" s="205">
        <v>17343.75</v>
      </c>
      <c r="I757" s="205">
        <v>17343.75</v>
      </c>
    </row>
    <row r="758" spans="1:9" s="202" customFormat="1" x14ac:dyDescent="0.25">
      <c r="A758" s="203">
        <v>2</v>
      </c>
      <c r="B758" s="206" t="s">
        <v>570</v>
      </c>
      <c r="C758" s="203">
        <v>525</v>
      </c>
      <c r="D758" s="203" t="s">
        <v>300</v>
      </c>
      <c r="E758" s="205">
        <v>0</v>
      </c>
      <c r="F758" s="205">
        <v>0</v>
      </c>
      <c r="G758" s="205">
        <v>2196.88</v>
      </c>
      <c r="H758" s="205">
        <v>1153359.3799999999</v>
      </c>
      <c r="I758" s="205">
        <v>1153359.3799999999</v>
      </c>
    </row>
    <row r="759" spans="1:9" s="202" customFormat="1" ht="30" x14ac:dyDescent="0.25">
      <c r="A759" s="203">
        <v>3</v>
      </c>
      <c r="B759" s="206" t="s">
        <v>375</v>
      </c>
      <c r="C759" s="203">
        <v>435</v>
      </c>
      <c r="D759" s="203" t="s">
        <v>282</v>
      </c>
      <c r="E759" s="205">
        <v>0</v>
      </c>
      <c r="F759" s="205">
        <v>0</v>
      </c>
      <c r="G759" s="205">
        <v>0</v>
      </c>
      <c r="H759" s="205">
        <v>0</v>
      </c>
      <c r="I759" s="205">
        <v>0</v>
      </c>
    </row>
    <row r="760" spans="1:9" s="202" customFormat="1" x14ac:dyDescent="0.25">
      <c r="A760" s="199"/>
      <c r="B760" s="200" t="s">
        <v>656</v>
      </c>
      <c r="C760" s="199"/>
      <c r="D760" s="199"/>
      <c r="E760" s="201">
        <v>0</v>
      </c>
      <c r="F760" s="201">
        <v>0</v>
      </c>
      <c r="G760" s="201">
        <v>0</v>
      </c>
      <c r="H760" s="201">
        <v>0</v>
      </c>
      <c r="I760" s="201">
        <v>0</v>
      </c>
    </row>
    <row r="761" spans="1:9" s="202" customFormat="1" x14ac:dyDescent="0.25">
      <c r="A761" s="203"/>
      <c r="B761" s="204" t="s">
        <v>623</v>
      </c>
      <c r="C761" s="203"/>
      <c r="D761" s="203"/>
      <c r="E761" s="205">
        <v>0</v>
      </c>
      <c r="F761" s="205">
        <v>0</v>
      </c>
      <c r="G761" s="205">
        <v>0</v>
      </c>
      <c r="H761" s="205">
        <v>0</v>
      </c>
      <c r="I761" s="205">
        <v>0</v>
      </c>
    </row>
    <row r="762" spans="1:9" s="202" customFormat="1" ht="45" x14ac:dyDescent="0.25">
      <c r="A762" s="203">
        <v>1</v>
      </c>
      <c r="B762" s="206" t="s">
        <v>279</v>
      </c>
      <c r="C762" s="203">
        <v>1</v>
      </c>
      <c r="D762" s="203" t="s">
        <v>280</v>
      </c>
      <c r="E762" s="205">
        <v>0</v>
      </c>
      <c r="F762" s="205">
        <v>0</v>
      </c>
      <c r="G762" s="205">
        <v>23125</v>
      </c>
      <c r="H762" s="205">
        <v>23125</v>
      </c>
      <c r="I762" s="205">
        <v>23125</v>
      </c>
    </row>
    <row r="763" spans="1:9" s="202" customFormat="1" ht="45" x14ac:dyDescent="0.25">
      <c r="A763" s="203">
        <v>2</v>
      </c>
      <c r="B763" s="206" t="s">
        <v>624</v>
      </c>
      <c r="C763" s="203">
        <v>1</v>
      </c>
      <c r="D763" s="203" t="s">
        <v>282</v>
      </c>
      <c r="E763" s="205">
        <v>0</v>
      </c>
      <c r="F763" s="205">
        <v>0</v>
      </c>
      <c r="G763" s="205">
        <v>2890.63</v>
      </c>
      <c r="H763" s="205">
        <v>2890.63</v>
      </c>
      <c r="I763" s="205">
        <v>2890.63</v>
      </c>
    </row>
    <row r="764" spans="1:9" s="202" customFormat="1" ht="30" x14ac:dyDescent="0.25">
      <c r="A764" s="203">
        <v>3</v>
      </c>
      <c r="B764" s="206" t="s">
        <v>625</v>
      </c>
      <c r="C764" s="203">
        <v>1</v>
      </c>
      <c r="D764" s="203" t="s">
        <v>282</v>
      </c>
      <c r="E764" s="205">
        <v>0</v>
      </c>
      <c r="F764" s="205">
        <v>0</v>
      </c>
      <c r="G764" s="205">
        <v>2890.63</v>
      </c>
      <c r="H764" s="205">
        <v>2890.63</v>
      </c>
      <c r="I764" s="205">
        <v>2890.63</v>
      </c>
    </row>
    <row r="765" spans="1:9" s="202" customFormat="1" x14ac:dyDescent="0.25">
      <c r="A765" s="203">
        <v>4</v>
      </c>
      <c r="B765" s="206" t="s">
        <v>626</v>
      </c>
      <c r="C765" s="203">
        <v>3</v>
      </c>
      <c r="D765" s="203" t="s">
        <v>282</v>
      </c>
      <c r="E765" s="205">
        <v>0</v>
      </c>
      <c r="F765" s="205">
        <v>0</v>
      </c>
      <c r="G765" s="205">
        <v>1734.38</v>
      </c>
      <c r="H765" s="205">
        <v>5203.13</v>
      </c>
      <c r="I765" s="205">
        <v>5203.13</v>
      </c>
    </row>
    <row r="766" spans="1:9" s="202" customFormat="1" x14ac:dyDescent="0.25">
      <c r="A766" s="203">
        <v>5</v>
      </c>
      <c r="B766" s="206" t="s">
        <v>627</v>
      </c>
      <c r="C766" s="203">
        <v>2</v>
      </c>
      <c r="D766" s="203" t="s">
        <v>282</v>
      </c>
      <c r="E766" s="205">
        <v>0</v>
      </c>
      <c r="F766" s="205">
        <v>0</v>
      </c>
      <c r="G766" s="205">
        <v>1734.38</v>
      </c>
      <c r="H766" s="205">
        <v>3468.75</v>
      </c>
      <c r="I766" s="205">
        <v>3468.75</v>
      </c>
    </row>
    <row r="767" spans="1:9" s="202" customFormat="1" ht="30" x14ac:dyDescent="0.25">
      <c r="A767" s="203">
        <v>6</v>
      </c>
      <c r="B767" s="206" t="s">
        <v>628</v>
      </c>
      <c r="C767" s="203">
        <v>1</v>
      </c>
      <c r="D767" s="203" t="s">
        <v>282</v>
      </c>
      <c r="E767" s="205">
        <v>0</v>
      </c>
      <c r="F767" s="205">
        <v>0</v>
      </c>
      <c r="G767" s="205">
        <v>8093.75</v>
      </c>
      <c r="H767" s="205">
        <v>8093.75</v>
      </c>
      <c r="I767" s="205">
        <v>8093.75</v>
      </c>
    </row>
    <row r="768" spans="1:9" s="202" customFormat="1" ht="30" x14ac:dyDescent="0.25">
      <c r="A768" s="203">
        <v>7</v>
      </c>
      <c r="B768" s="206" t="s">
        <v>629</v>
      </c>
      <c r="C768" s="203">
        <v>1</v>
      </c>
      <c r="D768" s="203" t="s">
        <v>282</v>
      </c>
      <c r="E768" s="205">
        <v>0</v>
      </c>
      <c r="F768" s="205">
        <v>0</v>
      </c>
      <c r="G768" s="205">
        <v>3584.38</v>
      </c>
      <c r="H768" s="205">
        <v>3584.38</v>
      </c>
      <c r="I768" s="205">
        <v>3584.38</v>
      </c>
    </row>
    <row r="769" spans="1:9" s="202" customFormat="1" ht="43.15" customHeight="1" x14ac:dyDescent="0.25">
      <c r="A769" s="203">
        <v>8</v>
      </c>
      <c r="B769" s="206" t="s">
        <v>630</v>
      </c>
      <c r="C769" s="203">
        <v>1</v>
      </c>
      <c r="D769" s="203" t="s">
        <v>282</v>
      </c>
      <c r="E769" s="205">
        <v>0</v>
      </c>
      <c r="F769" s="205">
        <v>0</v>
      </c>
      <c r="G769" s="205">
        <v>8093.75</v>
      </c>
      <c r="H769" s="205">
        <v>8093.75</v>
      </c>
      <c r="I769" s="205">
        <v>8093.75</v>
      </c>
    </row>
    <row r="770" spans="1:9" s="202" customFormat="1" ht="30" x14ac:dyDescent="0.25">
      <c r="A770" s="203">
        <v>9</v>
      </c>
      <c r="B770" s="206" t="s">
        <v>631</v>
      </c>
      <c r="C770" s="203">
        <v>1</v>
      </c>
      <c r="D770" s="203" t="s">
        <v>282</v>
      </c>
      <c r="E770" s="205">
        <v>0</v>
      </c>
      <c r="F770" s="205">
        <v>0</v>
      </c>
      <c r="G770" s="205">
        <v>2890.63</v>
      </c>
      <c r="H770" s="205">
        <v>2890.63</v>
      </c>
      <c r="I770" s="205">
        <v>2890.63</v>
      </c>
    </row>
    <row r="771" spans="1:9" s="202" customFormat="1" ht="30" x14ac:dyDescent="0.25">
      <c r="A771" s="203">
        <v>10</v>
      </c>
      <c r="B771" s="206" t="s">
        <v>632</v>
      </c>
      <c r="C771" s="203">
        <v>1.5</v>
      </c>
      <c r="D771" s="203" t="s">
        <v>300</v>
      </c>
      <c r="E771" s="205">
        <v>0</v>
      </c>
      <c r="F771" s="205">
        <v>0</v>
      </c>
      <c r="G771" s="205">
        <v>2196.88</v>
      </c>
      <c r="H771" s="205">
        <v>3295.31</v>
      </c>
      <c r="I771" s="205">
        <v>3295.31</v>
      </c>
    </row>
    <row r="772" spans="1:9" s="202" customFormat="1" ht="30" x14ac:dyDescent="0.25">
      <c r="A772" s="203">
        <v>11</v>
      </c>
      <c r="B772" s="206" t="s">
        <v>633</v>
      </c>
      <c r="C772" s="203">
        <v>5</v>
      </c>
      <c r="D772" s="203" t="s">
        <v>300</v>
      </c>
      <c r="E772" s="205">
        <v>0</v>
      </c>
      <c r="F772" s="205">
        <v>0</v>
      </c>
      <c r="G772" s="205">
        <v>2890.63</v>
      </c>
      <c r="H772" s="205">
        <v>14453.13</v>
      </c>
      <c r="I772" s="205">
        <v>14453.13</v>
      </c>
    </row>
    <row r="773" spans="1:9" s="202" customFormat="1" x14ac:dyDescent="0.25">
      <c r="A773" s="203">
        <v>12</v>
      </c>
      <c r="B773" s="206" t="s">
        <v>301</v>
      </c>
      <c r="C773" s="203">
        <v>3</v>
      </c>
      <c r="D773" s="203" t="s">
        <v>300</v>
      </c>
      <c r="E773" s="205">
        <v>0</v>
      </c>
      <c r="F773" s="205">
        <v>0</v>
      </c>
      <c r="G773" s="205">
        <v>1734.38</v>
      </c>
      <c r="H773" s="205">
        <v>5203.13</v>
      </c>
      <c r="I773" s="205">
        <v>5203.13</v>
      </c>
    </row>
    <row r="774" spans="1:9" s="202" customFormat="1" x14ac:dyDescent="0.25">
      <c r="A774" s="203">
        <v>13</v>
      </c>
      <c r="B774" s="206" t="s">
        <v>299</v>
      </c>
      <c r="C774" s="203">
        <v>4</v>
      </c>
      <c r="D774" s="203" t="s">
        <v>300</v>
      </c>
      <c r="E774" s="205">
        <v>0</v>
      </c>
      <c r="F774" s="205">
        <v>0</v>
      </c>
      <c r="G774" s="205">
        <v>1734.38</v>
      </c>
      <c r="H774" s="205">
        <v>6937.5</v>
      </c>
      <c r="I774" s="205">
        <v>6937.5</v>
      </c>
    </row>
    <row r="775" spans="1:9" s="202" customFormat="1" x14ac:dyDescent="0.25">
      <c r="A775" s="207">
        <v>14</v>
      </c>
      <c r="B775" s="208" t="s">
        <v>312</v>
      </c>
      <c r="C775" s="203"/>
      <c r="D775" s="203"/>
      <c r="E775" s="205">
        <v>0</v>
      </c>
      <c r="F775" s="205">
        <v>0</v>
      </c>
      <c r="G775" s="205">
        <v>0</v>
      </c>
      <c r="H775" s="205">
        <v>0</v>
      </c>
      <c r="I775" s="205">
        <v>0</v>
      </c>
    </row>
    <row r="776" spans="1:9" s="202" customFormat="1" x14ac:dyDescent="0.25">
      <c r="A776" s="203" t="s">
        <v>657</v>
      </c>
      <c r="B776" s="206" t="s">
        <v>634</v>
      </c>
      <c r="C776" s="203">
        <v>0.5</v>
      </c>
      <c r="D776" s="203" t="s">
        <v>315</v>
      </c>
      <c r="E776" s="205">
        <v>0</v>
      </c>
      <c r="F776" s="205">
        <v>0</v>
      </c>
      <c r="G776" s="205">
        <v>8093.75</v>
      </c>
      <c r="H776" s="205">
        <v>4046.88</v>
      </c>
      <c r="I776" s="205">
        <v>4046.88</v>
      </c>
    </row>
    <row r="777" spans="1:9" s="202" customFormat="1" x14ac:dyDescent="0.25">
      <c r="A777" s="203" t="s">
        <v>658</v>
      </c>
      <c r="B777" s="206" t="s">
        <v>635</v>
      </c>
      <c r="C777" s="203">
        <v>1</v>
      </c>
      <c r="D777" s="203" t="s">
        <v>315</v>
      </c>
      <c r="E777" s="205">
        <v>0</v>
      </c>
      <c r="F777" s="205">
        <v>0</v>
      </c>
      <c r="G777" s="205">
        <v>8093.75</v>
      </c>
      <c r="H777" s="205">
        <v>8093.75</v>
      </c>
      <c r="I777" s="205">
        <v>8093.75</v>
      </c>
    </row>
    <row r="778" spans="1:9" s="202" customFormat="1" ht="30" x14ac:dyDescent="0.25">
      <c r="A778" s="203">
        <v>15</v>
      </c>
      <c r="B778" s="206" t="s">
        <v>636</v>
      </c>
      <c r="C778" s="203">
        <v>4</v>
      </c>
      <c r="D778" s="203" t="s">
        <v>282</v>
      </c>
      <c r="E778" s="205">
        <v>0</v>
      </c>
      <c r="F778" s="205">
        <v>0</v>
      </c>
      <c r="G778" s="205">
        <v>0</v>
      </c>
      <c r="H778" s="205">
        <v>0</v>
      </c>
      <c r="I778" s="205">
        <v>0</v>
      </c>
    </row>
    <row r="779" spans="1:9" s="202" customFormat="1" ht="30" x14ac:dyDescent="0.25">
      <c r="A779" s="203">
        <v>16</v>
      </c>
      <c r="B779" s="206" t="s">
        <v>637</v>
      </c>
      <c r="C779" s="203">
        <v>6</v>
      </c>
      <c r="D779" s="203" t="s">
        <v>282</v>
      </c>
      <c r="E779" s="205">
        <v>0</v>
      </c>
      <c r="F779" s="205">
        <v>0</v>
      </c>
      <c r="G779" s="205">
        <v>0</v>
      </c>
      <c r="H779" s="205">
        <v>0</v>
      </c>
      <c r="I779" s="205">
        <v>0</v>
      </c>
    </row>
    <row r="780" spans="1:9" s="202" customFormat="1" ht="30" x14ac:dyDescent="0.25">
      <c r="A780" s="203">
        <v>17</v>
      </c>
      <c r="B780" s="206" t="s">
        <v>638</v>
      </c>
      <c r="C780" s="203">
        <v>4</v>
      </c>
      <c r="D780" s="203" t="s">
        <v>282</v>
      </c>
      <c r="E780" s="205">
        <v>0</v>
      </c>
      <c r="F780" s="205">
        <v>0</v>
      </c>
      <c r="G780" s="205">
        <v>0</v>
      </c>
      <c r="H780" s="205">
        <v>0</v>
      </c>
      <c r="I780" s="205">
        <v>0</v>
      </c>
    </row>
    <row r="781" spans="1:9" s="202" customFormat="1" x14ac:dyDescent="0.25">
      <c r="A781" s="203">
        <v>18</v>
      </c>
      <c r="B781" s="206" t="s">
        <v>297</v>
      </c>
      <c r="C781" s="203">
        <v>0.05</v>
      </c>
      <c r="D781" s="203" t="s">
        <v>298</v>
      </c>
      <c r="E781" s="205">
        <v>0</v>
      </c>
      <c r="F781" s="205">
        <v>0</v>
      </c>
      <c r="G781" s="205">
        <v>115625</v>
      </c>
      <c r="H781" s="205">
        <v>5781.25</v>
      </c>
      <c r="I781" s="205">
        <v>5781.25</v>
      </c>
    </row>
    <row r="782" spans="1:9" s="202" customFormat="1" x14ac:dyDescent="0.25">
      <c r="A782" s="203"/>
      <c r="B782" s="204" t="s">
        <v>639</v>
      </c>
      <c r="C782" s="203"/>
      <c r="D782" s="203"/>
      <c r="E782" s="205">
        <v>0</v>
      </c>
      <c r="F782" s="205">
        <v>0</v>
      </c>
      <c r="G782" s="205">
        <v>0</v>
      </c>
      <c r="H782" s="205">
        <v>0</v>
      </c>
      <c r="I782" s="205">
        <v>0</v>
      </c>
    </row>
    <row r="783" spans="1:9" s="202" customFormat="1" ht="30" x14ac:dyDescent="0.25">
      <c r="A783" s="203">
        <v>1</v>
      </c>
      <c r="B783" s="206" t="s">
        <v>640</v>
      </c>
      <c r="C783" s="203">
        <v>1</v>
      </c>
      <c r="D783" s="203" t="s">
        <v>280</v>
      </c>
      <c r="E783" s="205">
        <v>0</v>
      </c>
      <c r="F783" s="205">
        <v>0</v>
      </c>
      <c r="G783" s="205">
        <v>5781.25</v>
      </c>
      <c r="H783" s="205">
        <v>5781.25</v>
      </c>
      <c r="I783" s="205">
        <v>5781.25</v>
      </c>
    </row>
    <row r="784" spans="1:9" s="202" customFormat="1" x14ac:dyDescent="0.25">
      <c r="A784" s="203">
        <v>2</v>
      </c>
      <c r="B784" s="206" t="s">
        <v>641</v>
      </c>
      <c r="C784" s="203">
        <v>1</v>
      </c>
      <c r="D784" s="203" t="s">
        <v>282</v>
      </c>
      <c r="E784" s="205">
        <v>0</v>
      </c>
      <c r="F784" s="205">
        <v>0</v>
      </c>
      <c r="G784" s="205">
        <v>1734.38</v>
      </c>
      <c r="H784" s="205">
        <v>1734.38</v>
      </c>
      <c r="I784" s="205">
        <v>1734.38</v>
      </c>
    </row>
    <row r="785" spans="1:9" s="202" customFormat="1" x14ac:dyDescent="0.25">
      <c r="A785" s="203">
        <v>3</v>
      </c>
      <c r="B785" s="206" t="s">
        <v>642</v>
      </c>
      <c r="C785" s="203">
        <v>2</v>
      </c>
      <c r="D785" s="203" t="s">
        <v>282</v>
      </c>
      <c r="E785" s="205">
        <v>0</v>
      </c>
      <c r="F785" s="205">
        <v>0</v>
      </c>
      <c r="G785" s="205">
        <v>1734.38</v>
      </c>
      <c r="H785" s="205">
        <v>3468.75</v>
      </c>
      <c r="I785" s="205">
        <v>3468.75</v>
      </c>
    </row>
    <row r="786" spans="1:9" s="202" customFormat="1" x14ac:dyDescent="0.25">
      <c r="A786" s="203">
        <v>4</v>
      </c>
      <c r="B786" s="206" t="s">
        <v>643</v>
      </c>
      <c r="C786" s="203">
        <v>3</v>
      </c>
      <c r="D786" s="203" t="s">
        <v>300</v>
      </c>
      <c r="E786" s="205">
        <v>0</v>
      </c>
      <c r="F786" s="205">
        <v>0</v>
      </c>
      <c r="G786" s="205">
        <v>1734.38</v>
      </c>
      <c r="H786" s="205">
        <v>5203.13</v>
      </c>
      <c r="I786" s="205">
        <v>5203.13</v>
      </c>
    </row>
    <row r="787" spans="1:9" s="202" customFormat="1" ht="30" x14ac:dyDescent="0.25">
      <c r="A787" s="203">
        <v>5</v>
      </c>
      <c r="B787" s="206" t="s">
        <v>636</v>
      </c>
      <c r="C787" s="203">
        <v>6</v>
      </c>
      <c r="D787" s="203" t="s">
        <v>282</v>
      </c>
      <c r="E787" s="205">
        <v>0</v>
      </c>
      <c r="F787" s="205">
        <v>0</v>
      </c>
      <c r="G787" s="205">
        <v>0</v>
      </c>
      <c r="H787" s="205">
        <v>0</v>
      </c>
      <c r="I787" s="205">
        <v>0</v>
      </c>
    </row>
    <row r="788" spans="1:9" s="202" customFormat="1" x14ac:dyDescent="0.25">
      <c r="A788" s="203"/>
      <c r="B788" s="204" t="s">
        <v>644</v>
      </c>
      <c r="C788" s="203"/>
      <c r="D788" s="203"/>
      <c r="E788" s="205">
        <v>0</v>
      </c>
      <c r="F788" s="205">
        <v>0</v>
      </c>
      <c r="G788" s="205">
        <v>0</v>
      </c>
      <c r="H788" s="205">
        <v>0</v>
      </c>
      <c r="I788" s="205">
        <v>0</v>
      </c>
    </row>
    <row r="789" spans="1:9" s="202" customFormat="1" ht="75" x14ac:dyDescent="0.25">
      <c r="A789" s="203">
        <v>1</v>
      </c>
      <c r="B789" s="206" t="s">
        <v>645</v>
      </c>
      <c r="C789" s="203">
        <v>1</v>
      </c>
      <c r="D789" s="203" t="s">
        <v>280</v>
      </c>
      <c r="E789" s="205">
        <v>0</v>
      </c>
      <c r="F789" s="205">
        <v>0</v>
      </c>
      <c r="G789" s="205">
        <v>9250</v>
      </c>
      <c r="H789" s="205">
        <v>9250</v>
      </c>
      <c r="I789" s="205">
        <v>9250</v>
      </c>
    </row>
    <row r="790" spans="1:9" s="202" customFormat="1" x14ac:dyDescent="0.25">
      <c r="A790" s="203">
        <v>2</v>
      </c>
      <c r="B790" s="206" t="s">
        <v>646</v>
      </c>
      <c r="C790" s="203">
        <v>1</v>
      </c>
      <c r="D790" s="203" t="s">
        <v>280</v>
      </c>
      <c r="E790" s="205">
        <v>0</v>
      </c>
      <c r="F790" s="205">
        <v>0</v>
      </c>
      <c r="G790" s="205">
        <v>12718.75</v>
      </c>
      <c r="H790" s="205">
        <v>12718.75</v>
      </c>
      <c r="I790" s="205">
        <v>12718.75</v>
      </c>
    </row>
    <row r="791" spans="1:9" s="202" customFormat="1" x14ac:dyDescent="0.25">
      <c r="A791" s="203">
        <v>3</v>
      </c>
      <c r="B791" s="206" t="s">
        <v>369</v>
      </c>
      <c r="C791" s="203">
        <v>1</v>
      </c>
      <c r="D791" s="203" t="s">
        <v>282</v>
      </c>
      <c r="E791" s="205">
        <v>0</v>
      </c>
      <c r="F791" s="205">
        <v>0</v>
      </c>
      <c r="G791" s="205">
        <v>809.38</v>
      </c>
      <c r="H791" s="205">
        <v>809.38</v>
      </c>
      <c r="I791" s="205">
        <v>809.38</v>
      </c>
    </row>
    <row r="792" spans="1:9" s="202" customFormat="1" x14ac:dyDescent="0.25">
      <c r="A792" s="203">
        <v>4</v>
      </c>
      <c r="B792" s="206" t="s">
        <v>647</v>
      </c>
      <c r="C792" s="203">
        <v>1</v>
      </c>
      <c r="D792" s="203" t="s">
        <v>282</v>
      </c>
      <c r="E792" s="205">
        <v>0</v>
      </c>
      <c r="F792" s="205">
        <v>0</v>
      </c>
      <c r="G792" s="205">
        <v>809.38</v>
      </c>
      <c r="H792" s="205">
        <v>809.38</v>
      </c>
      <c r="I792" s="205">
        <v>809.38</v>
      </c>
    </row>
    <row r="793" spans="1:9" s="202" customFormat="1" x14ac:dyDescent="0.25">
      <c r="A793" s="203">
        <v>5</v>
      </c>
      <c r="B793" s="206" t="s">
        <v>648</v>
      </c>
      <c r="C793" s="203">
        <v>1</v>
      </c>
      <c r="D793" s="203" t="s">
        <v>282</v>
      </c>
      <c r="E793" s="205">
        <v>0</v>
      </c>
      <c r="F793" s="205">
        <v>0</v>
      </c>
      <c r="G793" s="205">
        <v>809.38</v>
      </c>
      <c r="H793" s="205">
        <v>809.38</v>
      </c>
      <c r="I793" s="205">
        <v>809.38</v>
      </c>
    </row>
    <row r="794" spans="1:9" s="202" customFormat="1" x14ac:dyDescent="0.25">
      <c r="A794" s="203">
        <v>6</v>
      </c>
      <c r="B794" s="206" t="s">
        <v>649</v>
      </c>
      <c r="C794" s="203">
        <v>2</v>
      </c>
      <c r="D794" s="203" t="s">
        <v>300</v>
      </c>
      <c r="E794" s="205">
        <v>0</v>
      </c>
      <c r="F794" s="205">
        <v>0</v>
      </c>
      <c r="G794" s="205">
        <v>1734.38</v>
      </c>
      <c r="H794" s="205">
        <v>3468.75</v>
      </c>
      <c r="I794" s="205">
        <v>3468.75</v>
      </c>
    </row>
    <row r="795" spans="1:9" s="202" customFormat="1" x14ac:dyDescent="0.25">
      <c r="A795" s="203">
        <v>7</v>
      </c>
      <c r="B795" s="206" t="s">
        <v>650</v>
      </c>
      <c r="C795" s="203">
        <v>18</v>
      </c>
      <c r="D795" s="203" t="s">
        <v>300</v>
      </c>
      <c r="E795" s="205">
        <v>0</v>
      </c>
      <c r="F795" s="205">
        <v>0</v>
      </c>
      <c r="G795" s="205">
        <v>2196.88</v>
      </c>
      <c r="H795" s="205">
        <v>39543.75</v>
      </c>
      <c r="I795" s="205">
        <v>39543.75</v>
      </c>
    </row>
    <row r="796" spans="1:9" s="202" customFormat="1" x14ac:dyDescent="0.25">
      <c r="A796" s="203">
        <v>8</v>
      </c>
      <c r="B796" s="206" t="s">
        <v>651</v>
      </c>
      <c r="C796" s="203">
        <v>1</v>
      </c>
      <c r="D796" s="203" t="s">
        <v>282</v>
      </c>
      <c r="E796" s="205">
        <v>0</v>
      </c>
      <c r="F796" s="205">
        <v>0</v>
      </c>
      <c r="G796" s="205">
        <v>1734.38</v>
      </c>
      <c r="H796" s="205">
        <v>1734.38</v>
      </c>
      <c r="I796" s="205">
        <v>1734.38</v>
      </c>
    </row>
    <row r="797" spans="1:9" s="202" customFormat="1" x14ac:dyDescent="0.25">
      <c r="A797" s="203">
        <v>9</v>
      </c>
      <c r="B797" s="206" t="s">
        <v>652</v>
      </c>
      <c r="C797" s="203">
        <v>1</v>
      </c>
      <c r="D797" s="203" t="s">
        <v>282</v>
      </c>
      <c r="E797" s="205">
        <v>0</v>
      </c>
      <c r="F797" s="205">
        <v>0</v>
      </c>
      <c r="G797" s="205">
        <v>1734.38</v>
      </c>
      <c r="H797" s="205">
        <v>1734.38</v>
      </c>
      <c r="I797" s="205">
        <v>1734.38</v>
      </c>
    </row>
    <row r="798" spans="1:9" s="202" customFormat="1" ht="30" x14ac:dyDescent="0.25">
      <c r="A798" s="203">
        <v>10</v>
      </c>
      <c r="B798" s="206" t="s">
        <v>376</v>
      </c>
      <c r="C798" s="203">
        <v>6</v>
      </c>
      <c r="D798" s="203" t="s">
        <v>282</v>
      </c>
      <c r="E798" s="205">
        <v>0</v>
      </c>
      <c r="F798" s="205">
        <v>0</v>
      </c>
      <c r="G798" s="205">
        <v>0</v>
      </c>
      <c r="H798" s="205">
        <v>0</v>
      </c>
      <c r="I798" s="205">
        <v>0</v>
      </c>
    </row>
    <row r="799" spans="1:9" s="202" customFormat="1" ht="30" x14ac:dyDescent="0.25">
      <c r="A799" s="203">
        <v>11</v>
      </c>
      <c r="B799" s="206" t="s">
        <v>375</v>
      </c>
      <c r="C799" s="203">
        <v>4</v>
      </c>
      <c r="D799" s="203" t="s">
        <v>282</v>
      </c>
      <c r="E799" s="205">
        <v>0</v>
      </c>
      <c r="F799" s="205">
        <v>0</v>
      </c>
      <c r="G799" s="205">
        <v>0</v>
      </c>
      <c r="H799" s="205">
        <v>0</v>
      </c>
      <c r="I799" s="205">
        <v>0</v>
      </c>
    </row>
    <row r="800" spans="1:9" s="202" customFormat="1" x14ac:dyDescent="0.25">
      <c r="A800" s="203"/>
      <c r="B800" s="204" t="s">
        <v>653</v>
      </c>
      <c r="C800" s="203"/>
      <c r="D800" s="203"/>
      <c r="E800" s="205">
        <v>0</v>
      </c>
      <c r="F800" s="205">
        <v>0</v>
      </c>
      <c r="G800" s="205">
        <v>0</v>
      </c>
      <c r="H800" s="205">
        <v>0</v>
      </c>
      <c r="I800" s="205">
        <v>0</v>
      </c>
    </row>
    <row r="801" spans="1:9" s="202" customFormat="1" x14ac:dyDescent="0.25">
      <c r="A801" s="203">
        <v>1</v>
      </c>
      <c r="B801" s="206" t="s">
        <v>654</v>
      </c>
      <c r="C801" s="203">
        <v>1</v>
      </c>
      <c r="D801" s="203" t="s">
        <v>282</v>
      </c>
      <c r="E801" s="205">
        <v>0</v>
      </c>
      <c r="F801" s="205">
        <v>0</v>
      </c>
      <c r="G801" s="205">
        <v>8209.3799999999992</v>
      </c>
      <c r="H801" s="205">
        <v>8209.3799999999992</v>
      </c>
      <c r="I801" s="205">
        <v>8209.3799999999992</v>
      </c>
    </row>
    <row r="802" spans="1:9" s="202" customFormat="1" x14ac:dyDescent="0.25">
      <c r="A802" s="203">
        <v>2</v>
      </c>
      <c r="B802" s="206" t="s">
        <v>650</v>
      </c>
      <c r="C802" s="203">
        <v>5</v>
      </c>
      <c r="D802" s="203" t="s">
        <v>300</v>
      </c>
      <c r="E802" s="205">
        <v>0</v>
      </c>
      <c r="F802" s="205">
        <v>0</v>
      </c>
      <c r="G802" s="205">
        <v>2196.88</v>
      </c>
      <c r="H802" s="205">
        <v>10984.38</v>
      </c>
      <c r="I802" s="205">
        <v>10984.38</v>
      </c>
    </row>
    <row r="803" spans="1:9" s="202" customFormat="1" x14ac:dyDescent="0.25">
      <c r="A803" s="203"/>
      <c r="B803" s="204" t="s">
        <v>655</v>
      </c>
      <c r="C803" s="203"/>
      <c r="D803" s="203"/>
      <c r="E803" s="205">
        <v>0</v>
      </c>
      <c r="F803" s="205">
        <v>0</v>
      </c>
      <c r="G803" s="205">
        <v>0</v>
      </c>
      <c r="H803" s="205">
        <v>0</v>
      </c>
      <c r="I803" s="205">
        <v>0</v>
      </c>
    </row>
    <row r="804" spans="1:9" s="202" customFormat="1" x14ac:dyDescent="0.25">
      <c r="A804" s="203">
        <v>1</v>
      </c>
      <c r="B804" s="206" t="s">
        <v>301</v>
      </c>
      <c r="C804" s="203">
        <v>5</v>
      </c>
      <c r="D804" s="203" t="s">
        <v>300</v>
      </c>
      <c r="E804" s="205">
        <v>0</v>
      </c>
      <c r="F804" s="205">
        <v>0</v>
      </c>
      <c r="G804" s="205">
        <v>1734.38</v>
      </c>
      <c r="H804" s="205">
        <v>8671.8799999999992</v>
      </c>
      <c r="I804" s="205">
        <v>8671.8799999999992</v>
      </c>
    </row>
    <row r="805" spans="1:9" s="202" customFormat="1" x14ac:dyDescent="0.25">
      <c r="A805" s="203">
        <v>2</v>
      </c>
      <c r="B805" s="206" t="s">
        <v>570</v>
      </c>
      <c r="C805" s="203">
        <v>645</v>
      </c>
      <c r="D805" s="203" t="s">
        <v>300</v>
      </c>
      <c r="E805" s="205">
        <v>0</v>
      </c>
      <c r="F805" s="205">
        <v>0</v>
      </c>
      <c r="G805" s="205">
        <v>2196.88</v>
      </c>
      <c r="H805" s="205">
        <v>1416984.38</v>
      </c>
      <c r="I805" s="205">
        <v>1416984.38</v>
      </c>
    </row>
    <row r="806" spans="1:9" s="202" customFormat="1" ht="30" x14ac:dyDescent="0.25">
      <c r="A806" s="203">
        <v>3</v>
      </c>
      <c r="B806" s="206" t="s">
        <v>375</v>
      </c>
      <c r="C806" s="203">
        <v>535</v>
      </c>
      <c r="D806" s="203" t="s">
        <v>282</v>
      </c>
      <c r="E806" s="205">
        <v>0</v>
      </c>
      <c r="F806" s="205">
        <v>0</v>
      </c>
      <c r="G806" s="205">
        <v>0</v>
      </c>
      <c r="H806" s="205">
        <v>0</v>
      </c>
      <c r="I806" s="205">
        <v>0</v>
      </c>
    </row>
    <row r="807" spans="1:9" s="202" customFormat="1" x14ac:dyDescent="0.25">
      <c r="A807" s="199"/>
      <c r="B807" s="200" t="s">
        <v>265</v>
      </c>
      <c r="C807" s="199"/>
      <c r="D807" s="199"/>
      <c r="E807" s="201">
        <v>0</v>
      </c>
      <c r="F807" s="201">
        <v>0</v>
      </c>
      <c r="G807" s="201">
        <v>0</v>
      </c>
      <c r="H807" s="201">
        <v>0</v>
      </c>
      <c r="I807" s="201">
        <v>0</v>
      </c>
    </row>
    <row r="808" spans="1:9" x14ac:dyDescent="0.25">
      <c r="A808" s="209"/>
      <c r="B808" s="210" t="s">
        <v>659</v>
      </c>
      <c r="C808" s="209">
        <v>8595.5</v>
      </c>
      <c r="D808" s="209" t="s">
        <v>300</v>
      </c>
      <c r="E808" s="211">
        <v>0</v>
      </c>
      <c r="F808" s="211">
        <v>0</v>
      </c>
      <c r="G808" s="212">
        <v>185</v>
      </c>
      <c r="H808" s="205">
        <v>1590167.5</v>
      </c>
      <c r="I808" s="205">
        <v>1590167.5</v>
      </c>
    </row>
    <row r="809" spans="1:9" x14ac:dyDescent="0.25">
      <c r="A809" s="209"/>
      <c r="B809" s="210" t="s">
        <v>660</v>
      </c>
      <c r="C809" s="209">
        <v>1</v>
      </c>
      <c r="D809" s="209" t="s">
        <v>661</v>
      </c>
      <c r="E809" s="211">
        <v>0</v>
      </c>
      <c r="F809" s="211">
        <v>0</v>
      </c>
      <c r="G809" s="212">
        <v>8952906.6500000004</v>
      </c>
      <c r="H809" s="205">
        <v>8952906.6500000004</v>
      </c>
      <c r="I809" s="205">
        <v>8952906.6500000004</v>
      </c>
    </row>
    <row r="810" spans="1:9" ht="45" x14ac:dyDescent="0.25">
      <c r="A810" s="209"/>
      <c r="B810" s="210" t="s">
        <v>662</v>
      </c>
      <c r="C810" s="209">
        <v>1</v>
      </c>
      <c r="D810" s="209" t="s">
        <v>661</v>
      </c>
      <c r="E810" s="211">
        <v>0</v>
      </c>
      <c r="F810" s="211">
        <v>0</v>
      </c>
      <c r="G810" s="212">
        <v>3133517.33</v>
      </c>
      <c r="H810" s="205">
        <v>3133517.33</v>
      </c>
      <c r="I810" s="205">
        <v>3133517.33</v>
      </c>
    </row>
    <row r="811" spans="1:9" ht="15" customHeight="1" thickBot="1" x14ac:dyDescent="0.3">
      <c r="A811" s="209"/>
      <c r="B811" s="210" t="s">
        <v>663</v>
      </c>
      <c r="C811" s="209">
        <v>1</v>
      </c>
      <c r="D811" s="209" t="s">
        <v>661</v>
      </c>
      <c r="E811" s="211">
        <v>0</v>
      </c>
      <c r="F811" s="211">
        <v>0</v>
      </c>
      <c r="G811" s="212">
        <v>2775000</v>
      </c>
      <c r="H811" s="205">
        <v>2775000</v>
      </c>
      <c r="I811" s="213">
        <v>2775000</v>
      </c>
    </row>
    <row r="812" spans="1:9" ht="15.75" thickTop="1" x14ac:dyDescent="0.25">
      <c r="A812" s="214"/>
      <c r="B812" s="215" t="s">
        <v>263</v>
      </c>
      <c r="C812" s="216"/>
      <c r="D812" s="217"/>
      <c r="E812" s="218">
        <v>0</v>
      </c>
      <c r="F812" s="218">
        <v>0</v>
      </c>
      <c r="G812" s="218"/>
      <c r="H812" s="218">
        <v>72407258.040000007</v>
      </c>
      <c r="I812" s="219">
        <v>72407258.040000007</v>
      </c>
    </row>
    <row r="813" spans="1:9" x14ac:dyDescent="0.25">
      <c r="A813" s="220"/>
      <c r="B813" s="221" t="s">
        <v>664</v>
      </c>
      <c r="C813" s="222"/>
      <c r="D813" s="223"/>
      <c r="E813" s="224">
        <v>0</v>
      </c>
      <c r="F813" s="224">
        <v>0</v>
      </c>
      <c r="G813" s="224"/>
      <c r="H813" s="224">
        <v>14481451.609999999</v>
      </c>
      <c r="I813" s="224">
        <v>14481451.609999999</v>
      </c>
    </row>
    <row r="814" spans="1:9" ht="15.75" thickBot="1" x14ac:dyDescent="0.3">
      <c r="A814" s="225"/>
      <c r="B814" s="226" t="s">
        <v>665</v>
      </c>
      <c r="C814" s="227"/>
      <c r="D814" s="228"/>
      <c r="E814" s="229">
        <v>0</v>
      </c>
      <c r="F814" s="229">
        <v>0</v>
      </c>
      <c r="G814" s="229"/>
      <c r="H814" s="229">
        <v>86888709.650000006</v>
      </c>
      <c r="I814" s="230">
        <v>86888709.650000006</v>
      </c>
    </row>
    <row r="815" spans="1:9" ht="15.75" thickTop="1" x14ac:dyDescent="0.25"/>
  </sheetData>
  <mergeCells count="6">
    <mergeCell ref="A1:A2"/>
    <mergeCell ref="B1:B2"/>
    <mergeCell ref="C1:C2"/>
    <mergeCell ref="D1:D2"/>
    <mergeCell ref="E1:F1"/>
    <mergeCell ref="I1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opLeftCell="A235" workbookViewId="0">
      <selection activeCell="L14" sqref="L14"/>
    </sheetView>
  </sheetViews>
  <sheetFormatPr defaultColWidth="8.85546875" defaultRowHeight="15" x14ac:dyDescent="0.25"/>
  <cols>
    <col min="1" max="1" width="9.140625" style="231" customWidth="1"/>
    <col min="2" max="2" width="71.28515625" style="27" customWidth="1"/>
    <col min="3" max="3" width="10.7109375" style="231" customWidth="1"/>
    <col min="4" max="4" width="10.7109375" style="27" customWidth="1"/>
    <col min="5" max="6" width="17.7109375" style="27" customWidth="1"/>
    <col min="7" max="8" width="17.7109375" style="231" customWidth="1"/>
    <col min="9" max="9" width="20.7109375" style="231" customWidth="1"/>
    <col min="10" max="10" width="15" style="231" customWidth="1"/>
    <col min="11" max="16384" width="8.85546875" style="27"/>
  </cols>
  <sheetData>
    <row r="1" spans="1:10" x14ac:dyDescent="0.25">
      <c r="A1" s="193" t="s">
        <v>269</v>
      </c>
      <c r="B1" s="193" t="s">
        <v>270</v>
      </c>
      <c r="C1" s="193" t="s">
        <v>271</v>
      </c>
      <c r="D1" s="193" t="s">
        <v>272</v>
      </c>
      <c r="E1" s="193" t="s">
        <v>273</v>
      </c>
      <c r="F1" s="193"/>
      <c r="G1" s="232" t="s">
        <v>666</v>
      </c>
      <c r="H1" s="233"/>
      <c r="I1" s="193" t="s">
        <v>274</v>
      </c>
    </row>
    <row r="2" spans="1:10" ht="15.75" thickBot="1" x14ac:dyDescent="0.3">
      <c r="A2" s="196"/>
      <c r="B2" s="196"/>
      <c r="C2" s="196"/>
      <c r="D2" s="196"/>
      <c r="E2" s="197" t="s">
        <v>275</v>
      </c>
      <c r="F2" s="197" t="s">
        <v>276</v>
      </c>
      <c r="G2" s="197" t="s">
        <v>275</v>
      </c>
      <c r="H2" s="197" t="s">
        <v>276</v>
      </c>
      <c r="I2" s="196"/>
    </row>
    <row r="3" spans="1:10" ht="16.5" thickTop="1" thickBot="1" x14ac:dyDescent="0.3">
      <c r="A3" s="198">
        <v>1</v>
      </c>
      <c r="B3" s="198">
        <v>2</v>
      </c>
      <c r="C3" s="198">
        <v>3</v>
      </c>
      <c r="D3" s="198">
        <v>4</v>
      </c>
      <c r="E3" s="198">
        <v>5</v>
      </c>
      <c r="F3" s="198">
        <v>6</v>
      </c>
      <c r="G3" s="198">
        <v>7</v>
      </c>
      <c r="H3" s="198">
        <v>8</v>
      </c>
      <c r="I3" s="198">
        <v>9</v>
      </c>
    </row>
    <row r="4" spans="1:10" s="202" customFormat="1" ht="15.75" thickTop="1" x14ac:dyDescent="0.25">
      <c r="A4" s="199"/>
      <c r="B4" s="200" t="s">
        <v>667</v>
      </c>
      <c r="C4" s="199"/>
      <c r="D4" s="199"/>
      <c r="E4" s="234">
        <v>0</v>
      </c>
      <c r="F4" s="234">
        <v>0</v>
      </c>
      <c r="G4" s="201"/>
      <c r="H4" s="201"/>
      <c r="I4" s="201">
        <v>0</v>
      </c>
      <c r="J4" s="235"/>
    </row>
    <row r="5" spans="1:10" s="202" customFormat="1" x14ac:dyDescent="0.25">
      <c r="A5" s="203"/>
      <c r="B5" s="208" t="s">
        <v>668</v>
      </c>
      <c r="C5" s="203"/>
      <c r="D5" s="203"/>
      <c r="E5" s="236">
        <v>0</v>
      </c>
      <c r="F5" s="236">
        <v>0</v>
      </c>
      <c r="G5" s="205">
        <v>0</v>
      </c>
      <c r="H5" s="205"/>
      <c r="I5" s="205">
        <v>0</v>
      </c>
      <c r="J5" s="235"/>
    </row>
    <row r="6" spans="1:10" s="202" customFormat="1" x14ac:dyDescent="0.25">
      <c r="A6" s="203">
        <v>1</v>
      </c>
      <c r="B6" s="206" t="s">
        <v>669</v>
      </c>
      <c r="C6" s="203">
        <v>450</v>
      </c>
      <c r="D6" s="203" t="s">
        <v>300</v>
      </c>
      <c r="E6" s="236">
        <v>0</v>
      </c>
      <c r="F6" s="236">
        <v>0</v>
      </c>
      <c r="G6" s="205">
        <v>4046.88</v>
      </c>
      <c r="H6" s="205">
        <v>1821093.75</v>
      </c>
      <c r="I6" s="205">
        <v>1821093.75</v>
      </c>
      <c r="J6" s="237"/>
    </row>
    <row r="7" spans="1:10" s="202" customFormat="1" x14ac:dyDescent="0.25">
      <c r="A7" s="203" t="s">
        <v>453</v>
      </c>
      <c r="B7" s="206" t="s">
        <v>670</v>
      </c>
      <c r="C7" s="203">
        <v>35</v>
      </c>
      <c r="D7" s="203" t="s">
        <v>282</v>
      </c>
      <c r="E7" s="236">
        <v>0</v>
      </c>
      <c r="F7" s="236">
        <v>0</v>
      </c>
      <c r="G7" s="205">
        <v>4046.88</v>
      </c>
      <c r="H7" s="205">
        <v>141640.63</v>
      </c>
      <c r="I7" s="205">
        <v>141640.63</v>
      </c>
      <c r="J7" s="237"/>
    </row>
    <row r="8" spans="1:10" s="202" customFormat="1" x14ac:dyDescent="0.25">
      <c r="A8" s="203" t="s">
        <v>455</v>
      </c>
      <c r="B8" s="206" t="s">
        <v>671</v>
      </c>
      <c r="C8" s="203">
        <v>62</v>
      </c>
      <c r="D8" s="203" t="s">
        <v>282</v>
      </c>
      <c r="E8" s="236">
        <v>0</v>
      </c>
      <c r="F8" s="236">
        <v>0</v>
      </c>
      <c r="G8" s="205">
        <v>2890.63</v>
      </c>
      <c r="H8" s="205">
        <v>179218.75</v>
      </c>
      <c r="I8" s="205">
        <v>179218.75</v>
      </c>
      <c r="J8" s="237"/>
    </row>
    <row r="9" spans="1:10" s="202" customFormat="1" x14ac:dyDescent="0.25">
      <c r="A9" s="203" t="s">
        <v>457</v>
      </c>
      <c r="B9" s="206" t="s">
        <v>672</v>
      </c>
      <c r="C9" s="203">
        <v>2</v>
      </c>
      <c r="D9" s="203" t="s">
        <v>282</v>
      </c>
      <c r="E9" s="236">
        <v>0</v>
      </c>
      <c r="F9" s="236">
        <v>0</v>
      </c>
      <c r="G9" s="205">
        <v>6359.38</v>
      </c>
      <c r="H9" s="205">
        <v>12718.75</v>
      </c>
      <c r="I9" s="205">
        <v>12718.75</v>
      </c>
      <c r="J9" s="237"/>
    </row>
    <row r="10" spans="1:10" s="202" customFormat="1" x14ac:dyDescent="0.25">
      <c r="A10" s="203" t="s">
        <v>673</v>
      </c>
      <c r="B10" s="206" t="s">
        <v>674</v>
      </c>
      <c r="C10" s="203">
        <v>8</v>
      </c>
      <c r="D10" s="203" t="s">
        <v>282</v>
      </c>
      <c r="E10" s="236">
        <v>0</v>
      </c>
      <c r="F10" s="236">
        <v>0</v>
      </c>
      <c r="G10" s="205">
        <v>2890.63</v>
      </c>
      <c r="H10" s="205">
        <v>23125</v>
      </c>
      <c r="I10" s="205">
        <v>23125</v>
      </c>
      <c r="J10" s="237"/>
    </row>
    <row r="11" spans="1:10" s="202" customFormat="1" x14ac:dyDescent="0.25">
      <c r="A11" s="203" t="s">
        <v>675</v>
      </c>
      <c r="B11" s="206" t="s">
        <v>676</v>
      </c>
      <c r="C11" s="203">
        <v>22</v>
      </c>
      <c r="D11" s="203" t="s">
        <v>282</v>
      </c>
      <c r="E11" s="236">
        <v>0</v>
      </c>
      <c r="F11" s="236">
        <v>0</v>
      </c>
      <c r="G11" s="205">
        <v>2890.63</v>
      </c>
      <c r="H11" s="205">
        <v>63593.75</v>
      </c>
      <c r="I11" s="205">
        <v>63593.75</v>
      </c>
      <c r="J11" s="237"/>
    </row>
    <row r="12" spans="1:10" s="202" customFormat="1" x14ac:dyDescent="0.25">
      <c r="A12" s="203" t="s">
        <v>677</v>
      </c>
      <c r="B12" s="206" t="s">
        <v>678</v>
      </c>
      <c r="C12" s="203">
        <v>9</v>
      </c>
      <c r="D12" s="203" t="s">
        <v>282</v>
      </c>
      <c r="E12" s="236">
        <v>0</v>
      </c>
      <c r="F12" s="236">
        <v>0</v>
      </c>
      <c r="G12" s="205">
        <v>3584.38</v>
      </c>
      <c r="H12" s="205">
        <v>32259.38</v>
      </c>
      <c r="I12" s="205">
        <v>32259.38</v>
      </c>
      <c r="J12" s="237"/>
    </row>
    <row r="13" spans="1:10" s="202" customFormat="1" x14ac:dyDescent="0.25">
      <c r="A13" s="203" t="s">
        <v>679</v>
      </c>
      <c r="B13" s="206" t="s">
        <v>680</v>
      </c>
      <c r="C13" s="203">
        <v>22</v>
      </c>
      <c r="D13" s="203" t="s">
        <v>282</v>
      </c>
      <c r="E13" s="236">
        <v>0</v>
      </c>
      <c r="F13" s="236">
        <v>0</v>
      </c>
      <c r="G13" s="205">
        <v>3584.38</v>
      </c>
      <c r="H13" s="205">
        <v>78856.25</v>
      </c>
      <c r="I13" s="205">
        <v>78856.25</v>
      </c>
      <c r="J13" s="237"/>
    </row>
    <row r="14" spans="1:10" s="202" customFormat="1" x14ac:dyDescent="0.25">
      <c r="A14" s="203" t="s">
        <v>681</v>
      </c>
      <c r="B14" s="206" t="s">
        <v>682</v>
      </c>
      <c r="C14" s="203">
        <v>9</v>
      </c>
      <c r="D14" s="203" t="s">
        <v>282</v>
      </c>
      <c r="E14" s="236">
        <v>0</v>
      </c>
      <c r="F14" s="236">
        <v>0</v>
      </c>
      <c r="G14" s="205">
        <v>1734.38</v>
      </c>
      <c r="H14" s="205">
        <v>15609.38</v>
      </c>
      <c r="I14" s="205">
        <v>15609.38</v>
      </c>
      <c r="J14" s="237"/>
    </row>
    <row r="15" spans="1:10" s="202" customFormat="1" x14ac:dyDescent="0.25">
      <c r="A15" s="203" t="s">
        <v>683</v>
      </c>
      <c r="B15" s="206" t="s">
        <v>684</v>
      </c>
      <c r="C15" s="203">
        <v>44</v>
      </c>
      <c r="D15" s="203" t="s">
        <v>282</v>
      </c>
      <c r="E15" s="236">
        <v>0</v>
      </c>
      <c r="F15" s="236">
        <v>0</v>
      </c>
      <c r="G15" s="205">
        <v>1734.38</v>
      </c>
      <c r="H15" s="205">
        <v>76312.5</v>
      </c>
      <c r="I15" s="205">
        <v>76312.5</v>
      </c>
      <c r="J15" s="237"/>
    </row>
    <row r="16" spans="1:10" s="202" customFormat="1" ht="30" x14ac:dyDescent="0.25">
      <c r="A16" s="203" t="s">
        <v>459</v>
      </c>
      <c r="B16" s="206" t="s">
        <v>685</v>
      </c>
      <c r="C16" s="203">
        <v>14</v>
      </c>
      <c r="D16" s="203" t="s">
        <v>282</v>
      </c>
      <c r="E16" s="236">
        <v>0</v>
      </c>
      <c r="F16" s="236">
        <v>0</v>
      </c>
      <c r="G16" s="205">
        <v>5896.88</v>
      </c>
      <c r="H16" s="205">
        <v>82556.25</v>
      </c>
      <c r="I16" s="205">
        <v>82556.25</v>
      </c>
      <c r="J16" s="237"/>
    </row>
    <row r="17" spans="1:10" s="202" customFormat="1" x14ac:dyDescent="0.25">
      <c r="A17" s="203" t="s">
        <v>461</v>
      </c>
      <c r="B17" s="206" t="s">
        <v>686</v>
      </c>
      <c r="C17" s="203">
        <v>9</v>
      </c>
      <c r="D17" s="203" t="s">
        <v>282</v>
      </c>
      <c r="E17" s="236">
        <v>0</v>
      </c>
      <c r="F17" s="236">
        <v>0</v>
      </c>
      <c r="G17" s="205">
        <v>1734.38</v>
      </c>
      <c r="H17" s="205">
        <v>15609.38</v>
      </c>
      <c r="I17" s="205">
        <v>15609.38</v>
      </c>
      <c r="J17" s="237"/>
    </row>
    <row r="18" spans="1:10" s="202" customFormat="1" x14ac:dyDescent="0.25">
      <c r="A18" s="203" t="s">
        <v>687</v>
      </c>
      <c r="B18" s="206" t="s">
        <v>688</v>
      </c>
      <c r="C18" s="203">
        <v>22</v>
      </c>
      <c r="D18" s="203" t="s">
        <v>282</v>
      </c>
      <c r="E18" s="236">
        <v>0</v>
      </c>
      <c r="F18" s="236">
        <v>0</v>
      </c>
      <c r="G18" s="205">
        <v>2196.88</v>
      </c>
      <c r="H18" s="205">
        <v>48331.25</v>
      </c>
      <c r="I18" s="205">
        <v>48331.25</v>
      </c>
      <c r="J18" s="237"/>
    </row>
    <row r="19" spans="1:10" s="202" customFormat="1" x14ac:dyDescent="0.25">
      <c r="A19" s="203" t="s">
        <v>689</v>
      </c>
      <c r="B19" s="206" t="s">
        <v>690</v>
      </c>
      <c r="C19" s="203">
        <v>10</v>
      </c>
      <c r="D19" s="203" t="s">
        <v>282</v>
      </c>
      <c r="E19" s="236">
        <v>0</v>
      </c>
      <c r="F19" s="236">
        <v>0</v>
      </c>
      <c r="G19" s="205">
        <v>3584.38</v>
      </c>
      <c r="H19" s="205">
        <v>35843.75</v>
      </c>
      <c r="I19" s="205">
        <v>35843.75</v>
      </c>
      <c r="J19" s="237"/>
    </row>
    <row r="20" spans="1:10" s="202" customFormat="1" x14ac:dyDescent="0.25">
      <c r="A20" s="203">
        <v>2</v>
      </c>
      <c r="B20" s="206" t="s">
        <v>691</v>
      </c>
      <c r="C20" s="203">
        <v>10</v>
      </c>
      <c r="D20" s="203" t="s">
        <v>300</v>
      </c>
      <c r="E20" s="236">
        <v>0</v>
      </c>
      <c r="F20" s="236">
        <v>0</v>
      </c>
      <c r="G20" s="205">
        <v>6359.38</v>
      </c>
      <c r="H20" s="205">
        <v>63593.75</v>
      </c>
      <c r="I20" s="205">
        <v>63593.75</v>
      </c>
      <c r="J20" s="237"/>
    </row>
    <row r="21" spans="1:10" s="202" customFormat="1" x14ac:dyDescent="0.25">
      <c r="A21" s="203" t="s">
        <v>472</v>
      </c>
      <c r="B21" s="206" t="s">
        <v>692</v>
      </c>
      <c r="C21" s="203">
        <v>1</v>
      </c>
      <c r="D21" s="203" t="s">
        <v>282</v>
      </c>
      <c r="E21" s="236">
        <v>0</v>
      </c>
      <c r="F21" s="236">
        <v>0</v>
      </c>
      <c r="G21" s="205">
        <v>6359.38</v>
      </c>
      <c r="H21" s="205">
        <v>6359.38</v>
      </c>
      <c r="I21" s="205">
        <v>6359.38</v>
      </c>
      <c r="J21" s="237"/>
    </row>
    <row r="22" spans="1:10" s="202" customFormat="1" x14ac:dyDescent="0.25">
      <c r="A22" s="203">
        <v>3</v>
      </c>
      <c r="B22" s="206" t="s">
        <v>693</v>
      </c>
      <c r="C22" s="203">
        <v>2</v>
      </c>
      <c r="D22" s="203" t="s">
        <v>282</v>
      </c>
      <c r="E22" s="236">
        <v>0</v>
      </c>
      <c r="F22" s="236">
        <v>0</v>
      </c>
      <c r="G22" s="205">
        <v>57812.5</v>
      </c>
      <c r="H22" s="205">
        <v>115625</v>
      </c>
      <c r="I22" s="205">
        <v>115625</v>
      </c>
      <c r="J22" s="237"/>
    </row>
    <row r="23" spans="1:10" s="202" customFormat="1" x14ac:dyDescent="0.25">
      <c r="A23" s="203"/>
      <c r="B23" s="208" t="s">
        <v>694</v>
      </c>
      <c r="C23" s="203"/>
      <c r="D23" s="203"/>
      <c r="E23" s="236">
        <v>0</v>
      </c>
      <c r="F23" s="236">
        <v>0</v>
      </c>
      <c r="G23" s="205">
        <v>0</v>
      </c>
      <c r="H23" s="205">
        <v>0</v>
      </c>
      <c r="I23" s="205">
        <v>0</v>
      </c>
      <c r="J23" s="237"/>
    </row>
    <row r="24" spans="1:10" s="202" customFormat="1" ht="30" x14ac:dyDescent="0.25">
      <c r="A24" s="203" t="s">
        <v>695</v>
      </c>
      <c r="B24" s="206" t="s">
        <v>696</v>
      </c>
      <c r="C24" s="203">
        <v>46</v>
      </c>
      <c r="D24" s="203" t="s">
        <v>282</v>
      </c>
      <c r="E24" s="236">
        <v>0</v>
      </c>
      <c r="F24" s="236">
        <v>0</v>
      </c>
      <c r="G24" s="205">
        <v>3584.38</v>
      </c>
      <c r="H24" s="205">
        <v>164881.25</v>
      </c>
      <c r="I24" s="205">
        <v>164881.25</v>
      </c>
      <c r="J24" s="237"/>
    </row>
    <row r="25" spans="1:10" s="202" customFormat="1" x14ac:dyDescent="0.25">
      <c r="A25" s="203" t="s">
        <v>697</v>
      </c>
      <c r="B25" s="206" t="s">
        <v>698</v>
      </c>
      <c r="C25" s="203">
        <v>21</v>
      </c>
      <c r="D25" s="203" t="s">
        <v>282</v>
      </c>
      <c r="E25" s="236">
        <v>0</v>
      </c>
      <c r="F25" s="236">
        <v>0</v>
      </c>
      <c r="G25" s="205">
        <v>1734.38</v>
      </c>
      <c r="H25" s="205">
        <v>36421.879999999997</v>
      </c>
      <c r="I25" s="205">
        <v>36421.879999999997</v>
      </c>
      <c r="J25" s="237"/>
    </row>
    <row r="26" spans="1:10" s="202" customFormat="1" x14ac:dyDescent="0.25">
      <c r="A26" s="203" t="s">
        <v>699</v>
      </c>
      <c r="B26" s="206" t="s">
        <v>700</v>
      </c>
      <c r="C26" s="203">
        <v>20</v>
      </c>
      <c r="D26" s="203" t="s">
        <v>282</v>
      </c>
      <c r="E26" s="236">
        <v>0</v>
      </c>
      <c r="F26" s="236">
        <v>0</v>
      </c>
      <c r="G26" s="205">
        <v>8209.3799999999992</v>
      </c>
      <c r="H26" s="205">
        <v>164187.5</v>
      </c>
      <c r="I26" s="205">
        <v>164187.5</v>
      </c>
      <c r="J26" s="237"/>
    </row>
    <row r="27" spans="1:10" s="202" customFormat="1" x14ac:dyDescent="0.25">
      <c r="A27" s="203" t="s">
        <v>701</v>
      </c>
      <c r="B27" s="206" t="s">
        <v>702</v>
      </c>
      <c r="C27" s="203">
        <v>3</v>
      </c>
      <c r="D27" s="203" t="s">
        <v>282</v>
      </c>
      <c r="E27" s="236">
        <v>0</v>
      </c>
      <c r="F27" s="236">
        <v>0</v>
      </c>
      <c r="G27" s="205">
        <v>8209.3799999999992</v>
      </c>
      <c r="H27" s="205">
        <v>24628.13</v>
      </c>
      <c r="I27" s="205">
        <v>24628.13</v>
      </c>
      <c r="J27" s="237"/>
    </row>
    <row r="28" spans="1:10" s="202" customFormat="1" x14ac:dyDescent="0.25">
      <c r="A28" s="199"/>
      <c r="B28" s="200" t="s">
        <v>703</v>
      </c>
      <c r="C28" s="199"/>
      <c r="D28" s="199"/>
      <c r="E28" s="234">
        <v>0</v>
      </c>
      <c r="F28" s="234">
        <v>0</v>
      </c>
      <c r="G28" s="234">
        <v>0</v>
      </c>
      <c r="H28" s="234">
        <v>0</v>
      </c>
      <c r="I28" s="201">
        <v>0</v>
      </c>
      <c r="J28" s="235"/>
    </row>
    <row r="29" spans="1:10" s="202" customFormat="1" x14ac:dyDescent="0.25">
      <c r="A29" s="203"/>
      <c r="B29" s="208" t="s">
        <v>668</v>
      </c>
      <c r="C29" s="203"/>
      <c r="D29" s="203"/>
      <c r="E29" s="236">
        <v>0</v>
      </c>
      <c r="F29" s="236">
        <v>0</v>
      </c>
      <c r="G29" s="205">
        <v>0</v>
      </c>
      <c r="H29" s="205">
        <v>0</v>
      </c>
      <c r="I29" s="205">
        <v>0</v>
      </c>
      <c r="J29" s="235"/>
    </row>
    <row r="30" spans="1:10" s="202" customFormat="1" x14ac:dyDescent="0.25">
      <c r="A30" s="203">
        <v>2</v>
      </c>
      <c r="B30" s="206" t="s">
        <v>691</v>
      </c>
      <c r="C30" s="203">
        <v>100</v>
      </c>
      <c r="D30" s="203" t="s">
        <v>300</v>
      </c>
      <c r="E30" s="236">
        <v>0</v>
      </c>
      <c r="F30" s="236">
        <v>0</v>
      </c>
      <c r="G30" s="205">
        <v>6359.38</v>
      </c>
      <c r="H30" s="205">
        <v>635937.5</v>
      </c>
      <c r="I30" s="205">
        <v>635937.5</v>
      </c>
      <c r="J30" s="237"/>
    </row>
    <row r="31" spans="1:10" s="202" customFormat="1" x14ac:dyDescent="0.25">
      <c r="A31" s="203" t="s">
        <v>472</v>
      </c>
      <c r="B31" s="206" t="s">
        <v>692</v>
      </c>
      <c r="C31" s="203">
        <v>1</v>
      </c>
      <c r="D31" s="203" t="s">
        <v>282</v>
      </c>
      <c r="E31" s="236">
        <v>0</v>
      </c>
      <c r="F31" s="236">
        <v>0</v>
      </c>
      <c r="G31" s="205">
        <v>6359.38</v>
      </c>
      <c r="H31" s="205">
        <v>6359.38</v>
      </c>
      <c r="I31" s="205">
        <v>6359.38</v>
      </c>
      <c r="J31" s="237"/>
    </row>
    <row r="32" spans="1:10" s="202" customFormat="1" ht="30" x14ac:dyDescent="0.25">
      <c r="A32" s="203" t="s">
        <v>704</v>
      </c>
      <c r="B32" s="206" t="s">
        <v>705</v>
      </c>
      <c r="C32" s="203">
        <v>16</v>
      </c>
      <c r="D32" s="203" t="s">
        <v>282</v>
      </c>
      <c r="E32" s="236">
        <v>0</v>
      </c>
      <c r="F32" s="236">
        <v>0</v>
      </c>
      <c r="G32" s="205">
        <v>3584.38</v>
      </c>
      <c r="H32" s="205">
        <v>57350</v>
      </c>
      <c r="I32" s="205">
        <v>57350</v>
      </c>
      <c r="J32" s="237"/>
    </row>
    <row r="33" spans="1:10" s="202" customFormat="1" ht="30" x14ac:dyDescent="0.25">
      <c r="A33" s="199"/>
      <c r="B33" s="200" t="s">
        <v>706</v>
      </c>
      <c r="C33" s="199"/>
      <c r="D33" s="199"/>
      <c r="E33" s="234">
        <v>0</v>
      </c>
      <c r="F33" s="234">
        <v>0</v>
      </c>
      <c r="G33" s="234">
        <v>0</v>
      </c>
      <c r="H33" s="234">
        <v>0</v>
      </c>
      <c r="I33" s="201">
        <v>0</v>
      </c>
      <c r="J33" s="235"/>
    </row>
    <row r="34" spans="1:10" s="202" customFormat="1" x14ac:dyDescent="0.25">
      <c r="A34" s="203"/>
      <c r="B34" s="208" t="s">
        <v>668</v>
      </c>
      <c r="C34" s="203"/>
      <c r="D34" s="203"/>
      <c r="E34" s="236">
        <v>0</v>
      </c>
      <c r="F34" s="236">
        <v>0</v>
      </c>
      <c r="G34" s="205">
        <v>0</v>
      </c>
      <c r="H34" s="205">
        <v>0</v>
      </c>
      <c r="I34" s="205">
        <v>0</v>
      </c>
      <c r="J34" s="235"/>
    </row>
    <row r="35" spans="1:10" s="202" customFormat="1" x14ac:dyDescent="0.25">
      <c r="A35" s="203">
        <v>1</v>
      </c>
      <c r="B35" s="206" t="s">
        <v>707</v>
      </c>
      <c r="C35" s="203">
        <v>60</v>
      </c>
      <c r="D35" s="203" t="s">
        <v>300</v>
      </c>
      <c r="E35" s="236">
        <v>0</v>
      </c>
      <c r="F35" s="236">
        <v>0</v>
      </c>
      <c r="G35" s="205">
        <v>4046.88</v>
      </c>
      <c r="H35" s="205">
        <v>242812.5</v>
      </c>
      <c r="I35" s="205">
        <v>242812.5</v>
      </c>
      <c r="J35" s="237"/>
    </row>
    <row r="36" spans="1:10" s="202" customFormat="1" x14ac:dyDescent="0.25">
      <c r="A36" s="203" t="s">
        <v>453</v>
      </c>
      <c r="B36" s="206" t="s">
        <v>670</v>
      </c>
      <c r="C36" s="203">
        <v>6</v>
      </c>
      <c r="D36" s="203" t="s">
        <v>282</v>
      </c>
      <c r="E36" s="236">
        <v>0</v>
      </c>
      <c r="F36" s="236">
        <v>0</v>
      </c>
      <c r="G36" s="205">
        <v>4046.88</v>
      </c>
      <c r="H36" s="205">
        <v>24281.25</v>
      </c>
      <c r="I36" s="205">
        <v>24281.25</v>
      </c>
      <c r="J36" s="237"/>
    </row>
    <row r="37" spans="1:10" s="202" customFormat="1" x14ac:dyDescent="0.25">
      <c r="A37" s="203" t="s">
        <v>455</v>
      </c>
      <c r="B37" s="206" t="s">
        <v>671</v>
      </c>
      <c r="C37" s="203">
        <v>13</v>
      </c>
      <c r="D37" s="203" t="s">
        <v>282</v>
      </c>
      <c r="E37" s="236">
        <v>0</v>
      </c>
      <c r="F37" s="236">
        <v>0</v>
      </c>
      <c r="G37" s="205">
        <v>2890.63</v>
      </c>
      <c r="H37" s="205">
        <v>37578.129999999997</v>
      </c>
      <c r="I37" s="205">
        <v>37578.129999999997</v>
      </c>
      <c r="J37" s="237"/>
    </row>
    <row r="38" spans="1:10" s="202" customFormat="1" x14ac:dyDescent="0.25">
      <c r="A38" s="203" t="s">
        <v>457</v>
      </c>
      <c r="B38" s="206" t="s">
        <v>672</v>
      </c>
      <c r="C38" s="203">
        <v>1</v>
      </c>
      <c r="D38" s="203" t="s">
        <v>282</v>
      </c>
      <c r="E38" s="236">
        <v>0</v>
      </c>
      <c r="F38" s="236">
        <v>0</v>
      </c>
      <c r="G38" s="205">
        <v>6359.38</v>
      </c>
      <c r="H38" s="205">
        <v>6359.38</v>
      </c>
      <c r="I38" s="205">
        <v>6359.38</v>
      </c>
      <c r="J38" s="237"/>
    </row>
    <row r="39" spans="1:10" s="202" customFormat="1" x14ac:dyDescent="0.25">
      <c r="A39" s="203" t="s">
        <v>673</v>
      </c>
      <c r="B39" s="206" t="s">
        <v>674</v>
      </c>
      <c r="C39" s="203">
        <v>9</v>
      </c>
      <c r="D39" s="203" t="s">
        <v>282</v>
      </c>
      <c r="E39" s="236">
        <v>0</v>
      </c>
      <c r="F39" s="236">
        <v>0</v>
      </c>
      <c r="G39" s="205">
        <v>2890.63</v>
      </c>
      <c r="H39" s="205">
        <v>26015.63</v>
      </c>
      <c r="I39" s="205">
        <v>26015.63</v>
      </c>
      <c r="J39" s="237"/>
    </row>
    <row r="40" spans="1:10" s="202" customFormat="1" x14ac:dyDescent="0.25">
      <c r="A40" s="203" t="s">
        <v>677</v>
      </c>
      <c r="B40" s="206" t="s">
        <v>678</v>
      </c>
      <c r="C40" s="203">
        <v>9</v>
      </c>
      <c r="D40" s="203" t="s">
        <v>282</v>
      </c>
      <c r="E40" s="236">
        <v>0</v>
      </c>
      <c r="F40" s="236">
        <v>0</v>
      </c>
      <c r="G40" s="205">
        <v>3584.38</v>
      </c>
      <c r="H40" s="205">
        <v>32259.38</v>
      </c>
      <c r="I40" s="205">
        <v>32259.38</v>
      </c>
      <c r="J40" s="237"/>
    </row>
    <row r="41" spans="1:10" s="202" customFormat="1" x14ac:dyDescent="0.25">
      <c r="A41" s="203" t="s">
        <v>681</v>
      </c>
      <c r="B41" s="206" t="s">
        <v>682</v>
      </c>
      <c r="C41" s="203">
        <v>12</v>
      </c>
      <c r="D41" s="203" t="s">
        <v>282</v>
      </c>
      <c r="E41" s="236">
        <v>0</v>
      </c>
      <c r="F41" s="236">
        <v>0</v>
      </c>
      <c r="G41" s="205">
        <v>1734.38</v>
      </c>
      <c r="H41" s="205">
        <v>20812.5</v>
      </c>
      <c r="I41" s="205">
        <v>20812.5</v>
      </c>
      <c r="J41" s="237"/>
    </row>
    <row r="42" spans="1:10" s="202" customFormat="1" ht="30" x14ac:dyDescent="0.25">
      <c r="A42" s="203" t="s">
        <v>459</v>
      </c>
      <c r="B42" s="206" t="s">
        <v>685</v>
      </c>
      <c r="C42" s="203">
        <v>9</v>
      </c>
      <c r="D42" s="203" t="s">
        <v>282</v>
      </c>
      <c r="E42" s="236">
        <v>0</v>
      </c>
      <c r="F42" s="236">
        <v>0</v>
      </c>
      <c r="G42" s="205">
        <v>5896.88</v>
      </c>
      <c r="H42" s="205">
        <v>53071.88</v>
      </c>
      <c r="I42" s="205">
        <v>53071.88</v>
      </c>
      <c r="J42" s="237"/>
    </row>
    <row r="43" spans="1:10" s="202" customFormat="1" x14ac:dyDescent="0.25">
      <c r="A43" s="203" t="s">
        <v>461</v>
      </c>
      <c r="B43" s="206" t="s">
        <v>686</v>
      </c>
      <c r="C43" s="203">
        <v>6</v>
      </c>
      <c r="D43" s="203" t="s">
        <v>282</v>
      </c>
      <c r="E43" s="236">
        <v>0</v>
      </c>
      <c r="F43" s="236">
        <v>0</v>
      </c>
      <c r="G43" s="205">
        <v>1734.38</v>
      </c>
      <c r="H43" s="205">
        <v>10406.25</v>
      </c>
      <c r="I43" s="205">
        <v>10406.25</v>
      </c>
      <c r="J43" s="237"/>
    </row>
    <row r="44" spans="1:10" s="202" customFormat="1" x14ac:dyDescent="0.25">
      <c r="A44" s="203" t="s">
        <v>708</v>
      </c>
      <c r="B44" s="206" t="s">
        <v>709</v>
      </c>
      <c r="C44" s="203">
        <v>3</v>
      </c>
      <c r="D44" s="203" t="s">
        <v>282</v>
      </c>
      <c r="E44" s="236">
        <v>0</v>
      </c>
      <c r="F44" s="236">
        <v>0</v>
      </c>
      <c r="G44" s="205">
        <v>2196.88</v>
      </c>
      <c r="H44" s="205">
        <v>6590.63</v>
      </c>
      <c r="I44" s="205">
        <v>6590.63</v>
      </c>
      <c r="J44" s="237"/>
    </row>
    <row r="45" spans="1:10" s="202" customFormat="1" x14ac:dyDescent="0.25">
      <c r="A45" s="203">
        <v>2</v>
      </c>
      <c r="B45" s="206" t="s">
        <v>691</v>
      </c>
      <c r="C45" s="203">
        <v>230</v>
      </c>
      <c r="D45" s="203" t="s">
        <v>300</v>
      </c>
      <c r="E45" s="236">
        <v>0</v>
      </c>
      <c r="F45" s="236">
        <v>0</v>
      </c>
      <c r="G45" s="205">
        <v>6359.38</v>
      </c>
      <c r="H45" s="205">
        <v>1462656.25</v>
      </c>
      <c r="I45" s="205">
        <v>1462656.25</v>
      </c>
      <c r="J45" s="237"/>
    </row>
    <row r="46" spans="1:10" s="202" customFormat="1" x14ac:dyDescent="0.25">
      <c r="A46" s="203" t="s">
        <v>472</v>
      </c>
      <c r="B46" s="206" t="s">
        <v>692</v>
      </c>
      <c r="C46" s="203">
        <v>14</v>
      </c>
      <c r="D46" s="203" t="s">
        <v>282</v>
      </c>
      <c r="E46" s="236">
        <v>0</v>
      </c>
      <c r="F46" s="236">
        <v>0</v>
      </c>
      <c r="G46" s="205">
        <v>6359.38</v>
      </c>
      <c r="H46" s="205">
        <v>89031.25</v>
      </c>
      <c r="I46" s="205">
        <v>89031.25</v>
      </c>
      <c r="J46" s="237"/>
    </row>
    <row r="47" spans="1:10" s="202" customFormat="1" x14ac:dyDescent="0.25">
      <c r="A47" s="203" t="s">
        <v>474</v>
      </c>
      <c r="B47" s="206" t="s">
        <v>710</v>
      </c>
      <c r="C47" s="203">
        <v>8</v>
      </c>
      <c r="D47" s="203" t="s">
        <v>282</v>
      </c>
      <c r="E47" s="236">
        <v>0</v>
      </c>
      <c r="F47" s="236">
        <v>0</v>
      </c>
      <c r="G47" s="205">
        <v>6359.38</v>
      </c>
      <c r="H47" s="205">
        <v>50875</v>
      </c>
      <c r="I47" s="205">
        <v>50875</v>
      </c>
      <c r="J47" s="237"/>
    </row>
    <row r="48" spans="1:10" s="202" customFormat="1" ht="30" x14ac:dyDescent="0.25">
      <c r="A48" s="203" t="s">
        <v>711</v>
      </c>
      <c r="B48" s="206" t="s">
        <v>712</v>
      </c>
      <c r="C48" s="203">
        <v>1</v>
      </c>
      <c r="D48" s="203" t="s">
        <v>282</v>
      </c>
      <c r="E48" s="236">
        <v>0</v>
      </c>
      <c r="F48" s="236">
        <v>0</v>
      </c>
      <c r="G48" s="205">
        <v>8209.3799999999992</v>
      </c>
      <c r="H48" s="205">
        <v>8209.3799999999992</v>
      </c>
      <c r="I48" s="205">
        <v>8209.3799999999992</v>
      </c>
      <c r="J48" s="237"/>
    </row>
    <row r="49" spans="1:10" s="202" customFormat="1" x14ac:dyDescent="0.25">
      <c r="A49" s="203"/>
      <c r="B49" s="208" t="s">
        <v>694</v>
      </c>
      <c r="C49" s="203"/>
      <c r="D49" s="203"/>
      <c r="E49" s="236">
        <v>0</v>
      </c>
      <c r="F49" s="236">
        <v>0</v>
      </c>
      <c r="G49" s="205">
        <v>0</v>
      </c>
      <c r="H49" s="205">
        <v>0</v>
      </c>
      <c r="I49" s="205">
        <v>0</v>
      </c>
      <c r="J49" s="237"/>
    </row>
    <row r="50" spans="1:10" s="202" customFormat="1" ht="30" x14ac:dyDescent="0.25">
      <c r="A50" s="203" t="s">
        <v>695</v>
      </c>
      <c r="B50" s="206" t="s">
        <v>696</v>
      </c>
      <c r="C50" s="203">
        <v>7</v>
      </c>
      <c r="D50" s="203" t="s">
        <v>282</v>
      </c>
      <c r="E50" s="236">
        <v>0</v>
      </c>
      <c r="F50" s="236">
        <v>0</v>
      </c>
      <c r="G50" s="205">
        <v>3584.38</v>
      </c>
      <c r="H50" s="205">
        <v>25090.63</v>
      </c>
      <c r="I50" s="205">
        <v>25090.63</v>
      </c>
      <c r="J50" s="237"/>
    </row>
    <row r="51" spans="1:10" s="202" customFormat="1" ht="30" x14ac:dyDescent="0.25">
      <c r="A51" s="203" t="s">
        <v>713</v>
      </c>
      <c r="B51" s="206" t="s">
        <v>696</v>
      </c>
      <c r="C51" s="203">
        <v>40</v>
      </c>
      <c r="D51" s="203" t="s">
        <v>282</v>
      </c>
      <c r="E51" s="236">
        <v>0</v>
      </c>
      <c r="F51" s="236">
        <v>0</v>
      </c>
      <c r="G51" s="205">
        <v>3584.38</v>
      </c>
      <c r="H51" s="205">
        <v>143375</v>
      </c>
      <c r="I51" s="205">
        <v>143375</v>
      </c>
      <c r="J51" s="237"/>
    </row>
    <row r="52" spans="1:10" s="202" customFormat="1" x14ac:dyDescent="0.25">
      <c r="A52" s="203" t="s">
        <v>699</v>
      </c>
      <c r="B52" s="206" t="s">
        <v>714</v>
      </c>
      <c r="C52" s="203">
        <v>10</v>
      </c>
      <c r="D52" s="203" t="s">
        <v>282</v>
      </c>
      <c r="E52" s="236">
        <v>0</v>
      </c>
      <c r="F52" s="236">
        <v>0</v>
      </c>
      <c r="G52" s="205">
        <v>3584.38</v>
      </c>
      <c r="H52" s="205">
        <v>35843.75</v>
      </c>
      <c r="I52" s="205">
        <v>35843.75</v>
      </c>
      <c r="J52" s="237"/>
    </row>
    <row r="53" spans="1:10" s="202" customFormat="1" x14ac:dyDescent="0.25">
      <c r="A53" s="199"/>
      <c r="B53" s="200" t="s">
        <v>715</v>
      </c>
      <c r="C53" s="199"/>
      <c r="D53" s="199"/>
      <c r="E53" s="234">
        <v>0</v>
      </c>
      <c r="F53" s="234">
        <v>0</v>
      </c>
      <c r="G53" s="234">
        <v>0</v>
      </c>
      <c r="H53" s="234">
        <v>0</v>
      </c>
      <c r="I53" s="201">
        <v>0</v>
      </c>
      <c r="J53" s="237"/>
    </row>
    <row r="54" spans="1:10" s="202" customFormat="1" x14ac:dyDescent="0.25">
      <c r="A54" s="203"/>
      <c r="B54" s="208" t="s">
        <v>668</v>
      </c>
      <c r="C54" s="203"/>
      <c r="D54" s="203"/>
      <c r="E54" s="236">
        <v>0</v>
      </c>
      <c r="F54" s="236">
        <v>0</v>
      </c>
      <c r="G54" s="205">
        <v>0</v>
      </c>
      <c r="H54" s="205">
        <v>0</v>
      </c>
      <c r="I54" s="205">
        <v>0</v>
      </c>
      <c r="J54" s="237"/>
    </row>
    <row r="55" spans="1:10" s="202" customFormat="1" x14ac:dyDescent="0.25">
      <c r="A55" s="203">
        <v>1</v>
      </c>
      <c r="B55" s="206" t="s">
        <v>669</v>
      </c>
      <c r="C55" s="203">
        <v>965</v>
      </c>
      <c r="D55" s="203" t="s">
        <v>300</v>
      </c>
      <c r="E55" s="236">
        <v>0</v>
      </c>
      <c r="F55" s="236">
        <v>0</v>
      </c>
      <c r="G55" s="205">
        <v>4046.88</v>
      </c>
      <c r="H55" s="205">
        <v>3905234.38</v>
      </c>
      <c r="I55" s="205">
        <v>3905234.38</v>
      </c>
      <c r="J55" s="237"/>
    </row>
    <row r="56" spans="1:10" s="202" customFormat="1" x14ac:dyDescent="0.25">
      <c r="A56" s="203" t="s">
        <v>453</v>
      </c>
      <c r="B56" s="206" t="s">
        <v>670</v>
      </c>
      <c r="C56" s="203">
        <v>14</v>
      </c>
      <c r="D56" s="203" t="s">
        <v>282</v>
      </c>
      <c r="E56" s="236">
        <v>0</v>
      </c>
      <c r="F56" s="236">
        <v>0</v>
      </c>
      <c r="G56" s="205">
        <v>4046.88</v>
      </c>
      <c r="H56" s="205">
        <v>56656.25</v>
      </c>
      <c r="I56" s="205">
        <v>56656.25</v>
      </c>
      <c r="J56" s="237"/>
    </row>
    <row r="57" spans="1:10" s="202" customFormat="1" x14ac:dyDescent="0.25">
      <c r="A57" s="203" t="s">
        <v>455</v>
      </c>
      <c r="B57" s="206" t="s">
        <v>671</v>
      </c>
      <c r="C57" s="203">
        <v>48</v>
      </c>
      <c r="D57" s="203" t="s">
        <v>282</v>
      </c>
      <c r="E57" s="236">
        <v>0</v>
      </c>
      <c r="F57" s="236">
        <v>0</v>
      </c>
      <c r="G57" s="205">
        <v>2890.63</v>
      </c>
      <c r="H57" s="205">
        <v>138750</v>
      </c>
      <c r="I57" s="205">
        <v>138750</v>
      </c>
      <c r="J57" s="237"/>
    </row>
    <row r="58" spans="1:10" s="202" customFormat="1" x14ac:dyDescent="0.25">
      <c r="A58" s="203" t="s">
        <v>673</v>
      </c>
      <c r="B58" s="206" t="s">
        <v>674</v>
      </c>
      <c r="C58" s="203">
        <v>12</v>
      </c>
      <c r="D58" s="203" t="s">
        <v>282</v>
      </c>
      <c r="E58" s="236">
        <v>0</v>
      </c>
      <c r="F58" s="236">
        <v>0</v>
      </c>
      <c r="G58" s="205">
        <v>2890.63</v>
      </c>
      <c r="H58" s="205">
        <v>34687.5</v>
      </c>
      <c r="I58" s="205">
        <v>34687.5</v>
      </c>
      <c r="J58" s="237"/>
    </row>
    <row r="59" spans="1:10" s="202" customFormat="1" x14ac:dyDescent="0.25">
      <c r="A59" s="203" t="s">
        <v>677</v>
      </c>
      <c r="B59" s="206" t="s">
        <v>678</v>
      </c>
      <c r="C59" s="203">
        <v>12</v>
      </c>
      <c r="D59" s="203" t="s">
        <v>282</v>
      </c>
      <c r="E59" s="236">
        <v>0</v>
      </c>
      <c r="F59" s="236">
        <v>0</v>
      </c>
      <c r="G59" s="205">
        <v>1734.38</v>
      </c>
      <c r="H59" s="205">
        <v>20812.5</v>
      </c>
      <c r="I59" s="205">
        <v>20812.5</v>
      </c>
      <c r="J59" s="237"/>
    </row>
    <row r="60" spans="1:10" s="202" customFormat="1" x14ac:dyDescent="0.25">
      <c r="A60" s="203" t="s">
        <v>681</v>
      </c>
      <c r="B60" s="206" t="s">
        <v>682</v>
      </c>
      <c r="C60" s="203">
        <v>12</v>
      </c>
      <c r="D60" s="203" t="s">
        <v>282</v>
      </c>
      <c r="E60" s="236">
        <v>0</v>
      </c>
      <c r="F60" s="236">
        <v>0</v>
      </c>
      <c r="G60" s="205">
        <v>1734.38</v>
      </c>
      <c r="H60" s="205">
        <v>20812.5</v>
      </c>
      <c r="I60" s="205">
        <v>20812.5</v>
      </c>
      <c r="J60" s="237"/>
    </row>
    <row r="61" spans="1:10" s="202" customFormat="1" ht="30" x14ac:dyDescent="0.25">
      <c r="A61" s="203" t="s">
        <v>459</v>
      </c>
      <c r="B61" s="206" t="s">
        <v>685</v>
      </c>
      <c r="C61" s="203">
        <v>16</v>
      </c>
      <c r="D61" s="203" t="s">
        <v>282</v>
      </c>
      <c r="E61" s="236">
        <v>0</v>
      </c>
      <c r="F61" s="236">
        <v>0</v>
      </c>
      <c r="G61" s="205">
        <v>5896.88</v>
      </c>
      <c r="H61" s="205">
        <v>94350</v>
      </c>
      <c r="I61" s="205">
        <v>94350</v>
      </c>
      <c r="J61" s="237"/>
    </row>
    <row r="62" spans="1:10" s="202" customFormat="1" x14ac:dyDescent="0.25">
      <c r="A62" s="203" t="s">
        <v>461</v>
      </c>
      <c r="B62" s="206" t="s">
        <v>686</v>
      </c>
      <c r="C62" s="203">
        <v>12</v>
      </c>
      <c r="D62" s="203" t="s">
        <v>282</v>
      </c>
      <c r="E62" s="236">
        <v>0</v>
      </c>
      <c r="F62" s="236">
        <v>0</v>
      </c>
      <c r="G62" s="205">
        <v>1734.38</v>
      </c>
      <c r="H62" s="205">
        <v>20812.5</v>
      </c>
      <c r="I62" s="205">
        <v>20812.5</v>
      </c>
      <c r="J62" s="237"/>
    </row>
    <row r="63" spans="1:10" s="202" customFormat="1" x14ac:dyDescent="0.25">
      <c r="A63" s="203"/>
      <c r="B63" s="208" t="s">
        <v>694</v>
      </c>
      <c r="C63" s="203"/>
      <c r="D63" s="203"/>
      <c r="E63" s="236">
        <v>0</v>
      </c>
      <c r="F63" s="236">
        <v>0</v>
      </c>
      <c r="G63" s="205">
        <v>0</v>
      </c>
      <c r="H63" s="205">
        <v>0</v>
      </c>
      <c r="I63" s="205">
        <v>0</v>
      </c>
      <c r="J63" s="237"/>
    </row>
    <row r="64" spans="1:10" s="202" customFormat="1" ht="30" x14ac:dyDescent="0.25">
      <c r="A64" s="203" t="s">
        <v>695</v>
      </c>
      <c r="B64" s="206" t="s">
        <v>696</v>
      </c>
      <c r="C64" s="203">
        <v>25</v>
      </c>
      <c r="D64" s="203" t="s">
        <v>282</v>
      </c>
      <c r="E64" s="236">
        <v>0</v>
      </c>
      <c r="F64" s="236">
        <v>0</v>
      </c>
      <c r="G64" s="205">
        <v>3584.38</v>
      </c>
      <c r="H64" s="205">
        <v>89609.38</v>
      </c>
      <c r="I64" s="205">
        <v>89609.38</v>
      </c>
      <c r="J64" s="237"/>
    </row>
    <row r="65" spans="1:10" s="202" customFormat="1" x14ac:dyDescent="0.25">
      <c r="A65" s="203" t="s">
        <v>699</v>
      </c>
      <c r="B65" s="206" t="s">
        <v>714</v>
      </c>
      <c r="C65" s="203">
        <v>15</v>
      </c>
      <c r="D65" s="203" t="s">
        <v>282</v>
      </c>
      <c r="E65" s="236">
        <v>0</v>
      </c>
      <c r="F65" s="236">
        <v>0</v>
      </c>
      <c r="G65" s="205">
        <v>8209.3799999999992</v>
      </c>
      <c r="H65" s="205">
        <v>123140.63</v>
      </c>
      <c r="I65" s="205">
        <v>123140.63</v>
      </c>
      <c r="J65" s="237"/>
    </row>
    <row r="66" spans="1:10" s="202" customFormat="1" x14ac:dyDescent="0.25">
      <c r="A66" s="203" t="s">
        <v>701</v>
      </c>
      <c r="B66" s="206" t="s">
        <v>702</v>
      </c>
      <c r="C66" s="203">
        <v>236</v>
      </c>
      <c r="D66" s="203" t="s">
        <v>282</v>
      </c>
      <c r="E66" s="236">
        <v>0</v>
      </c>
      <c r="F66" s="236">
        <v>0</v>
      </c>
      <c r="G66" s="205">
        <v>8209.3799999999992</v>
      </c>
      <c r="H66" s="205">
        <v>1937412.5</v>
      </c>
      <c r="I66" s="205">
        <v>1937412.5</v>
      </c>
      <c r="J66" s="237"/>
    </row>
    <row r="67" spans="1:10" s="202" customFormat="1" x14ac:dyDescent="0.25">
      <c r="A67" s="199"/>
      <c r="B67" s="200" t="s">
        <v>716</v>
      </c>
      <c r="C67" s="199"/>
      <c r="D67" s="199"/>
      <c r="E67" s="234">
        <v>0</v>
      </c>
      <c r="F67" s="234">
        <v>0</v>
      </c>
      <c r="G67" s="234">
        <v>0</v>
      </c>
      <c r="H67" s="234">
        <v>0</v>
      </c>
      <c r="I67" s="201">
        <v>0</v>
      </c>
      <c r="J67" s="237"/>
    </row>
    <row r="68" spans="1:10" s="202" customFormat="1" x14ac:dyDescent="0.25">
      <c r="A68" s="203"/>
      <c r="B68" s="208" t="s">
        <v>668</v>
      </c>
      <c r="C68" s="203"/>
      <c r="D68" s="203"/>
      <c r="E68" s="236">
        <v>0</v>
      </c>
      <c r="F68" s="236">
        <v>0</v>
      </c>
      <c r="G68" s="205">
        <v>0</v>
      </c>
      <c r="H68" s="205">
        <v>0</v>
      </c>
      <c r="I68" s="205">
        <v>0</v>
      </c>
      <c r="J68" s="237"/>
    </row>
    <row r="69" spans="1:10" s="202" customFormat="1" x14ac:dyDescent="0.25">
      <c r="A69" s="203">
        <v>2</v>
      </c>
      <c r="B69" s="206" t="s">
        <v>717</v>
      </c>
      <c r="C69" s="203">
        <v>130</v>
      </c>
      <c r="D69" s="203" t="s">
        <v>300</v>
      </c>
      <c r="E69" s="236">
        <v>0</v>
      </c>
      <c r="F69" s="236">
        <v>0</v>
      </c>
      <c r="G69" s="205">
        <v>6359.38</v>
      </c>
      <c r="H69" s="205">
        <v>826718.75</v>
      </c>
      <c r="I69" s="205">
        <v>826718.75</v>
      </c>
      <c r="J69" s="237"/>
    </row>
    <row r="70" spans="1:10" s="202" customFormat="1" x14ac:dyDescent="0.25">
      <c r="A70" s="203" t="s">
        <v>472</v>
      </c>
      <c r="B70" s="206" t="s">
        <v>718</v>
      </c>
      <c r="C70" s="203">
        <v>1</v>
      </c>
      <c r="D70" s="203" t="s">
        <v>282</v>
      </c>
      <c r="E70" s="236">
        <v>0</v>
      </c>
      <c r="F70" s="236">
        <v>0</v>
      </c>
      <c r="G70" s="205">
        <v>6359.38</v>
      </c>
      <c r="H70" s="205">
        <v>6359.38</v>
      </c>
      <c r="I70" s="205">
        <v>6359.38</v>
      </c>
      <c r="J70" s="237"/>
    </row>
    <row r="71" spans="1:10" s="202" customFormat="1" x14ac:dyDescent="0.25">
      <c r="A71" s="203" t="s">
        <v>474</v>
      </c>
      <c r="B71" s="206" t="s">
        <v>719</v>
      </c>
      <c r="C71" s="203">
        <v>6</v>
      </c>
      <c r="D71" s="203" t="s">
        <v>282</v>
      </c>
      <c r="E71" s="236">
        <v>0</v>
      </c>
      <c r="F71" s="236">
        <v>0</v>
      </c>
      <c r="G71" s="205">
        <v>6359.38</v>
      </c>
      <c r="H71" s="205">
        <v>38156.25</v>
      </c>
      <c r="I71" s="205">
        <v>38156.25</v>
      </c>
      <c r="J71" s="237"/>
    </row>
    <row r="72" spans="1:10" s="202" customFormat="1" x14ac:dyDescent="0.25">
      <c r="A72" s="203">
        <v>4</v>
      </c>
      <c r="B72" s="206" t="s">
        <v>720</v>
      </c>
      <c r="C72" s="203">
        <v>1</v>
      </c>
      <c r="D72" s="203" t="s">
        <v>282</v>
      </c>
      <c r="E72" s="236">
        <v>0</v>
      </c>
      <c r="F72" s="236">
        <v>0</v>
      </c>
      <c r="G72" s="205">
        <v>578125</v>
      </c>
      <c r="H72" s="205">
        <v>578125</v>
      </c>
      <c r="I72" s="205">
        <v>578125</v>
      </c>
      <c r="J72" s="237"/>
    </row>
    <row r="73" spans="1:10" s="202" customFormat="1" x14ac:dyDescent="0.25">
      <c r="A73" s="203">
        <v>5</v>
      </c>
      <c r="B73" s="206" t="s">
        <v>721</v>
      </c>
      <c r="C73" s="203">
        <v>0.5</v>
      </c>
      <c r="D73" s="203" t="s">
        <v>300</v>
      </c>
      <c r="E73" s="236">
        <v>0</v>
      </c>
      <c r="F73" s="236">
        <v>0</v>
      </c>
      <c r="G73" s="205">
        <v>10406.25</v>
      </c>
      <c r="H73" s="205">
        <v>5203.13</v>
      </c>
      <c r="I73" s="205">
        <v>5203.13</v>
      </c>
      <c r="J73" s="237"/>
    </row>
    <row r="74" spans="1:10" s="202" customFormat="1" x14ac:dyDescent="0.25">
      <c r="A74" s="203"/>
      <c r="B74" s="208" t="s">
        <v>722</v>
      </c>
      <c r="C74" s="203"/>
      <c r="D74" s="203"/>
      <c r="E74" s="236">
        <v>0</v>
      </c>
      <c r="F74" s="236">
        <v>0</v>
      </c>
      <c r="G74" s="205">
        <v>0</v>
      </c>
      <c r="H74" s="205">
        <v>0</v>
      </c>
      <c r="I74" s="205">
        <v>0</v>
      </c>
      <c r="J74" s="237"/>
    </row>
    <row r="75" spans="1:10" s="202" customFormat="1" ht="30" x14ac:dyDescent="0.25">
      <c r="A75" s="203">
        <v>6</v>
      </c>
      <c r="B75" s="206" t="s">
        <v>723</v>
      </c>
      <c r="C75" s="203">
        <v>15</v>
      </c>
      <c r="D75" s="203" t="s">
        <v>315</v>
      </c>
      <c r="E75" s="236">
        <v>0</v>
      </c>
      <c r="F75" s="236">
        <v>0</v>
      </c>
      <c r="G75" s="205">
        <v>2997.69</v>
      </c>
      <c r="H75" s="205">
        <v>44965.279999999999</v>
      </c>
      <c r="I75" s="205">
        <v>44965.279999999999</v>
      </c>
      <c r="J75" s="237"/>
    </row>
    <row r="76" spans="1:10" s="202" customFormat="1" ht="30" x14ac:dyDescent="0.25">
      <c r="A76" s="203">
        <v>7</v>
      </c>
      <c r="B76" s="206" t="s">
        <v>724</v>
      </c>
      <c r="C76" s="203">
        <v>18</v>
      </c>
      <c r="D76" s="203" t="s">
        <v>315</v>
      </c>
      <c r="E76" s="236">
        <v>0</v>
      </c>
      <c r="F76" s="236">
        <v>0</v>
      </c>
      <c r="G76" s="205">
        <v>4761.03</v>
      </c>
      <c r="H76" s="205">
        <v>85698.53</v>
      </c>
      <c r="I76" s="205">
        <v>85698.53</v>
      </c>
      <c r="J76" s="237"/>
    </row>
    <row r="77" spans="1:10" s="202" customFormat="1" x14ac:dyDescent="0.25">
      <c r="A77" s="203"/>
      <c r="B77" s="208" t="s">
        <v>694</v>
      </c>
      <c r="C77" s="203"/>
      <c r="D77" s="203"/>
      <c r="E77" s="236">
        <v>0</v>
      </c>
      <c r="F77" s="236">
        <v>0</v>
      </c>
      <c r="G77" s="205">
        <v>0</v>
      </c>
      <c r="H77" s="205">
        <v>0</v>
      </c>
      <c r="I77" s="205">
        <v>0</v>
      </c>
      <c r="J77" s="237"/>
    </row>
    <row r="78" spans="1:10" s="202" customFormat="1" ht="30" x14ac:dyDescent="0.25">
      <c r="A78" s="203" t="s">
        <v>713</v>
      </c>
      <c r="B78" s="206" t="s">
        <v>725</v>
      </c>
      <c r="C78" s="203">
        <v>3</v>
      </c>
      <c r="D78" s="203" t="s">
        <v>282</v>
      </c>
      <c r="E78" s="236">
        <v>0</v>
      </c>
      <c r="F78" s="236">
        <v>0</v>
      </c>
      <c r="G78" s="205">
        <v>3584.38</v>
      </c>
      <c r="H78" s="205">
        <v>10753.13</v>
      </c>
      <c r="I78" s="205">
        <v>10753.13</v>
      </c>
      <c r="J78" s="237"/>
    </row>
    <row r="79" spans="1:10" s="202" customFormat="1" ht="30" x14ac:dyDescent="0.25">
      <c r="A79" s="203" t="s">
        <v>704</v>
      </c>
      <c r="B79" s="206" t="s">
        <v>726</v>
      </c>
      <c r="C79" s="203">
        <v>20</v>
      </c>
      <c r="D79" s="203" t="s">
        <v>282</v>
      </c>
      <c r="E79" s="236">
        <v>0</v>
      </c>
      <c r="F79" s="236">
        <v>0</v>
      </c>
      <c r="G79" s="205">
        <v>3584.38</v>
      </c>
      <c r="H79" s="205">
        <v>71687.5</v>
      </c>
      <c r="I79" s="205">
        <v>71687.5</v>
      </c>
      <c r="J79" s="237"/>
    </row>
    <row r="80" spans="1:10" s="202" customFormat="1" x14ac:dyDescent="0.25">
      <c r="A80" s="199"/>
      <c r="B80" s="200" t="s">
        <v>727</v>
      </c>
      <c r="C80" s="199"/>
      <c r="D80" s="199"/>
      <c r="E80" s="234">
        <v>0</v>
      </c>
      <c r="F80" s="234">
        <v>0</v>
      </c>
      <c r="G80" s="234">
        <v>0</v>
      </c>
      <c r="H80" s="234">
        <v>0</v>
      </c>
      <c r="I80" s="201">
        <v>0</v>
      </c>
      <c r="J80" s="237"/>
    </row>
    <row r="81" spans="1:10" s="202" customFormat="1" x14ac:dyDescent="0.25">
      <c r="A81" s="203"/>
      <c r="B81" s="208" t="s">
        <v>668</v>
      </c>
      <c r="C81" s="203"/>
      <c r="D81" s="203"/>
      <c r="E81" s="236">
        <v>0</v>
      </c>
      <c r="F81" s="236">
        <v>0</v>
      </c>
      <c r="G81" s="205">
        <v>0</v>
      </c>
      <c r="H81" s="205">
        <v>0</v>
      </c>
      <c r="I81" s="205">
        <v>0</v>
      </c>
      <c r="J81" s="237"/>
    </row>
    <row r="82" spans="1:10" s="202" customFormat="1" x14ac:dyDescent="0.25">
      <c r="A82" s="203">
        <v>2</v>
      </c>
      <c r="B82" s="206" t="s">
        <v>728</v>
      </c>
      <c r="C82" s="203">
        <v>100</v>
      </c>
      <c r="D82" s="203" t="s">
        <v>300</v>
      </c>
      <c r="E82" s="236">
        <v>0</v>
      </c>
      <c r="F82" s="236">
        <v>0</v>
      </c>
      <c r="G82" s="205">
        <v>6359.38</v>
      </c>
      <c r="H82" s="205">
        <v>635937.5</v>
      </c>
      <c r="I82" s="205">
        <v>635937.5</v>
      </c>
      <c r="J82" s="237"/>
    </row>
    <row r="83" spans="1:10" s="202" customFormat="1" x14ac:dyDescent="0.25">
      <c r="A83" s="203" t="s">
        <v>453</v>
      </c>
      <c r="B83" s="206" t="s">
        <v>692</v>
      </c>
      <c r="C83" s="203">
        <v>2</v>
      </c>
      <c r="D83" s="203" t="s">
        <v>282</v>
      </c>
      <c r="E83" s="236">
        <v>0</v>
      </c>
      <c r="F83" s="236">
        <v>0</v>
      </c>
      <c r="G83" s="205">
        <v>6359.38</v>
      </c>
      <c r="H83" s="205">
        <v>12718.75</v>
      </c>
      <c r="I83" s="205">
        <v>12718.75</v>
      </c>
      <c r="J83" s="237"/>
    </row>
    <row r="84" spans="1:10" s="202" customFormat="1" x14ac:dyDescent="0.25">
      <c r="A84" s="203"/>
      <c r="B84" s="208" t="s">
        <v>694</v>
      </c>
      <c r="C84" s="203"/>
      <c r="D84" s="203"/>
      <c r="E84" s="236">
        <v>0</v>
      </c>
      <c r="F84" s="236">
        <v>0</v>
      </c>
      <c r="G84" s="205">
        <v>0</v>
      </c>
      <c r="H84" s="205">
        <v>0</v>
      </c>
      <c r="I84" s="205">
        <v>0</v>
      </c>
      <c r="J84" s="237"/>
    </row>
    <row r="85" spans="1:10" s="202" customFormat="1" ht="30" x14ac:dyDescent="0.25">
      <c r="A85" s="203" t="s">
        <v>729</v>
      </c>
      <c r="B85" s="206" t="s">
        <v>730</v>
      </c>
      <c r="C85" s="203">
        <v>16</v>
      </c>
      <c r="D85" s="203" t="s">
        <v>282</v>
      </c>
      <c r="E85" s="236">
        <v>0</v>
      </c>
      <c r="F85" s="236">
        <v>0</v>
      </c>
      <c r="G85" s="205">
        <v>3584.38</v>
      </c>
      <c r="H85" s="205">
        <v>57350</v>
      </c>
      <c r="I85" s="205">
        <v>57350</v>
      </c>
      <c r="J85" s="237"/>
    </row>
    <row r="86" spans="1:10" s="202" customFormat="1" ht="30" x14ac:dyDescent="0.25">
      <c r="A86" s="199"/>
      <c r="B86" s="200" t="s">
        <v>731</v>
      </c>
      <c r="C86" s="199"/>
      <c r="D86" s="199"/>
      <c r="E86" s="234">
        <v>0</v>
      </c>
      <c r="F86" s="234">
        <v>0</v>
      </c>
      <c r="G86" s="234">
        <v>0</v>
      </c>
      <c r="H86" s="234">
        <v>0</v>
      </c>
      <c r="I86" s="201">
        <v>0</v>
      </c>
      <c r="J86" s="237"/>
    </row>
    <row r="87" spans="1:10" s="202" customFormat="1" x14ac:dyDescent="0.25">
      <c r="A87" s="203"/>
      <c r="B87" s="208" t="s">
        <v>668</v>
      </c>
      <c r="C87" s="203"/>
      <c r="D87" s="203"/>
      <c r="E87" s="236">
        <v>0</v>
      </c>
      <c r="F87" s="236">
        <v>0</v>
      </c>
      <c r="G87" s="205">
        <v>0</v>
      </c>
      <c r="H87" s="205">
        <v>0</v>
      </c>
      <c r="I87" s="205">
        <v>0</v>
      </c>
      <c r="J87" s="237"/>
    </row>
    <row r="88" spans="1:10" s="202" customFormat="1" x14ac:dyDescent="0.25">
      <c r="A88" s="203">
        <v>1</v>
      </c>
      <c r="B88" s="206" t="s">
        <v>707</v>
      </c>
      <c r="C88" s="203">
        <v>85</v>
      </c>
      <c r="D88" s="203" t="s">
        <v>300</v>
      </c>
      <c r="E88" s="236">
        <v>0</v>
      </c>
      <c r="F88" s="236">
        <v>0</v>
      </c>
      <c r="G88" s="205">
        <v>4046.88</v>
      </c>
      <c r="H88" s="205">
        <v>343984.38</v>
      </c>
      <c r="I88" s="205">
        <v>343984.38</v>
      </c>
      <c r="J88" s="237"/>
    </row>
    <row r="89" spans="1:10" s="202" customFormat="1" x14ac:dyDescent="0.25">
      <c r="A89" s="203" t="s">
        <v>455</v>
      </c>
      <c r="B89" s="206" t="s">
        <v>671</v>
      </c>
      <c r="C89" s="203">
        <v>2</v>
      </c>
      <c r="D89" s="203" t="s">
        <v>282</v>
      </c>
      <c r="E89" s="236">
        <v>0</v>
      </c>
      <c r="F89" s="236">
        <v>0</v>
      </c>
      <c r="G89" s="205">
        <v>2890.63</v>
      </c>
      <c r="H89" s="205">
        <v>5781.25</v>
      </c>
      <c r="I89" s="205">
        <v>5781.25</v>
      </c>
      <c r="J89" s="237"/>
    </row>
    <row r="90" spans="1:10" s="202" customFormat="1" x14ac:dyDescent="0.25">
      <c r="A90" s="203">
        <v>2</v>
      </c>
      <c r="B90" s="206" t="s">
        <v>732</v>
      </c>
      <c r="C90" s="203">
        <v>120</v>
      </c>
      <c r="D90" s="203" t="s">
        <v>300</v>
      </c>
      <c r="E90" s="236">
        <v>0</v>
      </c>
      <c r="F90" s="236">
        <v>0</v>
      </c>
      <c r="G90" s="205">
        <v>6359.38</v>
      </c>
      <c r="H90" s="205">
        <v>763125</v>
      </c>
      <c r="I90" s="205">
        <v>763125</v>
      </c>
      <c r="J90" s="237"/>
    </row>
    <row r="91" spans="1:10" s="202" customFormat="1" x14ac:dyDescent="0.25">
      <c r="A91" s="203"/>
      <c r="B91" s="208" t="s">
        <v>694</v>
      </c>
      <c r="C91" s="203"/>
      <c r="D91" s="203"/>
      <c r="E91" s="236">
        <v>0</v>
      </c>
      <c r="F91" s="236">
        <v>0</v>
      </c>
      <c r="G91" s="205">
        <v>0</v>
      </c>
      <c r="H91" s="205">
        <v>0</v>
      </c>
      <c r="I91" s="205">
        <v>0</v>
      </c>
      <c r="J91" s="237"/>
    </row>
    <row r="92" spans="1:10" s="202" customFormat="1" ht="30" x14ac:dyDescent="0.25">
      <c r="A92" s="203" t="s">
        <v>729</v>
      </c>
      <c r="B92" s="206" t="s">
        <v>730</v>
      </c>
      <c r="C92" s="203">
        <v>16</v>
      </c>
      <c r="D92" s="203" t="s">
        <v>282</v>
      </c>
      <c r="E92" s="236">
        <v>0</v>
      </c>
      <c r="F92" s="236">
        <v>0</v>
      </c>
      <c r="G92" s="205">
        <v>3584.38</v>
      </c>
      <c r="H92" s="205">
        <v>57350</v>
      </c>
      <c r="I92" s="205">
        <v>57350</v>
      </c>
      <c r="J92" s="237"/>
    </row>
    <row r="93" spans="1:10" s="202" customFormat="1" ht="30" x14ac:dyDescent="0.25">
      <c r="A93" s="203" t="s">
        <v>704</v>
      </c>
      <c r="B93" s="206" t="s">
        <v>730</v>
      </c>
      <c r="C93" s="203">
        <v>16</v>
      </c>
      <c r="D93" s="203" t="s">
        <v>282</v>
      </c>
      <c r="E93" s="236">
        <v>0</v>
      </c>
      <c r="F93" s="236">
        <v>0</v>
      </c>
      <c r="G93" s="205">
        <v>3584.38</v>
      </c>
      <c r="H93" s="205">
        <v>57350</v>
      </c>
      <c r="I93" s="205">
        <v>57350</v>
      </c>
      <c r="J93" s="237"/>
    </row>
    <row r="94" spans="1:10" s="202" customFormat="1" x14ac:dyDescent="0.25">
      <c r="A94" s="199"/>
      <c r="B94" s="200" t="s">
        <v>733</v>
      </c>
      <c r="C94" s="199"/>
      <c r="D94" s="199"/>
      <c r="E94" s="234">
        <v>0</v>
      </c>
      <c r="F94" s="234">
        <v>0</v>
      </c>
      <c r="G94" s="234">
        <v>0</v>
      </c>
      <c r="H94" s="234">
        <v>0</v>
      </c>
      <c r="I94" s="201">
        <v>0</v>
      </c>
      <c r="J94" s="237"/>
    </row>
    <row r="95" spans="1:10" s="202" customFormat="1" x14ac:dyDescent="0.25">
      <c r="A95" s="203"/>
      <c r="B95" s="208" t="s">
        <v>668</v>
      </c>
      <c r="C95" s="203"/>
      <c r="D95" s="203"/>
      <c r="E95" s="236">
        <v>0</v>
      </c>
      <c r="F95" s="236">
        <v>0</v>
      </c>
      <c r="G95" s="205">
        <v>0</v>
      </c>
      <c r="H95" s="205">
        <v>0</v>
      </c>
      <c r="I95" s="205">
        <v>0</v>
      </c>
      <c r="J95" s="237"/>
    </row>
    <row r="96" spans="1:10" s="202" customFormat="1" x14ac:dyDescent="0.25">
      <c r="A96" s="203">
        <v>1</v>
      </c>
      <c r="B96" s="206" t="s">
        <v>707</v>
      </c>
      <c r="C96" s="203">
        <v>105</v>
      </c>
      <c r="D96" s="203" t="s">
        <v>300</v>
      </c>
      <c r="E96" s="236">
        <v>0</v>
      </c>
      <c r="F96" s="236">
        <v>0</v>
      </c>
      <c r="G96" s="205">
        <v>4046.88</v>
      </c>
      <c r="H96" s="205">
        <v>424921.88</v>
      </c>
      <c r="I96" s="205">
        <v>424921.88</v>
      </c>
      <c r="J96" s="237"/>
    </row>
    <row r="97" spans="1:10" s="202" customFormat="1" x14ac:dyDescent="0.25">
      <c r="A97" s="203"/>
      <c r="B97" s="208" t="s">
        <v>694</v>
      </c>
      <c r="C97" s="203"/>
      <c r="D97" s="203"/>
      <c r="E97" s="236">
        <v>0</v>
      </c>
      <c r="F97" s="236">
        <v>0</v>
      </c>
      <c r="G97" s="205">
        <v>0</v>
      </c>
      <c r="H97" s="205">
        <v>0</v>
      </c>
      <c r="I97" s="205">
        <v>0</v>
      </c>
      <c r="J97" s="237"/>
    </row>
    <row r="98" spans="1:10" s="202" customFormat="1" ht="30" x14ac:dyDescent="0.25">
      <c r="A98" s="203" t="s">
        <v>729</v>
      </c>
      <c r="B98" s="206" t="s">
        <v>730</v>
      </c>
      <c r="C98" s="203">
        <v>18</v>
      </c>
      <c r="D98" s="203" t="s">
        <v>282</v>
      </c>
      <c r="E98" s="236">
        <v>0</v>
      </c>
      <c r="F98" s="236">
        <v>0</v>
      </c>
      <c r="G98" s="205">
        <v>3584.38</v>
      </c>
      <c r="H98" s="205">
        <v>64518.75</v>
      </c>
      <c r="I98" s="205">
        <v>64518.75</v>
      </c>
      <c r="J98" s="237"/>
    </row>
    <row r="99" spans="1:10" s="202" customFormat="1" x14ac:dyDescent="0.25">
      <c r="A99" s="199"/>
      <c r="B99" s="200" t="s">
        <v>734</v>
      </c>
      <c r="C99" s="199"/>
      <c r="D99" s="199"/>
      <c r="E99" s="234">
        <v>0</v>
      </c>
      <c r="F99" s="234">
        <v>0</v>
      </c>
      <c r="G99" s="234">
        <v>0</v>
      </c>
      <c r="H99" s="234">
        <v>0</v>
      </c>
      <c r="I99" s="201">
        <v>0</v>
      </c>
      <c r="J99" s="237"/>
    </row>
    <row r="100" spans="1:10" s="202" customFormat="1" x14ac:dyDescent="0.25">
      <c r="A100" s="203"/>
      <c r="B100" s="208" t="s">
        <v>668</v>
      </c>
      <c r="C100" s="203"/>
      <c r="D100" s="203"/>
      <c r="E100" s="236">
        <v>0</v>
      </c>
      <c r="F100" s="236">
        <v>0</v>
      </c>
      <c r="G100" s="205">
        <v>0</v>
      </c>
      <c r="H100" s="205">
        <v>0</v>
      </c>
      <c r="I100" s="205">
        <v>0</v>
      </c>
      <c r="J100" s="237"/>
    </row>
    <row r="101" spans="1:10" s="202" customFormat="1" x14ac:dyDescent="0.25">
      <c r="A101" s="203">
        <v>1</v>
      </c>
      <c r="B101" s="206" t="s">
        <v>735</v>
      </c>
      <c r="C101" s="203">
        <v>170</v>
      </c>
      <c r="D101" s="203" t="s">
        <v>300</v>
      </c>
      <c r="E101" s="236">
        <v>0</v>
      </c>
      <c r="F101" s="236">
        <v>0</v>
      </c>
      <c r="G101" s="205">
        <v>4046.88</v>
      </c>
      <c r="H101" s="205">
        <v>687968.75</v>
      </c>
      <c r="I101" s="205">
        <v>687968.75</v>
      </c>
      <c r="J101" s="237"/>
    </row>
    <row r="102" spans="1:10" s="202" customFormat="1" x14ac:dyDescent="0.25">
      <c r="A102" s="203" t="s">
        <v>453</v>
      </c>
      <c r="B102" s="206" t="s">
        <v>670</v>
      </c>
      <c r="C102" s="203">
        <v>4</v>
      </c>
      <c r="D102" s="203" t="s">
        <v>282</v>
      </c>
      <c r="E102" s="236">
        <v>0</v>
      </c>
      <c r="F102" s="236">
        <v>0</v>
      </c>
      <c r="G102" s="205">
        <v>4046.88</v>
      </c>
      <c r="H102" s="205">
        <v>16187.5</v>
      </c>
      <c r="I102" s="205">
        <v>16187.5</v>
      </c>
      <c r="J102" s="237"/>
    </row>
    <row r="103" spans="1:10" s="202" customFormat="1" x14ac:dyDescent="0.25">
      <c r="A103" s="203" t="s">
        <v>455</v>
      </c>
      <c r="B103" s="206" t="s">
        <v>671</v>
      </c>
      <c r="C103" s="203">
        <v>26</v>
      </c>
      <c r="D103" s="203" t="s">
        <v>282</v>
      </c>
      <c r="E103" s="236">
        <v>0</v>
      </c>
      <c r="F103" s="236">
        <v>0</v>
      </c>
      <c r="G103" s="205">
        <v>2890.63</v>
      </c>
      <c r="H103" s="205">
        <v>75156.25</v>
      </c>
      <c r="I103" s="205">
        <v>75156.25</v>
      </c>
      <c r="J103" s="237"/>
    </row>
    <row r="104" spans="1:10" s="202" customFormat="1" x14ac:dyDescent="0.25">
      <c r="A104" s="203" t="s">
        <v>673</v>
      </c>
      <c r="B104" s="206" t="s">
        <v>736</v>
      </c>
      <c r="C104" s="203">
        <v>4</v>
      </c>
      <c r="D104" s="203" t="s">
        <v>282</v>
      </c>
      <c r="E104" s="236">
        <v>0</v>
      </c>
      <c r="F104" s="236">
        <v>0</v>
      </c>
      <c r="G104" s="205">
        <v>2890.63</v>
      </c>
      <c r="H104" s="205">
        <v>11562.5</v>
      </c>
      <c r="I104" s="205">
        <v>11562.5</v>
      </c>
      <c r="J104" s="237"/>
    </row>
    <row r="105" spans="1:10" s="202" customFormat="1" x14ac:dyDescent="0.25">
      <c r="A105" s="203" t="s">
        <v>677</v>
      </c>
      <c r="B105" s="206" t="s">
        <v>678</v>
      </c>
      <c r="C105" s="203">
        <v>4</v>
      </c>
      <c r="D105" s="203" t="s">
        <v>282</v>
      </c>
      <c r="E105" s="236">
        <v>0</v>
      </c>
      <c r="F105" s="236">
        <v>0</v>
      </c>
      <c r="G105" s="205">
        <v>1734.38</v>
      </c>
      <c r="H105" s="205">
        <v>6937.5</v>
      </c>
      <c r="I105" s="205">
        <v>6937.5</v>
      </c>
      <c r="J105" s="237"/>
    </row>
    <row r="106" spans="1:10" s="202" customFormat="1" x14ac:dyDescent="0.25">
      <c r="A106" s="203" t="s">
        <v>681</v>
      </c>
      <c r="B106" s="206" t="s">
        <v>682</v>
      </c>
      <c r="C106" s="203">
        <v>6</v>
      </c>
      <c r="D106" s="203" t="s">
        <v>282</v>
      </c>
      <c r="E106" s="236">
        <v>0</v>
      </c>
      <c r="F106" s="236">
        <v>0</v>
      </c>
      <c r="G106" s="205">
        <v>1734.38</v>
      </c>
      <c r="H106" s="205">
        <v>10406.25</v>
      </c>
      <c r="I106" s="205">
        <v>10406.25</v>
      </c>
      <c r="J106" s="237"/>
    </row>
    <row r="107" spans="1:10" s="202" customFormat="1" ht="30" x14ac:dyDescent="0.25">
      <c r="A107" s="203" t="s">
        <v>459</v>
      </c>
      <c r="B107" s="206" t="s">
        <v>685</v>
      </c>
      <c r="C107" s="203">
        <v>5</v>
      </c>
      <c r="D107" s="203" t="s">
        <v>282</v>
      </c>
      <c r="E107" s="236">
        <v>0</v>
      </c>
      <c r="F107" s="236">
        <v>0</v>
      </c>
      <c r="G107" s="205">
        <v>5896.88</v>
      </c>
      <c r="H107" s="205">
        <v>29484.38</v>
      </c>
      <c r="I107" s="205">
        <v>29484.38</v>
      </c>
      <c r="J107" s="237"/>
    </row>
    <row r="108" spans="1:10" s="202" customFormat="1" x14ac:dyDescent="0.25">
      <c r="A108" s="203" t="s">
        <v>461</v>
      </c>
      <c r="B108" s="206" t="s">
        <v>686</v>
      </c>
      <c r="C108" s="203">
        <v>2</v>
      </c>
      <c r="D108" s="203" t="s">
        <v>282</v>
      </c>
      <c r="E108" s="236">
        <v>0</v>
      </c>
      <c r="F108" s="236">
        <v>0</v>
      </c>
      <c r="G108" s="205">
        <v>1734.38</v>
      </c>
      <c r="H108" s="205">
        <v>3468.75</v>
      </c>
      <c r="I108" s="205">
        <v>3468.75</v>
      </c>
      <c r="J108" s="237"/>
    </row>
    <row r="109" spans="1:10" s="202" customFormat="1" x14ac:dyDescent="0.25">
      <c r="A109" s="203" t="s">
        <v>708</v>
      </c>
      <c r="B109" s="206" t="s">
        <v>709</v>
      </c>
      <c r="C109" s="203">
        <v>2</v>
      </c>
      <c r="D109" s="203" t="s">
        <v>300</v>
      </c>
      <c r="E109" s="236">
        <v>0</v>
      </c>
      <c r="F109" s="236">
        <v>0</v>
      </c>
      <c r="G109" s="205">
        <v>2196.88</v>
      </c>
      <c r="H109" s="205">
        <v>4393.75</v>
      </c>
      <c r="I109" s="205">
        <v>4393.75</v>
      </c>
      <c r="J109" s="237"/>
    </row>
    <row r="110" spans="1:10" s="202" customFormat="1" x14ac:dyDescent="0.25">
      <c r="A110" s="203" t="s">
        <v>689</v>
      </c>
      <c r="B110" s="206" t="s">
        <v>690</v>
      </c>
      <c r="C110" s="203">
        <v>9</v>
      </c>
      <c r="D110" s="203" t="s">
        <v>282</v>
      </c>
      <c r="E110" s="236">
        <v>0</v>
      </c>
      <c r="F110" s="236">
        <v>0</v>
      </c>
      <c r="G110" s="205">
        <v>3584.38</v>
      </c>
      <c r="H110" s="205">
        <v>32259.38</v>
      </c>
      <c r="I110" s="205">
        <v>32259.38</v>
      </c>
      <c r="J110" s="237"/>
    </row>
    <row r="111" spans="1:10" s="202" customFormat="1" x14ac:dyDescent="0.25">
      <c r="A111" s="203"/>
      <c r="B111" s="208" t="s">
        <v>694</v>
      </c>
      <c r="C111" s="203"/>
      <c r="D111" s="203"/>
      <c r="E111" s="236">
        <v>0</v>
      </c>
      <c r="F111" s="236">
        <v>0</v>
      </c>
      <c r="G111" s="205">
        <v>0</v>
      </c>
      <c r="H111" s="205">
        <v>0</v>
      </c>
      <c r="I111" s="205">
        <v>0</v>
      </c>
      <c r="J111" s="237"/>
    </row>
    <row r="112" spans="1:10" s="202" customFormat="1" ht="30" x14ac:dyDescent="0.25">
      <c r="A112" s="203" t="s">
        <v>695</v>
      </c>
      <c r="B112" s="206" t="s">
        <v>737</v>
      </c>
      <c r="C112" s="203">
        <v>3</v>
      </c>
      <c r="D112" s="203" t="s">
        <v>282</v>
      </c>
      <c r="E112" s="236">
        <v>0</v>
      </c>
      <c r="F112" s="236">
        <v>0</v>
      </c>
      <c r="G112" s="205">
        <v>3584.38</v>
      </c>
      <c r="H112" s="205">
        <v>10753.13</v>
      </c>
      <c r="I112" s="205">
        <v>10753.13</v>
      </c>
      <c r="J112" s="237"/>
    </row>
    <row r="113" spans="1:10" s="202" customFormat="1" ht="30" x14ac:dyDescent="0.25">
      <c r="A113" s="203" t="s">
        <v>697</v>
      </c>
      <c r="B113" s="206" t="s">
        <v>738</v>
      </c>
      <c r="C113" s="203">
        <v>26</v>
      </c>
      <c r="D113" s="203" t="s">
        <v>282</v>
      </c>
      <c r="E113" s="236">
        <v>0</v>
      </c>
      <c r="F113" s="236">
        <v>0</v>
      </c>
      <c r="G113" s="205">
        <v>3584.38</v>
      </c>
      <c r="H113" s="205">
        <v>93193.75</v>
      </c>
      <c r="I113" s="205">
        <v>93193.75</v>
      </c>
      <c r="J113" s="237"/>
    </row>
    <row r="114" spans="1:10" s="202" customFormat="1" ht="30" x14ac:dyDescent="0.25">
      <c r="A114" s="203" t="s">
        <v>699</v>
      </c>
      <c r="B114" s="206" t="s">
        <v>739</v>
      </c>
      <c r="C114" s="203">
        <v>3</v>
      </c>
      <c r="D114" s="203" t="s">
        <v>282</v>
      </c>
      <c r="E114" s="236">
        <v>0</v>
      </c>
      <c r="F114" s="236">
        <v>0</v>
      </c>
      <c r="G114" s="205">
        <v>3584.38</v>
      </c>
      <c r="H114" s="205">
        <v>10753.13</v>
      </c>
      <c r="I114" s="205">
        <v>10753.13</v>
      </c>
      <c r="J114" s="237"/>
    </row>
    <row r="115" spans="1:10" s="202" customFormat="1" x14ac:dyDescent="0.25">
      <c r="A115" s="199"/>
      <c r="B115" s="200" t="s">
        <v>740</v>
      </c>
      <c r="C115" s="199"/>
      <c r="D115" s="199"/>
      <c r="E115" s="234">
        <v>0</v>
      </c>
      <c r="F115" s="234">
        <v>0</v>
      </c>
      <c r="G115" s="234">
        <v>0</v>
      </c>
      <c r="H115" s="234">
        <v>0</v>
      </c>
      <c r="I115" s="201">
        <v>0</v>
      </c>
      <c r="J115" s="237"/>
    </row>
    <row r="116" spans="1:10" s="202" customFormat="1" x14ac:dyDescent="0.25">
      <c r="A116" s="203"/>
      <c r="B116" s="208" t="s">
        <v>668</v>
      </c>
      <c r="C116" s="203"/>
      <c r="D116" s="203"/>
      <c r="E116" s="236">
        <v>0</v>
      </c>
      <c r="F116" s="236">
        <v>0</v>
      </c>
      <c r="G116" s="205">
        <v>0</v>
      </c>
      <c r="H116" s="205">
        <v>0</v>
      </c>
      <c r="I116" s="205">
        <v>0</v>
      </c>
      <c r="J116" s="237"/>
    </row>
    <row r="117" spans="1:10" s="202" customFormat="1" x14ac:dyDescent="0.25">
      <c r="A117" s="203">
        <v>1</v>
      </c>
      <c r="B117" s="206" t="s">
        <v>707</v>
      </c>
      <c r="C117" s="203">
        <v>90</v>
      </c>
      <c r="D117" s="203" t="s">
        <v>300</v>
      </c>
      <c r="E117" s="236">
        <v>0</v>
      </c>
      <c r="F117" s="236">
        <v>0</v>
      </c>
      <c r="G117" s="205">
        <v>4046.88</v>
      </c>
      <c r="H117" s="205">
        <v>364218.75</v>
      </c>
      <c r="I117" s="205">
        <v>364218.75</v>
      </c>
      <c r="J117" s="237"/>
    </row>
    <row r="118" spans="1:10" s="202" customFormat="1" x14ac:dyDescent="0.25">
      <c r="A118" s="203" t="s">
        <v>453</v>
      </c>
      <c r="B118" s="206" t="s">
        <v>670</v>
      </c>
      <c r="C118" s="203">
        <v>6</v>
      </c>
      <c r="D118" s="203" t="s">
        <v>282</v>
      </c>
      <c r="E118" s="236">
        <v>0</v>
      </c>
      <c r="F118" s="236">
        <v>0</v>
      </c>
      <c r="G118" s="205">
        <v>4046.88</v>
      </c>
      <c r="H118" s="205">
        <v>24281.25</v>
      </c>
      <c r="I118" s="205">
        <v>24281.25</v>
      </c>
      <c r="J118" s="237"/>
    </row>
    <row r="119" spans="1:10" s="202" customFormat="1" x14ac:dyDescent="0.25">
      <c r="A119" s="203" t="s">
        <v>455</v>
      </c>
      <c r="B119" s="206" t="s">
        <v>671</v>
      </c>
      <c r="C119" s="203">
        <v>48</v>
      </c>
      <c r="D119" s="203" t="s">
        <v>282</v>
      </c>
      <c r="E119" s="236">
        <v>0</v>
      </c>
      <c r="F119" s="236">
        <v>0</v>
      </c>
      <c r="G119" s="205">
        <v>2890.63</v>
      </c>
      <c r="H119" s="205">
        <v>138750</v>
      </c>
      <c r="I119" s="205">
        <v>138750</v>
      </c>
      <c r="J119" s="237"/>
    </row>
    <row r="120" spans="1:10" s="202" customFormat="1" x14ac:dyDescent="0.25">
      <c r="A120" s="203" t="s">
        <v>457</v>
      </c>
      <c r="B120" s="206" t="s">
        <v>672</v>
      </c>
      <c r="C120" s="203">
        <v>2</v>
      </c>
      <c r="D120" s="203" t="s">
        <v>282</v>
      </c>
      <c r="E120" s="236">
        <v>0</v>
      </c>
      <c r="F120" s="236">
        <v>0</v>
      </c>
      <c r="G120" s="205">
        <v>6359.38</v>
      </c>
      <c r="H120" s="205">
        <v>12718.75</v>
      </c>
      <c r="I120" s="205">
        <v>12718.75</v>
      </c>
      <c r="J120" s="237"/>
    </row>
    <row r="121" spans="1:10" s="202" customFormat="1" x14ac:dyDescent="0.25">
      <c r="A121" s="203" t="s">
        <v>673</v>
      </c>
      <c r="B121" s="206" t="s">
        <v>674</v>
      </c>
      <c r="C121" s="203">
        <v>13</v>
      </c>
      <c r="D121" s="203" t="s">
        <v>282</v>
      </c>
      <c r="E121" s="236">
        <v>0</v>
      </c>
      <c r="F121" s="236">
        <v>0</v>
      </c>
      <c r="G121" s="205">
        <v>2890.63</v>
      </c>
      <c r="H121" s="205">
        <v>37578.129999999997</v>
      </c>
      <c r="I121" s="205">
        <v>37578.129999999997</v>
      </c>
      <c r="J121" s="237"/>
    </row>
    <row r="122" spans="1:10" s="202" customFormat="1" x14ac:dyDescent="0.25">
      <c r="A122" s="203" t="s">
        <v>677</v>
      </c>
      <c r="B122" s="206" t="s">
        <v>678</v>
      </c>
      <c r="C122" s="203">
        <v>13</v>
      </c>
      <c r="D122" s="203" t="s">
        <v>282</v>
      </c>
      <c r="E122" s="236">
        <v>0</v>
      </c>
      <c r="F122" s="236">
        <v>0</v>
      </c>
      <c r="G122" s="205">
        <v>1734.38</v>
      </c>
      <c r="H122" s="205">
        <v>22546.880000000001</v>
      </c>
      <c r="I122" s="205">
        <v>22546.880000000001</v>
      </c>
      <c r="J122" s="237"/>
    </row>
    <row r="123" spans="1:10" s="202" customFormat="1" x14ac:dyDescent="0.25">
      <c r="A123" s="203" t="s">
        <v>681</v>
      </c>
      <c r="B123" s="206" t="s">
        <v>682</v>
      </c>
      <c r="C123" s="203">
        <v>25</v>
      </c>
      <c r="D123" s="203" t="s">
        <v>282</v>
      </c>
      <c r="E123" s="236">
        <v>0</v>
      </c>
      <c r="F123" s="236">
        <v>0</v>
      </c>
      <c r="G123" s="205">
        <v>1734.38</v>
      </c>
      <c r="H123" s="205">
        <v>43359.38</v>
      </c>
      <c r="I123" s="205">
        <v>43359.38</v>
      </c>
      <c r="J123" s="237"/>
    </row>
    <row r="124" spans="1:10" s="202" customFormat="1" ht="30" x14ac:dyDescent="0.25">
      <c r="A124" s="203" t="s">
        <v>459</v>
      </c>
      <c r="B124" s="206" t="s">
        <v>685</v>
      </c>
      <c r="C124" s="203">
        <v>14</v>
      </c>
      <c r="D124" s="203" t="s">
        <v>282</v>
      </c>
      <c r="E124" s="236">
        <v>0</v>
      </c>
      <c r="F124" s="236">
        <v>0</v>
      </c>
      <c r="G124" s="205">
        <v>5896.88</v>
      </c>
      <c r="H124" s="205">
        <v>82556.25</v>
      </c>
      <c r="I124" s="205">
        <v>82556.25</v>
      </c>
      <c r="J124" s="237"/>
    </row>
    <row r="125" spans="1:10" s="202" customFormat="1" x14ac:dyDescent="0.25">
      <c r="A125" s="203" t="s">
        <v>461</v>
      </c>
      <c r="B125" s="206" t="s">
        <v>686</v>
      </c>
      <c r="C125" s="203">
        <v>2</v>
      </c>
      <c r="D125" s="203" t="s">
        <v>282</v>
      </c>
      <c r="E125" s="236">
        <v>0</v>
      </c>
      <c r="F125" s="236">
        <v>0</v>
      </c>
      <c r="G125" s="205">
        <v>1734.38</v>
      </c>
      <c r="H125" s="205">
        <v>3468.75</v>
      </c>
      <c r="I125" s="205">
        <v>3468.75</v>
      </c>
      <c r="J125" s="237"/>
    </row>
    <row r="126" spans="1:10" s="202" customFormat="1" x14ac:dyDescent="0.25">
      <c r="A126" s="203" t="s">
        <v>708</v>
      </c>
      <c r="B126" s="206" t="s">
        <v>709</v>
      </c>
      <c r="C126" s="203">
        <v>12</v>
      </c>
      <c r="D126" s="203" t="s">
        <v>282</v>
      </c>
      <c r="E126" s="236">
        <v>0</v>
      </c>
      <c r="F126" s="236">
        <v>0</v>
      </c>
      <c r="G126" s="205">
        <v>2196.88</v>
      </c>
      <c r="H126" s="205">
        <v>26362.5</v>
      </c>
      <c r="I126" s="205">
        <v>26362.5</v>
      </c>
      <c r="J126" s="237"/>
    </row>
    <row r="127" spans="1:10" s="202" customFormat="1" x14ac:dyDescent="0.25">
      <c r="A127" s="203">
        <v>2</v>
      </c>
      <c r="B127" s="206" t="s">
        <v>691</v>
      </c>
      <c r="C127" s="203">
        <v>145</v>
      </c>
      <c r="D127" s="203" t="s">
        <v>300</v>
      </c>
      <c r="E127" s="236">
        <v>0</v>
      </c>
      <c r="F127" s="236">
        <v>0</v>
      </c>
      <c r="G127" s="205">
        <v>6359.38</v>
      </c>
      <c r="H127" s="205">
        <v>922109.38</v>
      </c>
      <c r="I127" s="205">
        <v>922109.38</v>
      </c>
      <c r="J127" s="237"/>
    </row>
    <row r="128" spans="1:10" s="202" customFormat="1" x14ac:dyDescent="0.25">
      <c r="A128" s="203" t="s">
        <v>472</v>
      </c>
      <c r="B128" s="206" t="s">
        <v>692</v>
      </c>
      <c r="C128" s="203">
        <v>12</v>
      </c>
      <c r="D128" s="203" t="s">
        <v>282</v>
      </c>
      <c r="E128" s="236">
        <v>0</v>
      </c>
      <c r="F128" s="236">
        <v>0</v>
      </c>
      <c r="G128" s="205">
        <v>6359.38</v>
      </c>
      <c r="H128" s="205">
        <v>76312.5</v>
      </c>
      <c r="I128" s="205">
        <v>76312.5</v>
      </c>
      <c r="J128" s="237"/>
    </row>
    <row r="129" spans="1:10" s="202" customFormat="1" x14ac:dyDescent="0.25">
      <c r="A129" s="203" t="s">
        <v>474</v>
      </c>
      <c r="B129" s="206" t="s">
        <v>710</v>
      </c>
      <c r="C129" s="203">
        <v>23</v>
      </c>
      <c r="D129" s="203" t="s">
        <v>282</v>
      </c>
      <c r="E129" s="236">
        <v>0</v>
      </c>
      <c r="F129" s="236">
        <v>0</v>
      </c>
      <c r="G129" s="205">
        <v>6359.38</v>
      </c>
      <c r="H129" s="205">
        <v>146265.63</v>
      </c>
      <c r="I129" s="205">
        <v>146265.63</v>
      </c>
      <c r="J129" s="237"/>
    </row>
    <row r="130" spans="1:10" s="202" customFormat="1" ht="30" x14ac:dyDescent="0.25">
      <c r="A130" s="203" t="s">
        <v>711</v>
      </c>
      <c r="B130" s="206" t="s">
        <v>712</v>
      </c>
      <c r="C130" s="203">
        <v>1</v>
      </c>
      <c r="D130" s="203" t="s">
        <v>282</v>
      </c>
      <c r="E130" s="236">
        <v>0</v>
      </c>
      <c r="F130" s="236">
        <v>0</v>
      </c>
      <c r="G130" s="205">
        <v>8209.3799999999992</v>
      </c>
      <c r="H130" s="205">
        <v>8209.3799999999992</v>
      </c>
      <c r="I130" s="205">
        <v>8209.3799999999992</v>
      </c>
      <c r="J130" s="237"/>
    </row>
    <row r="131" spans="1:10" s="202" customFormat="1" x14ac:dyDescent="0.25">
      <c r="A131" s="203"/>
      <c r="B131" s="208" t="s">
        <v>694</v>
      </c>
      <c r="C131" s="203"/>
      <c r="D131" s="203"/>
      <c r="E131" s="236">
        <v>0</v>
      </c>
      <c r="F131" s="236">
        <v>0</v>
      </c>
      <c r="G131" s="205">
        <v>0</v>
      </c>
      <c r="H131" s="205">
        <v>0</v>
      </c>
      <c r="I131" s="205">
        <v>0</v>
      </c>
      <c r="J131" s="237"/>
    </row>
    <row r="132" spans="1:10" s="202" customFormat="1" ht="30" x14ac:dyDescent="0.25">
      <c r="A132" s="203" t="s">
        <v>695</v>
      </c>
      <c r="B132" s="206" t="s">
        <v>737</v>
      </c>
      <c r="C132" s="203">
        <v>13</v>
      </c>
      <c r="D132" s="203" t="s">
        <v>282</v>
      </c>
      <c r="E132" s="236">
        <v>0</v>
      </c>
      <c r="F132" s="236">
        <v>0</v>
      </c>
      <c r="G132" s="205">
        <v>3584.38</v>
      </c>
      <c r="H132" s="205">
        <v>46596.88</v>
      </c>
      <c r="I132" s="205">
        <v>46596.88</v>
      </c>
      <c r="J132" s="237"/>
    </row>
    <row r="133" spans="1:10" s="202" customFormat="1" ht="30" x14ac:dyDescent="0.25">
      <c r="A133" s="203" t="s">
        <v>713</v>
      </c>
      <c r="B133" s="206" t="s">
        <v>737</v>
      </c>
      <c r="C133" s="203">
        <v>21</v>
      </c>
      <c r="D133" s="203" t="s">
        <v>282</v>
      </c>
      <c r="E133" s="236">
        <v>0</v>
      </c>
      <c r="F133" s="236">
        <v>0</v>
      </c>
      <c r="G133" s="205">
        <v>3584.38</v>
      </c>
      <c r="H133" s="205">
        <v>75271.88</v>
      </c>
      <c r="I133" s="205">
        <v>75271.88</v>
      </c>
      <c r="J133" s="237"/>
    </row>
    <row r="134" spans="1:10" s="202" customFormat="1" ht="30" x14ac:dyDescent="0.25">
      <c r="A134" s="203" t="s">
        <v>699</v>
      </c>
      <c r="B134" s="206" t="s">
        <v>741</v>
      </c>
      <c r="C134" s="203">
        <v>15</v>
      </c>
      <c r="D134" s="203" t="s">
        <v>282</v>
      </c>
      <c r="E134" s="236">
        <v>0</v>
      </c>
      <c r="F134" s="236">
        <v>0</v>
      </c>
      <c r="G134" s="205">
        <v>3584.38</v>
      </c>
      <c r="H134" s="205">
        <v>53765.63</v>
      </c>
      <c r="I134" s="205">
        <v>53765.63</v>
      </c>
      <c r="J134" s="237"/>
    </row>
    <row r="135" spans="1:10" s="202" customFormat="1" ht="30" x14ac:dyDescent="0.25">
      <c r="A135" s="203" t="s">
        <v>742</v>
      </c>
      <c r="B135" s="206" t="s">
        <v>743</v>
      </c>
      <c r="C135" s="203">
        <v>11</v>
      </c>
      <c r="D135" s="203" t="s">
        <v>282</v>
      </c>
      <c r="E135" s="236">
        <v>0</v>
      </c>
      <c r="F135" s="236">
        <v>0</v>
      </c>
      <c r="G135" s="205">
        <v>3584.38</v>
      </c>
      <c r="H135" s="205">
        <v>39428.129999999997</v>
      </c>
      <c r="I135" s="205">
        <v>39428.129999999997</v>
      </c>
      <c r="J135" s="237"/>
    </row>
    <row r="136" spans="1:10" s="202" customFormat="1" x14ac:dyDescent="0.25">
      <c r="A136" s="199"/>
      <c r="B136" s="200" t="s">
        <v>744</v>
      </c>
      <c r="C136" s="199"/>
      <c r="D136" s="199"/>
      <c r="E136" s="234">
        <v>0</v>
      </c>
      <c r="F136" s="234">
        <v>0</v>
      </c>
      <c r="G136" s="234">
        <v>0</v>
      </c>
      <c r="H136" s="234">
        <v>0</v>
      </c>
      <c r="I136" s="201">
        <v>0</v>
      </c>
      <c r="J136" s="237"/>
    </row>
    <row r="137" spans="1:10" s="202" customFormat="1" x14ac:dyDescent="0.25">
      <c r="A137" s="203"/>
      <c r="B137" s="208" t="s">
        <v>668</v>
      </c>
      <c r="C137" s="203"/>
      <c r="D137" s="203"/>
      <c r="E137" s="236">
        <v>0</v>
      </c>
      <c r="F137" s="236">
        <v>0</v>
      </c>
      <c r="G137" s="205">
        <v>0</v>
      </c>
      <c r="H137" s="205">
        <v>0</v>
      </c>
      <c r="I137" s="205">
        <v>0</v>
      </c>
      <c r="J137" s="237"/>
    </row>
    <row r="138" spans="1:10" s="202" customFormat="1" x14ac:dyDescent="0.25">
      <c r="A138" s="203">
        <v>1</v>
      </c>
      <c r="B138" s="206" t="s">
        <v>745</v>
      </c>
      <c r="C138" s="203">
        <v>85</v>
      </c>
      <c r="D138" s="203" t="s">
        <v>300</v>
      </c>
      <c r="E138" s="236">
        <v>0</v>
      </c>
      <c r="F138" s="236">
        <v>0</v>
      </c>
      <c r="G138" s="205">
        <v>4046.88</v>
      </c>
      <c r="H138" s="205">
        <v>343984.38</v>
      </c>
      <c r="I138" s="205">
        <v>343984.38</v>
      </c>
      <c r="J138" s="237"/>
    </row>
    <row r="139" spans="1:10" s="202" customFormat="1" x14ac:dyDescent="0.25">
      <c r="A139" s="203" t="s">
        <v>453</v>
      </c>
      <c r="B139" s="206" t="s">
        <v>670</v>
      </c>
      <c r="C139" s="203">
        <v>9</v>
      </c>
      <c r="D139" s="203" t="s">
        <v>282</v>
      </c>
      <c r="E139" s="236">
        <v>0</v>
      </c>
      <c r="F139" s="236">
        <v>0</v>
      </c>
      <c r="G139" s="205">
        <v>4046.88</v>
      </c>
      <c r="H139" s="205">
        <v>36421.879999999997</v>
      </c>
      <c r="I139" s="205">
        <v>36421.879999999997</v>
      </c>
      <c r="J139" s="237"/>
    </row>
    <row r="140" spans="1:10" s="202" customFormat="1" x14ac:dyDescent="0.25">
      <c r="A140" s="203" t="s">
        <v>455</v>
      </c>
      <c r="B140" s="206" t="s">
        <v>671</v>
      </c>
      <c r="C140" s="203">
        <v>7</v>
      </c>
      <c r="D140" s="203" t="s">
        <v>282</v>
      </c>
      <c r="E140" s="236">
        <v>0</v>
      </c>
      <c r="F140" s="236">
        <v>0</v>
      </c>
      <c r="G140" s="205">
        <v>2890.63</v>
      </c>
      <c r="H140" s="205">
        <v>20234.38</v>
      </c>
      <c r="I140" s="205">
        <v>20234.38</v>
      </c>
      <c r="J140" s="237"/>
    </row>
    <row r="141" spans="1:10" s="202" customFormat="1" x14ac:dyDescent="0.25">
      <c r="A141" s="203" t="s">
        <v>457</v>
      </c>
      <c r="B141" s="206" t="s">
        <v>672</v>
      </c>
      <c r="C141" s="203">
        <v>1</v>
      </c>
      <c r="D141" s="203" t="s">
        <v>282</v>
      </c>
      <c r="E141" s="236">
        <v>0</v>
      </c>
      <c r="F141" s="236">
        <v>0</v>
      </c>
      <c r="G141" s="205">
        <v>6359.38</v>
      </c>
      <c r="H141" s="205">
        <v>6359.38</v>
      </c>
      <c r="I141" s="205">
        <v>6359.38</v>
      </c>
      <c r="J141" s="237"/>
    </row>
    <row r="142" spans="1:10" s="202" customFormat="1" x14ac:dyDescent="0.25">
      <c r="A142" s="203" t="s">
        <v>673</v>
      </c>
      <c r="B142" s="206" t="s">
        <v>674</v>
      </c>
      <c r="C142" s="203">
        <v>4</v>
      </c>
      <c r="D142" s="203" t="s">
        <v>282</v>
      </c>
      <c r="E142" s="236">
        <v>0</v>
      </c>
      <c r="F142" s="236">
        <v>0</v>
      </c>
      <c r="G142" s="205">
        <v>2890.63</v>
      </c>
      <c r="H142" s="205">
        <v>11562.5</v>
      </c>
      <c r="I142" s="205">
        <v>11562.5</v>
      </c>
      <c r="J142" s="237"/>
    </row>
    <row r="143" spans="1:10" s="202" customFormat="1" x14ac:dyDescent="0.25">
      <c r="A143" s="203" t="s">
        <v>677</v>
      </c>
      <c r="B143" s="206" t="s">
        <v>678</v>
      </c>
      <c r="C143" s="203">
        <v>4</v>
      </c>
      <c r="D143" s="203" t="s">
        <v>282</v>
      </c>
      <c r="E143" s="236">
        <v>0</v>
      </c>
      <c r="F143" s="236">
        <v>0</v>
      </c>
      <c r="G143" s="205">
        <v>1734.38</v>
      </c>
      <c r="H143" s="205">
        <v>6937.5</v>
      </c>
      <c r="I143" s="205">
        <v>6937.5</v>
      </c>
      <c r="J143" s="237"/>
    </row>
    <row r="144" spans="1:10" s="202" customFormat="1" x14ac:dyDescent="0.25">
      <c r="A144" s="203" t="s">
        <v>681</v>
      </c>
      <c r="B144" s="206" t="s">
        <v>682</v>
      </c>
      <c r="C144" s="203">
        <v>6</v>
      </c>
      <c r="D144" s="203" t="s">
        <v>282</v>
      </c>
      <c r="E144" s="236">
        <v>0</v>
      </c>
      <c r="F144" s="236">
        <v>0</v>
      </c>
      <c r="G144" s="205">
        <v>1734.38</v>
      </c>
      <c r="H144" s="205">
        <v>10406.25</v>
      </c>
      <c r="I144" s="205">
        <v>10406.25</v>
      </c>
      <c r="J144" s="237"/>
    </row>
    <row r="145" spans="1:10" s="202" customFormat="1" ht="30" x14ac:dyDescent="0.25">
      <c r="A145" s="203" t="s">
        <v>459</v>
      </c>
      <c r="B145" s="206" t="s">
        <v>685</v>
      </c>
      <c r="C145" s="203">
        <v>4</v>
      </c>
      <c r="D145" s="203" t="s">
        <v>282</v>
      </c>
      <c r="E145" s="236">
        <v>0</v>
      </c>
      <c r="F145" s="236">
        <v>0</v>
      </c>
      <c r="G145" s="205">
        <v>5896.88</v>
      </c>
      <c r="H145" s="205">
        <v>23587.5</v>
      </c>
      <c r="I145" s="205">
        <v>23587.5</v>
      </c>
      <c r="J145" s="237"/>
    </row>
    <row r="146" spans="1:10" s="202" customFormat="1" x14ac:dyDescent="0.25">
      <c r="A146" s="203" t="s">
        <v>461</v>
      </c>
      <c r="B146" s="206" t="s">
        <v>686</v>
      </c>
      <c r="C146" s="203">
        <v>2</v>
      </c>
      <c r="D146" s="203" t="s">
        <v>282</v>
      </c>
      <c r="E146" s="236">
        <v>0</v>
      </c>
      <c r="F146" s="236">
        <v>0</v>
      </c>
      <c r="G146" s="205">
        <v>1734.38</v>
      </c>
      <c r="H146" s="205">
        <v>3468.75</v>
      </c>
      <c r="I146" s="205">
        <v>3468.75</v>
      </c>
      <c r="J146" s="237"/>
    </row>
    <row r="147" spans="1:10" s="202" customFormat="1" x14ac:dyDescent="0.25">
      <c r="A147" s="203" t="s">
        <v>708</v>
      </c>
      <c r="B147" s="206" t="s">
        <v>709</v>
      </c>
      <c r="C147" s="203">
        <v>2</v>
      </c>
      <c r="D147" s="203" t="s">
        <v>282</v>
      </c>
      <c r="E147" s="236">
        <v>0</v>
      </c>
      <c r="F147" s="236">
        <v>0</v>
      </c>
      <c r="G147" s="205">
        <v>2196.88</v>
      </c>
      <c r="H147" s="205">
        <v>4393.75</v>
      </c>
      <c r="I147" s="205">
        <v>4393.75</v>
      </c>
      <c r="J147" s="237"/>
    </row>
    <row r="148" spans="1:10" s="202" customFormat="1" x14ac:dyDescent="0.25">
      <c r="A148" s="203">
        <v>2</v>
      </c>
      <c r="B148" s="206" t="s">
        <v>732</v>
      </c>
      <c r="C148" s="203">
        <v>10</v>
      </c>
      <c r="D148" s="203" t="s">
        <v>300</v>
      </c>
      <c r="E148" s="236">
        <v>0</v>
      </c>
      <c r="F148" s="236">
        <v>0</v>
      </c>
      <c r="G148" s="205">
        <v>6359.38</v>
      </c>
      <c r="H148" s="205">
        <v>63593.75</v>
      </c>
      <c r="I148" s="205">
        <v>63593.75</v>
      </c>
      <c r="J148" s="237"/>
    </row>
    <row r="149" spans="1:10" s="202" customFormat="1" x14ac:dyDescent="0.25">
      <c r="A149" s="203" t="s">
        <v>472</v>
      </c>
      <c r="B149" s="206" t="s">
        <v>692</v>
      </c>
      <c r="C149" s="203">
        <v>1</v>
      </c>
      <c r="D149" s="203" t="s">
        <v>282</v>
      </c>
      <c r="E149" s="236">
        <v>0</v>
      </c>
      <c r="F149" s="236">
        <v>0</v>
      </c>
      <c r="G149" s="205">
        <v>6359.38</v>
      </c>
      <c r="H149" s="205">
        <v>6359.38</v>
      </c>
      <c r="I149" s="205">
        <v>6359.38</v>
      </c>
      <c r="J149" s="237"/>
    </row>
    <row r="150" spans="1:10" s="202" customFormat="1" x14ac:dyDescent="0.25">
      <c r="A150" s="203" t="s">
        <v>474</v>
      </c>
      <c r="B150" s="206" t="s">
        <v>710</v>
      </c>
      <c r="C150" s="203">
        <v>3</v>
      </c>
      <c r="D150" s="203" t="s">
        <v>282</v>
      </c>
      <c r="E150" s="236">
        <v>0</v>
      </c>
      <c r="F150" s="236">
        <v>0</v>
      </c>
      <c r="G150" s="205">
        <v>6359.38</v>
      </c>
      <c r="H150" s="205">
        <v>19078.13</v>
      </c>
      <c r="I150" s="205">
        <v>19078.13</v>
      </c>
      <c r="J150" s="237"/>
    </row>
    <row r="151" spans="1:10" s="202" customFormat="1" x14ac:dyDescent="0.25">
      <c r="A151" s="203"/>
      <c r="B151" s="208" t="s">
        <v>694</v>
      </c>
      <c r="C151" s="203"/>
      <c r="D151" s="203"/>
      <c r="E151" s="236">
        <v>0</v>
      </c>
      <c r="F151" s="236">
        <v>0</v>
      </c>
      <c r="G151" s="205">
        <v>0</v>
      </c>
      <c r="H151" s="205">
        <v>0</v>
      </c>
      <c r="I151" s="205">
        <v>0</v>
      </c>
      <c r="J151" s="237"/>
    </row>
    <row r="152" spans="1:10" s="202" customFormat="1" ht="30" x14ac:dyDescent="0.25">
      <c r="A152" s="203" t="s">
        <v>695</v>
      </c>
      <c r="B152" s="206" t="s">
        <v>696</v>
      </c>
      <c r="C152" s="203">
        <v>12</v>
      </c>
      <c r="D152" s="203" t="s">
        <v>282</v>
      </c>
      <c r="E152" s="236">
        <v>0</v>
      </c>
      <c r="F152" s="236">
        <v>0</v>
      </c>
      <c r="G152" s="205">
        <v>3584.38</v>
      </c>
      <c r="H152" s="205">
        <v>43012.5</v>
      </c>
      <c r="I152" s="205">
        <v>43012.5</v>
      </c>
      <c r="J152" s="237"/>
    </row>
    <row r="153" spans="1:10" s="202" customFormat="1" ht="30" x14ac:dyDescent="0.25">
      <c r="A153" s="203" t="s">
        <v>713</v>
      </c>
      <c r="B153" s="206" t="s">
        <v>725</v>
      </c>
      <c r="C153" s="203">
        <v>2</v>
      </c>
      <c r="D153" s="203" t="s">
        <v>282</v>
      </c>
      <c r="E153" s="236">
        <v>0</v>
      </c>
      <c r="F153" s="236">
        <v>0</v>
      </c>
      <c r="G153" s="205">
        <v>3584.38</v>
      </c>
      <c r="H153" s="205">
        <v>7168.75</v>
      </c>
      <c r="I153" s="205">
        <v>7168.75</v>
      </c>
      <c r="J153" s="237"/>
    </row>
    <row r="154" spans="1:10" s="202" customFormat="1" x14ac:dyDescent="0.25">
      <c r="A154" s="203" t="s">
        <v>699</v>
      </c>
      <c r="B154" s="206" t="s">
        <v>714</v>
      </c>
      <c r="C154" s="203">
        <v>4</v>
      </c>
      <c r="D154" s="203" t="s">
        <v>282</v>
      </c>
      <c r="E154" s="236">
        <v>0</v>
      </c>
      <c r="F154" s="236">
        <v>0</v>
      </c>
      <c r="G154" s="205">
        <v>3584.38</v>
      </c>
      <c r="H154" s="205">
        <v>14337.5</v>
      </c>
      <c r="I154" s="205">
        <v>14337.5</v>
      </c>
      <c r="J154" s="237"/>
    </row>
    <row r="155" spans="1:10" s="202" customFormat="1" x14ac:dyDescent="0.25">
      <c r="A155" s="199"/>
      <c r="B155" s="200" t="s">
        <v>746</v>
      </c>
      <c r="C155" s="199"/>
      <c r="D155" s="199"/>
      <c r="E155" s="234">
        <v>0</v>
      </c>
      <c r="F155" s="234">
        <v>0</v>
      </c>
      <c r="G155" s="234">
        <v>0</v>
      </c>
      <c r="H155" s="234">
        <v>0</v>
      </c>
      <c r="I155" s="201">
        <v>0</v>
      </c>
      <c r="J155" s="237"/>
    </row>
    <row r="156" spans="1:10" s="202" customFormat="1" x14ac:dyDescent="0.25">
      <c r="A156" s="203"/>
      <c r="B156" s="208" t="s">
        <v>668</v>
      </c>
      <c r="C156" s="203"/>
      <c r="D156" s="203"/>
      <c r="E156" s="236">
        <v>0</v>
      </c>
      <c r="F156" s="236">
        <v>0</v>
      </c>
      <c r="G156" s="205">
        <v>0</v>
      </c>
      <c r="H156" s="205">
        <v>0</v>
      </c>
      <c r="I156" s="205">
        <v>0</v>
      </c>
      <c r="J156" s="237"/>
    </row>
    <row r="157" spans="1:10" s="202" customFormat="1" x14ac:dyDescent="0.25">
      <c r="A157" s="203">
        <v>1</v>
      </c>
      <c r="B157" s="206" t="s">
        <v>669</v>
      </c>
      <c r="C157" s="203">
        <v>10</v>
      </c>
      <c r="D157" s="203" t="s">
        <v>300</v>
      </c>
      <c r="E157" s="236">
        <v>0</v>
      </c>
      <c r="F157" s="236">
        <v>0</v>
      </c>
      <c r="G157" s="205">
        <v>4046.88</v>
      </c>
      <c r="H157" s="205">
        <v>40468.75</v>
      </c>
      <c r="I157" s="205">
        <v>40468.75</v>
      </c>
      <c r="J157" s="237"/>
    </row>
    <row r="158" spans="1:10" s="202" customFormat="1" x14ac:dyDescent="0.25">
      <c r="A158" s="203" t="s">
        <v>453</v>
      </c>
      <c r="B158" s="206" t="s">
        <v>670</v>
      </c>
      <c r="C158" s="203">
        <v>2</v>
      </c>
      <c r="D158" s="203" t="s">
        <v>282</v>
      </c>
      <c r="E158" s="236">
        <v>0</v>
      </c>
      <c r="F158" s="236">
        <v>0</v>
      </c>
      <c r="G158" s="205">
        <v>4046.88</v>
      </c>
      <c r="H158" s="205">
        <v>8093.75</v>
      </c>
      <c r="I158" s="205">
        <v>8093.75</v>
      </c>
      <c r="J158" s="237"/>
    </row>
    <row r="159" spans="1:10" s="202" customFormat="1" x14ac:dyDescent="0.25">
      <c r="A159" s="203" t="s">
        <v>455</v>
      </c>
      <c r="B159" s="206" t="s">
        <v>671</v>
      </c>
      <c r="C159" s="203">
        <v>2</v>
      </c>
      <c r="D159" s="203" t="s">
        <v>282</v>
      </c>
      <c r="E159" s="236">
        <v>0</v>
      </c>
      <c r="F159" s="236">
        <v>0</v>
      </c>
      <c r="G159" s="205">
        <v>2890.63</v>
      </c>
      <c r="H159" s="205">
        <v>5781.25</v>
      </c>
      <c r="I159" s="205">
        <v>5781.25</v>
      </c>
      <c r="J159" s="237"/>
    </row>
    <row r="160" spans="1:10" s="202" customFormat="1" x14ac:dyDescent="0.25">
      <c r="A160" s="203" t="s">
        <v>457</v>
      </c>
      <c r="B160" s="206" t="s">
        <v>672</v>
      </c>
      <c r="C160" s="203">
        <v>1</v>
      </c>
      <c r="D160" s="203" t="s">
        <v>282</v>
      </c>
      <c r="E160" s="236">
        <v>0</v>
      </c>
      <c r="F160" s="236">
        <v>0</v>
      </c>
      <c r="G160" s="205">
        <v>6359.38</v>
      </c>
      <c r="H160" s="205">
        <v>6359.38</v>
      </c>
      <c r="I160" s="205">
        <v>6359.38</v>
      </c>
      <c r="J160" s="237"/>
    </row>
    <row r="161" spans="1:10" s="202" customFormat="1" x14ac:dyDescent="0.25">
      <c r="A161" s="203" t="s">
        <v>673</v>
      </c>
      <c r="B161" s="206" t="s">
        <v>674</v>
      </c>
      <c r="C161" s="203">
        <v>2</v>
      </c>
      <c r="D161" s="203" t="s">
        <v>282</v>
      </c>
      <c r="E161" s="236">
        <v>0</v>
      </c>
      <c r="F161" s="236">
        <v>0</v>
      </c>
      <c r="G161" s="205">
        <v>2890.63</v>
      </c>
      <c r="H161" s="205">
        <v>5781.25</v>
      </c>
      <c r="I161" s="205">
        <v>5781.25</v>
      </c>
      <c r="J161" s="237"/>
    </row>
    <row r="162" spans="1:10" s="202" customFormat="1" x14ac:dyDescent="0.25">
      <c r="A162" s="203" t="s">
        <v>677</v>
      </c>
      <c r="B162" s="206" t="s">
        <v>678</v>
      </c>
      <c r="C162" s="203">
        <v>2</v>
      </c>
      <c r="D162" s="203" t="s">
        <v>282</v>
      </c>
      <c r="E162" s="236">
        <v>0</v>
      </c>
      <c r="F162" s="236">
        <v>0</v>
      </c>
      <c r="G162" s="205">
        <v>1734.38</v>
      </c>
      <c r="H162" s="205">
        <v>3468.75</v>
      </c>
      <c r="I162" s="205">
        <v>3468.75</v>
      </c>
      <c r="J162" s="237"/>
    </row>
    <row r="163" spans="1:10" s="202" customFormat="1" x14ac:dyDescent="0.25">
      <c r="A163" s="203" t="s">
        <v>681</v>
      </c>
      <c r="B163" s="206" t="s">
        <v>682</v>
      </c>
      <c r="C163" s="203">
        <v>3</v>
      </c>
      <c r="D163" s="203" t="s">
        <v>282</v>
      </c>
      <c r="E163" s="236">
        <v>0</v>
      </c>
      <c r="F163" s="236">
        <v>0</v>
      </c>
      <c r="G163" s="205">
        <v>1734.38</v>
      </c>
      <c r="H163" s="205">
        <v>5203.13</v>
      </c>
      <c r="I163" s="205">
        <v>5203.13</v>
      </c>
      <c r="J163" s="237"/>
    </row>
    <row r="164" spans="1:10" s="202" customFormat="1" ht="30" x14ac:dyDescent="0.25">
      <c r="A164" s="203" t="s">
        <v>459</v>
      </c>
      <c r="B164" s="206" t="s">
        <v>685</v>
      </c>
      <c r="C164" s="203">
        <v>3</v>
      </c>
      <c r="D164" s="203" t="s">
        <v>282</v>
      </c>
      <c r="E164" s="236">
        <v>0</v>
      </c>
      <c r="F164" s="236">
        <v>0</v>
      </c>
      <c r="G164" s="205">
        <v>5896.88</v>
      </c>
      <c r="H164" s="205">
        <v>17690.63</v>
      </c>
      <c r="I164" s="205">
        <v>17690.63</v>
      </c>
      <c r="J164" s="237"/>
    </row>
    <row r="165" spans="1:10" s="202" customFormat="1" x14ac:dyDescent="0.25">
      <c r="A165" s="203" t="s">
        <v>461</v>
      </c>
      <c r="B165" s="206" t="s">
        <v>686</v>
      </c>
      <c r="C165" s="203">
        <v>2</v>
      </c>
      <c r="D165" s="203" t="s">
        <v>282</v>
      </c>
      <c r="E165" s="236">
        <v>0</v>
      </c>
      <c r="F165" s="236">
        <v>0</v>
      </c>
      <c r="G165" s="205">
        <v>1734.38</v>
      </c>
      <c r="H165" s="205">
        <v>3468.75</v>
      </c>
      <c r="I165" s="205">
        <v>3468.75</v>
      </c>
      <c r="J165" s="237"/>
    </row>
    <row r="166" spans="1:10" s="202" customFormat="1" x14ac:dyDescent="0.25">
      <c r="A166" s="203" t="s">
        <v>708</v>
      </c>
      <c r="B166" s="206" t="s">
        <v>709</v>
      </c>
      <c r="C166" s="203">
        <v>1</v>
      </c>
      <c r="D166" s="203" t="s">
        <v>282</v>
      </c>
      <c r="E166" s="236">
        <v>0</v>
      </c>
      <c r="F166" s="236">
        <v>0</v>
      </c>
      <c r="G166" s="205">
        <v>2196.88</v>
      </c>
      <c r="H166" s="205">
        <v>2196.88</v>
      </c>
      <c r="I166" s="205">
        <v>2196.88</v>
      </c>
      <c r="J166" s="237"/>
    </row>
    <row r="167" spans="1:10" s="202" customFormat="1" x14ac:dyDescent="0.25">
      <c r="A167" s="203">
        <v>2</v>
      </c>
      <c r="B167" s="206" t="s">
        <v>732</v>
      </c>
      <c r="C167" s="203">
        <v>50</v>
      </c>
      <c r="D167" s="203" t="s">
        <v>300</v>
      </c>
      <c r="E167" s="236">
        <v>0</v>
      </c>
      <c r="F167" s="236">
        <v>0</v>
      </c>
      <c r="G167" s="205">
        <v>6359.38</v>
      </c>
      <c r="H167" s="205">
        <v>317968.75</v>
      </c>
      <c r="I167" s="205">
        <v>317968.75</v>
      </c>
      <c r="J167" s="237"/>
    </row>
    <row r="168" spans="1:10" s="202" customFormat="1" x14ac:dyDescent="0.25">
      <c r="A168" s="203" t="s">
        <v>472</v>
      </c>
      <c r="B168" s="206" t="s">
        <v>692</v>
      </c>
      <c r="C168" s="203">
        <v>2</v>
      </c>
      <c r="D168" s="203" t="s">
        <v>282</v>
      </c>
      <c r="E168" s="236">
        <v>0</v>
      </c>
      <c r="F168" s="236">
        <v>0</v>
      </c>
      <c r="G168" s="205">
        <v>6359.38</v>
      </c>
      <c r="H168" s="205">
        <v>12718.75</v>
      </c>
      <c r="I168" s="205">
        <v>12718.75</v>
      </c>
      <c r="J168" s="237"/>
    </row>
    <row r="169" spans="1:10" s="202" customFormat="1" x14ac:dyDescent="0.25">
      <c r="A169" s="203" t="s">
        <v>474</v>
      </c>
      <c r="B169" s="206" t="s">
        <v>710</v>
      </c>
      <c r="C169" s="203">
        <v>11</v>
      </c>
      <c r="D169" s="203" t="s">
        <v>282</v>
      </c>
      <c r="E169" s="236">
        <v>0</v>
      </c>
      <c r="F169" s="236">
        <v>0</v>
      </c>
      <c r="G169" s="205">
        <v>6359.38</v>
      </c>
      <c r="H169" s="205">
        <v>69953.13</v>
      </c>
      <c r="I169" s="205">
        <v>69953.13</v>
      </c>
      <c r="J169" s="237"/>
    </row>
    <row r="170" spans="1:10" s="202" customFormat="1" x14ac:dyDescent="0.25">
      <c r="A170" s="203"/>
      <c r="B170" s="208" t="s">
        <v>694</v>
      </c>
      <c r="C170" s="203"/>
      <c r="D170" s="203"/>
      <c r="E170" s="236">
        <v>0</v>
      </c>
      <c r="F170" s="236">
        <v>0</v>
      </c>
      <c r="G170" s="205">
        <v>0</v>
      </c>
      <c r="H170" s="205">
        <v>0</v>
      </c>
      <c r="I170" s="205">
        <v>0</v>
      </c>
      <c r="J170" s="237"/>
    </row>
    <row r="171" spans="1:10" s="202" customFormat="1" ht="30" x14ac:dyDescent="0.25">
      <c r="A171" s="203" t="s">
        <v>713</v>
      </c>
      <c r="B171" s="206" t="s">
        <v>725</v>
      </c>
      <c r="C171" s="203">
        <v>9</v>
      </c>
      <c r="D171" s="203" t="s">
        <v>282</v>
      </c>
      <c r="E171" s="236">
        <v>0</v>
      </c>
      <c r="F171" s="236">
        <v>0</v>
      </c>
      <c r="G171" s="205">
        <v>3584.38</v>
      </c>
      <c r="H171" s="205">
        <v>32259.38</v>
      </c>
      <c r="I171" s="205">
        <v>32259.38</v>
      </c>
      <c r="J171" s="237"/>
    </row>
    <row r="172" spans="1:10" s="202" customFormat="1" x14ac:dyDescent="0.25">
      <c r="A172" s="203" t="s">
        <v>699</v>
      </c>
      <c r="B172" s="206" t="s">
        <v>714</v>
      </c>
      <c r="C172" s="203">
        <v>2</v>
      </c>
      <c r="D172" s="203" t="s">
        <v>282</v>
      </c>
      <c r="E172" s="236">
        <v>0</v>
      </c>
      <c r="F172" s="236">
        <v>0</v>
      </c>
      <c r="G172" s="205">
        <v>3584.38</v>
      </c>
      <c r="H172" s="205">
        <v>7168.75</v>
      </c>
      <c r="I172" s="205">
        <v>7168.75</v>
      </c>
      <c r="J172" s="237"/>
    </row>
    <row r="173" spans="1:10" s="202" customFormat="1" ht="30" x14ac:dyDescent="0.25">
      <c r="A173" s="199"/>
      <c r="B173" s="200" t="s">
        <v>747</v>
      </c>
      <c r="C173" s="199"/>
      <c r="D173" s="199"/>
      <c r="E173" s="234">
        <v>0</v>
      </c>
      <c r="F173" s="234">
        <v>0</v>
      </c>
      <c r="G173" s="234">
        <v>0</v>
      </c>
      <c r="H173" s="234">
        <v>0</v>
      </c>
      <c r="I173" s="201">
        <v>0</v>
      </c>
      <c r="J173" s="237"/>
    </row>
    <row r="174" spans="1:10" s="202" customFormat="1" x14ac:dyDescent="0.25">
      <c r="A174" s="203"/>
      <c r="B174" s="208" t="s">
        <v>668</v>
      </c>
      <c r="C174" s="203"/>
      <c r="D174" s="203"/>
      <c r="E174" s="236">
        <v>0</v>
      </c>
      <c r="F174" s="236">
        <v>0</v>
      </c>
      <c r="G174" s="205">
        <v>0</v>
      </c>
      <c r="H174" s="205">
        <v>0</v>
      </c>
      <c r="I174" s="205">
        <v>0</v>
      </c>
      <c r="J174" s="237"/>
    </row>
    <row r="175" spans="1:10" s="202" customFormat="1" x14ac:dyDescent="0.25">
      <c r="A175" s="203">
        <v>1</v>
      </c>
      <c r="B175" s="206" t="s">
        <v>669</v>
      </c>
      <c r="C175" s="203">
        <v>55</v>
      </c>
      <c r="D175" s="203" t="s">
        <v>300</v>
      </c>
      <c r="E175" s="236">
        <v>0</v>
      </c>
      <c r="F175" s="236">
        <v>0</v>
      </c>
      <c r="G175" s="205">
        <v>4046.88</v>
      </c>
      <c r="H175" s="205">
        <v>222578.13</v>
      </c>
      <c r="I175" s="205">
        <v>222578.13</v>
      </c>
      <c r="J175" s="237"/>
    </row>
    <row r="176" spans="1:10" s="202" customFormat="1" x14ac:dyDescent="0.25">
      <c r="A176" s="203" t="s">
        <v>453</v>
      </c>
      <c r="B176" s="206" t="s">
        <v>670</v>
      </c>
      <c r="C176" s="203">
        <v>2</v>
      </c>
      <c r="D176" s="203" t="s">
        <v>282</v>
      </c>
      <c r="E176" s="236">
        <v>0</v>
      </c>
      <c r="F176" s="236">
        <v>0</v>
      </c>
      <c r="G176" s="205">
        <v>4046.88</v>
      </c>
      <c r="H176" s="205">
        <v>8093.75</v>
      </c>
      <c r="I176" s="205">
        <v>8093.75</v>
      </c>
      <c r="J176" s="237"/>
    </row>
    <row r="177" spans="1:10" s="202" customFormat="1" x14ac:dyDescent="0.25">
      <c r="A177" s="203" t="s">
        <v>455</v>
      </c>
      <c r="B177" s="206" t="s">
        <v>671</v>
      </c>
      <c r="C177" s="203">
        <v>5</v>
      </c>
      <c r="D177" s="203" t="s">
        <v>282</v>
      </c>
      <c r="E177" s="236">
        <v>0</v>
      </c>
      <c r="F177" s="236">
        <v>0</v>
      </c>
      <c r="G177" s="205">
        <v>2890.63</v>
      </c>
      <c r="H177" s="205">
        <v>14453.13</v>
      </c>
      <c r="I177" s="205">
        <v>14453.13</v>
      </c>
      <c r="J177" s="237"/>
    </row>
    <row r="178" spans="1:10" s="202" customFormat="1" x14ac:dyDescent="0.25">
      <c r="A178" s="203" t="s">
        <v>457</v>
      </c>
      <c r="B178" s="206" t="s">
        <v>672</v>
      </c>
      <c r="C178" s="203">
        <v>2</v>
      </c>
      <c r="D178" s="203" t="s">
        <v>282</v>
      </c>
      <c r="E178" s="236">
        <v>0</v>
      </c>
      <c r="F178" s="236">
        <v>0</v>
      </c>
      <c r="G178" s="205">
        <v>6359.38</v>
      </c>
      <c r="H178" s="205">
        <v>12718.75</v>
      </c>
      <c r="I178" s="205">
        <v>12718.75</v>
      </c>
      <c r="J178" s="237"/>
    </row>
    <row r="179" spans="1:10" s="202" customFormat="1" x14ac:dyDescent="0.25">
      <c r="A179" s="203" t="s">
        <v>673</v>
      </c>
      <c r="B179" s="206" t="s">
        <v>674</v>
      </c>
      <c r="C179" s="203">
        <v>4</v>
      </c>
      <c r="D179" s="203" t="s">
        <v>282</v>
      </c>
      <c r="E179" s="236">
        <v>0</v>
      </c>
      <c r="F179" s="236">
        <v>0</v>
      </c>
      <c r="G179" s="205">
        <v>2890.63</v>
      </c>
      <c r="H179" s="205">
        <v>11562.5</v>
      </c>
      <c r="I179" s="205">
        <v>11562.5</v>
      </c>
      <c r="J179" s="237"/>
    </row>
    <row r="180" spans="1:10" s="202" customFormat="1" x14ac:dyDescent="0.25">
      <c r="A180" s="203" t="s">
        <v>677</v>
      </c>
      <c r="B180" s="206" t="s">
        <v>678</v>
      </c>
      <c r="C180" s="203">
        <v>4</v>
      </c>
      <c r="D180" s="203" t="s">
        <v>282</v>
      </c>
      <c r="E180" s="236">
        <v>0</v>
      </c>
      <c r="F180" s="236">
        <v>0</v>
      </c>
      <c r="G180" s="205">
        <v>1734.38</v>
      </c>
      <c r="H180" s="205">
        <v>6937.5</v>
      </c>
      <c r="I180" s="205">
        <v>6937.5</v>
      </c>
      <c r="J180" s="237"/>
    </row>
    <row r="181" spans="1:10" s="202" customFormat="1" x14ac:dyDescent="0.25">
      <c r="A181" s="203" t="s">
        <v>681</v>
      </c>
      <c r="B181" s="206" t="s">
        <v>682</v>
      </c>
      <c r="C181" s="203">
        <v>6</v>
      </c>
      <c r="D181" s="203" t="s">
        <v>282</v>
      </c>
      <c r="E181" s="236">
        <v>0</v>
      </c>
      <c r="F181" s="236">
        <v>0</v>
      </c>
      <c r="G181" s="205">
        <v>1734.38</v>
      </c>
      <c r="H181" s="205">
        <v>10406.25</v>
      </c>
      <c r="I181" s="205">
        <v>10406.25</v>
      </c>
      <c r="J181" s="237"/>
    </row>
    <row r="182" spans="1:10" s="202" customFormat="1" ht="30" x14ac:dyDescent="0.25">
      <c r="A182" s="203" t="s">
        <v>459</v>
      </c>
      <c r="B182" s="206" t="s">
        <v>685</v>
      </c>
      <c r="C182" s="203">
        <v>5</v>
      </c>
      <c r="D182" s="203" t="s">
        <v>282</v>
      </c>
      <c r="E182" s="236">
        <v>0</v>
      </c>
      <c r="F182" s="236">
        <v>0</v>
      </c>
      <c r="G182" s="205">
        <v>5896.88</v>
      </c>
      <c r="H182" s="205">
        <v>29484.38</v>
      </c>
      <c r="I182" s="205">
        <v>29484.38</v>
      </c>
      <c r="J182" s="237"/>
    </row>
    <row r="183" spans="1:10" s="202" customFormat="1" x14ac:dyDescent="0.25">
      <c r="A183" s="203" t="s">
        <v>461</v>
      </c>
      <c r="B183" s="206" t="s">
        <v>686</v>
      </c>
      <c r="C183" s="203">
        <v>2</v>
      </c>
      <c r="D183" s="203" t="s">
        <v>282</v>
      </c>
      <c r="E183" s="236">
        <v>0</v>
      </c>
      <c r="F183" s="236">
        <v>0</v>
      </c>
      <c r="G183" s="205">
        <v>1734.38</v>
      </c>
      <c r="H183" s="205">
        <v>3468.75</v>
      </c>
      <c r="I183" s="205">
        <v>3468.75</v>
      </c>
      <c r="J183" s="237"/>
    </row>
    <row r="184" spans="1:10" s="202" customFormat="1" x14ac:dyDescent="0.25">
      <c r="A184" s="203" t="s">
        <v>708</v>
      </c>
      <c r="B184" s="206" t="s">
        <v>709</v>
      </c>
      <c r="C184" s="203">
        <v>2</v>
      </c>
      <c r="D184" s="203" t="s">
        <v>282</v>
      </c>
      <c r="E184" s="236">
        <v>0</v>
      </c>
      <c r="F184" s="236">
        <v>0</v>
      </c>
      <c r="G184" s="205">
        <v>2196.88</v>
      </c>
      <c r="H184" s="205">
        <v>4393.75</v>
      </c>
      <c r="I184" s="205">
        <v>4393.75</v>
      </c>
      <c r="J184" s="237"/>
    </row>
    <row r="185" spans="1:10" s="202" customFormat="1" x14ac:dyDescent="0.25">
      <c r="A185" s="203">
        <v>2</v>
      </c>
      <c r="B185" s="206" t="s">
        <v>732</v>
      </c>
      <c r="C185" s="203">
        <v>110</v>
      </c>
      <c r="D185" s="203" t="s">
        <v>300</v>
      </c>
      <c r="E185" s="236">
        <v>0</v>
      </c>
      <c r="F185" s="236">
        <v>0</v>
      </c>
      <c r="G185" s="205">
        <v>6359.38</v>
      </c>
      <c r="H185" s="205">
        <v>699531.25</v>
      </c>
      <c r="I185" s="205">
        <v>699531.25</v>
      </c>
      <c r="J185" s="237"/>
    </row>
    <row r="186" spans="1:10" s="202" customFormat="1" x14ac:dyDescent="0.25">
      <c r="A186" s="203" t="s">
        <v>472</v>
      </c>
      <c r="B186" s="206" t="s">
        <v>692</v>
      </c>
      <c r="C186" s="203">
        <v>4</v>
      </c>
      <c r="D186" s="203" t="s">
        <v>282</v>
      </c>
      <c r="E186" s="236">
        <v>0</v>
      </c>
      <c r="F186" s="236">
        <v>0</v>
      </c>
      <c r="G186" s="205">
        <v>6359.38</v>
      </c>
      <c r="H186" s="205">
        <v>25437.5</v>
      </c>
      <c r="I186" s="205">
        <v>25437.5</v>
      </c>
      <c r="J186" s="237"/>
    </row>
    <row r="187" spans="1:10" s="202" customFormat="1" x14ac:dyDescent="0.25">
      <c r="A187" s="203" t="s">
        <v>474</v>
      </c>
      <c r="B187" s="206" t="s">
        <v>710</v>
      </c>
      <c r="C187" s="203">
        <v>14</v>
      </c>
      <c r="D187" s="203" t="s">
        <v>282</v>
      </c>
      <c r="E187" s="236">
        <v>0</v>
      </c>
      <c r="F187" s="236">
        <v>0</v>
      </c>
      <c r="G187" s="205">
        <v>6359.38</v>
      </c>
      <c r="H187" s="205">
        <v>89031.25</v>
      </c>
      <c r="I187" s="205">
        <v>89031.25</v>
      </c>
      <c r="J187" s="237"/>
    </row>
    <row r="188" spans="1:10" s="202" customFormat="1" x14ac:dyDescent="0.25">
      <c r="A188" s="203"/>
      <c r="B188" s="208" t="s">
        <v>694</v>
      </c>
      <c r="C188" s="203"/>
      <c r="D188" s="203"/>
      <c r="E188" s="236">
        <v>0</v>
      </c>
      <c r="F188" s="236">
        <v>0</v>
      </c>
      <c r="G188" s="205">
        <v>0</v>
      </c>
      <c r="H188" s="205">
        <v>0</v>
      </c>
      <c r="I188" s="205">
        <v>0</v>
      </c>
      <c r="J188" s="237"/>
    </row>
    <row r="189" spans="1:10" s="202" customFormat="1" ht="30" x14ac:dyDescent="0.25">
      <c r="A189" s="203" t="s">
        <v>713</v>
      </c>
      <c r="B189" s="206" t="s">
        <v>725</v>
      </c>
      <c r="C189" s="203">
        <v>20</v>
      </c>
      <c r="D189" s="203" t="s">
        <v>282</v>
      </c>
      <c r="E189" s="236">
        <v>0</v>
      </c>
      <c r="F189" s="236">
        <v>0</v>
      </c>
      <c r="G189" s="205">
        <v>3584.38</v>
      </c>
      <c r="H189" s="205">
        <v>71687.5</v>
      </c>
      <c r="I189" s="205">
        <v>71687.5</v>
      </c>
      <c r="J189" s="237"/>
    </row>
    <row r="190" spans="1:10" s="202" customFormat="1" ht="30" x14ac:dyDescent="0.25">
      <c r="A190" s="203" t="s">
        <v>748</v>
      </c>
      <c r="B190" s="206" t="s">
        <v>696</v>
      </c>
      <c r="C190" s="203">
        <v>6</v>
      </c>
      <c r="D190" s="203" t="s">
        <v>282</v>
      </c>
      <c r="E190" s="236">
        <v>0</v>
      </c>
      <c r="F190" s="236">
        <v>0</v>
      </c>
      <c r="G190" s="205">
        <v>3584.38</v>
      </c>
      <c r="H190" s="205">
        <v>21506.25</v>
      </c>
      <c r="I190" s="205">
        <v>21506.25</v>
      </c>
      <c r="J190" s="237"/>
    </row>
    <row r="191" spans="1:10" s="202" customFormat="1" ht="30" x14ac:dyDescent="0.25">
      <c r="A191" s="203" t="s">
        <v>729</v>
      </c>
      <c r="B191" s="206" t="s">
        <v>749</v>
      </c>
      <c r="C191" s="203">
        <v>8</v>
      </c>
      <c r="D191" s="203" t="s">
        <v>282</v>
      </c>
      <c r="E191" s="236">
        <v>0</v>
      </c>
      <c r="F191" s="236">
        <v>0</v>
      </c>
      <c r="G191" s="205">
        <v>3584.38</v>
      </c>
      <c r="H191" s="205">
        <v>28675</v>
      </c>
      <c r="I191" s="205">
        <v>28675</v>
      </c>
      <c r="J191" s="237"/>
    </row>
    <row r="192" spans="1:10" s="202" customFormat="1" x14ac:dyDescent="0.25">
      <c r="A192" s="203" t="s">
        <v>699</v>
      </c>
      <c r="B192" s="206" t="s">
        <v>714</v>
      </c>
      <c r="C192" s="203">
        <v>2</v>
      </c>
      <c r="D192" s="203" t="s">
        <v>282</v>
      </c>
      <c r="E192" s="236">
        <v>0</v>
      </c>
      <c r="F192" s="236">
        <v>0</v>
      </c>
      <c r="G192" s="205">
        <v>3584.38</v>
      </c>
      <c r="H192" s="205">
        <v>7168.75</v>
      </c>
      <c r="I192" s="205">
        <v>7168.75</v>
      </c>
      <c r="J192" s="237"/>
    </row>
    <row r="193" spans="1:10" s="202" customFormat="1" x14ac:dyDescent="0.25">
      <c r="A193" s="199"/>
      <c r="B193" s="200" t="s">
        <v>750</v>
      </c>
      <c r="C193" s="199"/>
      <c r="D193" s="199"/>
      <c r="E193" s="234">
        <v>0</v>
      </c>
      <c r="F193" s="234">
        <v>0</v>
      </c>
      <c r="G193" s="234">
        <v>0</v>
      </c>
      <c r="H193" s="234">
        <v>0</v>
      </c>
      <c r="I193" s="201">
        <v>0</v>
      </c>
      <c r="J193" s="237"/>
    </row>
    <row r="194" spans="1:10" s="202" customFormat="1" x14ac:dyDescent="0.25">
      <c r="A194" s="203"/>
      <c r="B194" s="208" t="s">
        <v>668</v>
      </c>
      <c r="C194" s="203"/>
      <c r="D194" s="203"/>
      <c r="E194" s="236">
        <v>0</v>
      </c>
      <c r="F194" s="236">
        <v>0</v>
      </c>
      <c r="G194" s="205">
        <v>0</v>
      </c>
      <c r="H194" s="205">
        <v>0</v>
      </c>
      <c r="I194" s="205">
        <v>0</v>
      </c>
      <c r="J194" s="237"/>
    </row>
    <row r="195" spans="1:10" s="202" customFormat="1" x14ac:dyDescent="0.25">
      <c r="A195" s="203">
        <v>1</v>
      </c>
      <c r="B195" s="206" t="s">
        <v>669</v>
      </c>
      <c r="C195" s="203">
        <v>20</v>
      </c>
      <c r="D195" s="203" t="s">
        <v>300</v>
      </c>
      <c r="E195" s="236">
        <v>0</v>
      </c>
      <c r="F195" s="236">
        <v>0</v>
      </c>
      <c r="G195" s="205">
        <v>4046.88</v>
      </c>
      <c r="H195" s="205">
        <v>80937.5</v>
      </c>
      <c r="I195" s="205">
        <v>80937.5</v>
      </c>
      <c r="J195" s="237"/>
    </row>
    <row r="196" spans="1:10" s="202" customFormat="1" x14ac:dyDescent="0.25">
      <c r="A196" s="203" t="s">
        <v>453</v>
      </c>
      <c r="B196" s="206" t="s">
        <v>670</v>
      </c>
      <c r="C196" s="203">
        <v>1</v>
      </c>
      <c r="D196" s="203" t="s">
        <v>282</v>
      </c>
      <c r="E196" s="236">
        <v>0</v>
      </c>
      <c r="F196" s="236">
        <v>0</v>
      </c>
      <c r="G196" s="205">
        <v>4046.88</v>
      </c>
      <c r="H196" s="205">
        <v>4046.88</v>
      </c>
      <c r="I196" s="205">
        <v>4046.88</v>
      </c>
      <c r="J196" s="237"/>
    </row>
    <row r="197" spans="1:10" s="202" customFormat="1" x14ac:dyDescent="0.25">
      <c r="A197" s="203" t="s">
        <v>455</v>
      </c>
      <c r="B197" s="206" t="s">
        <v>671</v>
      </c>
      <c r="C197" s="203">
        <v>4</v>
      </c>
      <c r="D197" s="203" t="s">
        <v>282</v>
      </c>
      <c r="E197" s="236">
        <v>0</v>
      </c>
      <c r="F197" s="236">
        <v>0</v>
      </c>
      <c r="G197" s="205">
        <v>2890.63</v>
      </c>
      <c r="H197" s="205">
        <v>11562.5</v>
      </c>
      <c r="I197" s="205">
        <v>11562.5</v>
      </c>
      <c r="J197" s="237"/>
    </row>
    <row r="198" spans="1:10" s="202" customFormat="1" x14ac:dyDescent="0.25">
      <c r="A198" s="203" t="s">
        <v>457</v>
      </c>
      <c r="B198" s="206" t="s">
        <v>672</v>
      </c>
      <c r="C198" s="203">
        <v>1</v>
      </c>
      <c r="D198" s="203" t="s">
        <v>282</v>
      </c>
      <c r="E198" s="236">
        <v>0</v>
      </c>
      <c r="F198" s="236">
        <v>0</v>
      </c>
      <c r="G198" s="205">
        <v>6359.38</v>
      </c>
      <c r="H198" s="205">
        <v>6359.38</v>
      </c>
      <c r="I198" s="205">
        <v>6359.38</v>
      </c>
      <c r="J198" s="237"/>
    </row>
    <row r="199" spans="1:10" s="202" customFormat="1" x14ac:dyDescent="0.25">
      <c r="A199" s="203" t="s">
        <v>673</v>
      </c>
      <c r="B199" s="206" t="s">
        <v>674</v>
      </c>
      <c r="C199" s="203">
        <v>2</v>
      </c>
      <c r="D199" s="203" t="s">
        <v>282</v>
      </c>
      <c r="E199" s="236">
        <v>0</v>
      </c>
      <c r="F199" s="236">
        <v>0</v>
      </c>
      <c r="G199" s="205">
        <v>2890.63</v>
      </c>
      <c r="H199" s="205">
        <v>5781.25</v>
      </c>
      <c r="I199" s="205">
        <v>5781.25</v>
      </c>
      <c r="J199" s="237"/>
    </row>
    <row r="200" spans="1:10" s="202" customFormat="1" x14ac:dyDescent="0.25">
      <c r="A200" s="203" t="s">
        <v>677</v>
      </c>
      <c r="B200" s="206" t="s">
        <v>678</v>
      </c>
      <c r="C200" s="203">
        <v>2</v>
      </c>
      <c r="D200" s="203" t="s">
        <v>282</v>
      </c>
      <c r="E200" s="236">
        <v>0</v>
      </c>
      <c r="F200" s="236">
        <v>0</v>
      </c>
      <c r="G200" s="205">
        <v>1734.38</v>
      </c>
      <c r="H200" s="205">
        <v>3468.75</v>
      </c>
      <c r="I200" s="205">
        <v>3468.75</v>
      </c>
      <c r="J200" s="237"/>
    </row>
    <row r="201" spans="1:10" s="202" customFormat="1" x14ac:dyDescent="0.25">
      <c r="A201" s="203" t="s">
        <v>681</v>
      </c>
      <c r="B201" s="206" t="s">
        <v>682</v>
      </c>
      <c r="C201" s="203">
        <v>3</v>
      </c>
      <c r="D201" s="203" t="s">
        <v>282</v>
      </c>
      <c r="E201" s="236">
        <v>0</v>
      </c>
      <c r="F201" s="236">
        <v>0</v>
      </c>
      <c r="G201" s="205">
        <v>1734.38</v>
      </c>
      <c r="H201" s="205">
        <v>5203.13</v>
      </c>
      <c r="I201" s="205">
        <v>5203.13</v>
      </c>
      <c r="J201" s="237"/>
    </row>
    <row r="202" spans="1:10" s="202" customFormat="1" ht="30" x14ac:dyDescent="0.25">
      <c r="A202" s="203" t="s">
        <v>459</v>
      </c>
      <c r="B202" s="206" t="s">
        <v>685</v>
      </c>
      <c r="C202" s="203">
        <v>3</v>
      </c>
      <c r="D202" s="203" t="s">
        <v>282</v>
      </c>
      <c r="E202" s="236">
        <v>0</v>
      </c>
      <c r="F202" s="236">
        <v>0</v>
      </c>
      <c r="G202" s="205">
        <v>5896.88</v>
      </c>
      <c r="H202" s="205">
        <v>17690.63</v>
      </c>
      <c r="I202" s="205">
        <v>17690.63</v>
      </c>
      <c r="J202" s="237"/>
    </row>
    <row r="203" spans="1:10" s="202" customFormat="1" x14ac:dyDescent="0.25">
      <c r="A203" s="203" t="s">
        <v>461</v>
      </c>
      <c r="B203" s="206" t="s">
        <v>686</v>
      </c>
      <c r="C203" s="203">
        <v>1</v>
      </c>
      <c r="D203" s="203" t="s">
        <v>282</v>
      </c>
      <c r="E203" s="236">
        <v>0</v>
      </c>
      <c r="F203" s="236">
        <v>0</v>
      </c>
      <c r="G203" s="205">
        <v>1734.38</v>
      </c>
      <c r="H203" s="205">
        <v>1734.38</v>
      </c>
      <c r="I203" s="205">
        <v>1734.38</v>
      </c>
      <c r="J203" s="237"/>
    </row>
    <row r="204" spans="1:10" s="202" customFormat="1" x14ac:dyDescent="0.25">
      <c r="A204" s="203" t="s">
        <v>708</v>
      </c>
      <c r="B204" s="206" t="s">
        <v>709</v>
      </c>
      <c r="C204" s="203">
        <v>1</v>
      </c>
      <c r="D204" s="203" t="s">
        <v>282</v>
      </c>
      <c r="E204" s="236">
        <v>0</v>
      </c>
      <c r="F204" s="236">
        <v>0</v>
      </c>
      <c r="G204" s="205">
        <v>2196.88</v>
      </c>
      <c r="H204" s="205">
        <v>2196.88</v>
      </c>
      <c r="I204" s="205">
        <v>2196.88</v>
      </c>
      <c r="J204" s="237"/>
    </row>
    <row r="205" spans="1:10" s="202" customFormat="1" x14ac:dyDescent="0.25">
      <c r="A205" s="203"/>
      <c r="B205" s="208" t="s">
        <v>694</v>
      </c>
      <c r="C205" s="203"/>
      <c r="D205" s="203"/>
      <c r="E205" s="236">
        <v>0</v>
      </c>
      <c r="F205" s="236">
        <v>0</v>
      </c>
      <c r="G205" s="205">
        <v>0</v>
      </c>
      <c r="H205" s="205">
        <v>0</v>
      </c>
      <c r="I205" s="205">
        <v>0</v>
      </c>
      <c r="J205" s="237"/>
    </row>
    <row r="206" spans="1:10" s="202" customFormat="1" ht="30" x14ac:dyDescent="0.25">
      <c r="A206" s="203" t="s">
        <v>748</v>
      </c>
      <c r="B206" s="206" t="s">
        <v>751</v>
      </c>
      <c r="C206" s="203">
        <v>2</v>
      </c>
      <c r="D206" s="203" t="s">
        <v>282</v>
      </c>
      <c r="E206" s="236">
        <v>0</v>
      </c>
      <c r="F206" s="236">
        <v>0</v>
      </c>
      <c r="G206" s="205">
        <v>3584.38</v>
      </c>
      <c r="H206" s="205">
        <v>7168.75</v>
      </c>
      <c r="I206" s="205">
        <v>7168.75</v>
      </c>
      <c r="J206" s="237"/>
    </row>
    <row r="207" spans="1:10" s="202" customFormat="1" x14ac:dyDescent="0.25">
      <c r="A207" s="203" t="s">
        <v>699</v>
      </c>
      <c r="B207" s="206" t="s">
        <v>714</v>
      </c>
      <c r="C207" s="203">
        <v>1</v>
      </c>
      <c r="D207" s="203" t="s">
        <v>282</v>
      </c>
      <c r="E207" s="236">
        <v>0</v>
      </c>
      <c r="F207" s="236">
        <v>0</v>
      </c>
      <c r="G207" s="205">
        <v>3584.38</v>
      </c>
      <c r="H207" s="205">
        <v>3584.38</v>
      </c>
      <c r="I207" s="205">
        <v>3584.38</v>
      </c>
      <c r="J207" s="237"/>
    </row>
    <row r="208" spans="1:10" s="202" customFormat="1" x14ac:dyDescent="0.25">
      <c r="A208" s="199"/>
      <c r="B208" s="200" t="s">
        <v>752</v>
      </c>
      <c r="C208" s="199"/>
      <c r="D208" s="199"/>
      <c r="E208" s="234">
        <v>0</v>
      </c>
      <c r="F208" s="234">
        <v>0</v>
      </c>
      <c r="G208" s="234">
        <v>0</v>
      </c>
      <c r="H208" s="234">
        <v>0</v>
      </c>
      <c r="I208" s="201">
        <v>0</v>
      </c>
      <c r="J208" s="237"/>
    </row>
    <row r="209" spans="1:10" s="202" customFormat="1" x14ac:dyDescent="0.25">
      <c r="A209" s="203"/>
      <c r="B209" s="208" t="s">
        <v>668</v>
      </c>
      <c r="C209" s="203"/>
      <c r="D209" s="203"/>
      <c r="E209" s="236">
        <v>0</v>
      </c>
      <c r="F209" s="236">
        <v>0</v>
      </c>
      <c r="G209" s="205">
        <v>0</v>
      </c>
      <c r="H209" s="205">
        <v>0</v>
      </c>
      <c r="I209" s="205">
        <v>0</v>
      </c>
      <c r="J209" s="237"/>
    </row>
    <row r="210" spans="1:10" s="202" customFormat="1" x14ac:dyDescent="0.25">
      <c r="A210" s="203">
        <v>1</v>
      </c>
      <c r="B210" s="206" t="s">
        <v>669</v>
      </c>
      <c r="C210" s="203">
        <v>1905</v>
      </c>
      <c r="D210" s="203" t="s">
        <v>300</v>
      </c>
      <c r="E210" s="236">
        <v>0</v>
      </c>
      <c r="F210" s="236">
        <v>0</v>
      </c>
      <c r="G210" s="205">
        <v>4046.88</v>
      </c>
      <c r="H210" s="205">
        <v>7709296.8799999999</v>
      </c>
      <c r="I210" s="205">
        <v>7709296.8799999999</v>
      </c>
      <c r="J210" s="237"/>
    </row>
    <row r="211" spans="1:10" s="202" customFormat="1" x14ac:dyDescent="0.25">
      <c r="A211" s="203" t="s">
        <v>453</v>
      </c>
      <c r="B211" s="206" t="s">
        <v>670</v>
      </c>
      <c r="C211" s="203">
        <v>16</v>
      </c>
      <c r="D211" s="203" t="s">
        <v>282</v>
      </c>
      <c r="E211" s="236">
        <v>0</v>
      </c>
      <c r="F211" s="236">
        <v>0</v>
      </c>
      <c r="G211" s="205">
        <v>4046.88</v>
      </c>
      <c r="H211" s="205">
        <v>64750</v>
      </c>
      <c r="I211" s="205">
        <v>64750</v>
      </c>
      <c r="J211" s="237"/>
    </row>
    <row r="212" spans="1:10" s="202" customFormat="1" x14ac:dyDescent="0.25">
      <c r="A212" s="203" t="s">
        <v>455</v>
      </c>
      <c r="B212" s="206" t="s">
        <v>671</v>
      </c>
      <c r="C212" s="203">
        <v>149</v>
      </c>
      <c r="D212" s="203" t="s">
        <v>282</v>
      </c>
      <c r="E212" s="236">
        <v>0</v>
      </c>
      <c r="F212" s="236">
        <v>0</v>
      </c>
      <c r="G212" s="205">
        <v>2890.63</v>
      </c>
      <c r="H212" s="205">
        <v>430703.13</v>
      </c>
      <c r="I212" s="205">
        <v>430703.13</v>
      </c>
      <c r="J212" s="237"/>
    </row>
    <row r="213" spans="1:10" s="202" customFormat="1" x14ac:dyDescent="0.25">
      <c r="A213" s="203" t="s">
        <v>457</v>
      </c>
      <c r="B213" s="206" t="s">
        <v>672</v>
      </c>
      <c r="C213" s="203">
        <v>2</v>
      </c>
      <c r="D213" s="203" t="s">
        <v>282</v>
      </c>
      <c r="E213" s="236">
        <v>0</v>
      </c>
      <c r="F213" s="236">
        <v>0</v>
      </c>
      <c r="G213" s="205">
        <v>6359.38</v>
      </c>
      <c r="H213" s="205">
        <v>12718.75</v>
      </c>
      <c r="I213" s="205">
        <v>12718.75</v>
      </c>
      <c r="J213" s="237"/>
    </row>
    <row r="214" spans="1:10" s="202" customFormat="1" x14ac:dyDescent="0.25">
      <c r="A214" s="203" t="s">
        <v>673</v>
      </c>
      <c r="B214" s="206" t="s">
        <v>674</v>
      </c>
      <c r="C214" s="203">
        <v>18</v>
      </c>
      <c r="D214" s="203" t="s">
        <v>282</v>
      </c>
      <c r="E214" s="236">
        <v>0</v>
      </c>
      <c r="F214" s="236">
        <v>0</v>
      </c>
      <c r="G214" s="205">
        <v>2890.63</v>
      </c>
      <c r="H214" s="205">
        <v>52031.25</v>
      </c>
      <c r="I214" s="205">
        <v>52031.25</v>
      </c>
      <c r="J214" s="237"/>
    </row>
    <row r="215" spans="1:10" s="202" customFormat="1" x14ac:dyDescent="0.25">
      <c r="A215" s="203" t="s">
        <v>677</v>
      </c>
      <c r="B215" s="206" t="s">
        <v>678</v>
      </c>
      <c r="C215" s="203">
        <v>18</v>
      </c>
      <c r="D215" s="203" t="s">
        <v>282</v>
      </c>
      <c r="E215" s="236">
        <v>0</v>
      </c>
      <c r="F215" s="236">
        <v>0</v>
      </c>
      <c r="G215" s="205">
        <v>1734.38</v>
      </c>
      <c r="H215" s="205">
        <v>31218.75</v>
      </c>
      <c r="I215" s="205">
        <v>31218.75</v>
      </c>
      <c r="J215" s="237"/>
    </row>
    <row r="216" spans="1:10" s="202" customFormat="1" x14ac:dyDescent="0.25">
      <c r="A216" s="203" t="s">
        <v>681</v>
      </c>
      <c r="B216" s="206" t="s">
        <v>682</v>
      </c>
      <c r="C216" s="203">
        <v>18</v>
      </c>
      <c r="D216" s="203" t="s">
        <v>282</v>
      </c>
      <c r="E216" s="236">
        <v>0</v>
      </c>
      <c r="F216" s="236">
        <v>0</v>
      </c>
      <c r="G216" s="205">
        <v>1734.38</v>
      </c>
      <c r="H216" s="205">
        <v>31218.75</v>
      </c>
      <c r="I216" s="205">
        <v>31218.75</v>
      </c>
      <c r="J216" s="237"/>
    </row>
    <row r="217" spans="1:10" s="202" customFormat="1" ht="30" x14ac:dyDescent="0.25">
      <c r="A217" s="203" t="s">
        <v>459</v>
      </c>
      <c r="B217" s="206" t="s">
        <v>685</v>
      </c>
      <c r="C217" s="203">
        <v>20</v>
      </c>
      <c r="D217" s="203" t="s">
        <v>282</v>
      </c>
      <c r="E217" s="236">
        <v>0</v>
      </c>
      <c r="F217" s="236">
        <v>0</v>
      </c>
      <c r="G217" s="205">
        <v>5896.88</v>
      </c>
      <c r="H217" s="205">
        <v>117937.5</v>
      </c>
      <c r="I217" s="205">
        <v>117937.5</v>
      </c>
      <c r="J217" s="237"/>
    </row>
    <row r="218" spans="1:10" s="202" customFormat="1" x14ac:dyDescent="0.25">
      <c r="A218" s="203" t="s">
        <v>461</v>
      </c>
      <c r="B218" s="206" t="s">
        <v>686</v>
      </c>
      <c r="C218" s="203">
        <v>18</v>
      </c>
      <c r="D218" s="203" t="s">
        <v>282</v>
      </c>
      <c r="E218" s="236">
        <v>0</v>
      </c>
      <c r="F218" s="236">
        <v>0</v>
      </c>
      <c r="G218" s="205">
        <v>1734.38</v>
      </c>
      <c r="H218" s="205">
        <v>31218.75</v>
      </c>
      <c r="I218" s="205">
        <v>31218.75</v>
      </c>
      <c r="J218" s="237"/>
    </row>
    <row r="219" spans="1:10" s="202" customFormat="1" x14ac:dyDescent="0.25">
      <c r="A219" s="203">
        <v>2</v>
      </c>
      <c r="B219" s="206" t="s">
        <v>691</v>
      </c>
      <c r="C219" s="203">
        <v>165</v>
      </c>
      <c r="D219" s="203" t="s">
        <v>300</v>
      </c>
      <c r="E219" s="236">
        <v>0</v>
      </c>
      <c r="F219" s="236">
        <v>0</v>
      </c>
      <c r="G219" s="205">
        <v>6359.38</v>
      </c>
      <c r="H219" s="205">
        <v>1049296.8799999999</v>
      </c>
      <c r="I219" s="205">
        <v>1049296.8799999999</v>
      </c>
      <c r="J219" s="237"/>
    </row>
    <row r="220" spans="1:10" s="202" customFormat="1" x14ac:dyDescent="0.25">
      <c r="A220" s="203" t="s">
        <v>472</v>
      </c>
      <c r="B220" s="206" t="s">
        <v>692</v>
      </c>
      <c r="C220" s="203">
        <v>2</v>
      </c>
      <c r="D220" s="203" t="s">
        <v>282</v>
      </c>
      <c r="E220" s="236">
        <v>0</v>
      </c>
      <c r="F220" s="236">
        <v>0</v>
      </c>
      <c r="G220" s="205">
        <v>6359.38</v>
      </c>
      <c r="H220" s="205">
        <v>12718.75</v>
      </c>
      <c r="I220" s="205">
        <v>12718.75</v>
      </c>
      <c r="J220" s="237"/>
    </row>
    <row r="221" spans="1:10" s="202" customFormat="1" x14ac:dyDescent="0.25">
      <c r="A221" s="203" t="s">
        <v>474</v>
      </c>
      <c r="B221" s="206" t="s">
        <v>710</v>
      </c>
      <c r="C221" s="203">
        <v>5</v>
      </c>
      <c r="D221" s="203" t="s">
        <v>282</v>
      </c>
      <c r="E221" s="236">
        <v>0</v>
      </c>
      <c r="F221" s="236">
        <v>0</v>
      </c>
      <c r="G221" s="205">
        <v>6359.38</v>
      </c>
      <c r="H221" s="205">
        <v>31796.880000000001</v>
      </c>
      <c r="I221" s="205">
        <v>31796.880000000001</v>
      </c>
      <c r="J221" s="237"/>
    </row>
    <row r="222" spans="1:10" s="202" customFormat="1" x14ac:dyDescent="0.25">
      <c r="A222" s="203"/>
      <c r="B222" s="208" t="s">
        <v>694</v>
      </c>
      <c r="C222" s="203"/>
      <c r="D222" s="203"/>
      <c r="E222" s="236">
        <v>0</v>
      </c>
      <c r="F222" s="236">
        <v>0</v>
      </c>
      <c r="G222" s="205">
        <v>0</v>
      </c>
      <c r="H222" s="205">
        <v>0</v>
      </c>
      <c r="I222" s="205">
        <v>0</v>
      </c>
      <c r="J222" s="237"/>
    </row>
    <row r="223" spans="1:10" s="202" customFormat="1" ht="30" x14ac:dyDescent="0.25">
      <c r="A223" s="203" t="s">
        <v>695</v>
      </c>
      <c r="B223" s="206" t="s">
        <v>696</v>
      </c>
      <c r="C223" s="203">
        <v>11</v>
      </c>
      <c r="D223" s="203" t="s">
        <v>282</v>
      </c>
      <c r="E223" s="236">
        <v>0</v>
      </c>
      <c r="F223" s="236">
        <v>0</v>
      </c>
      <c r="G223" s="205">
        <v>3584.38</v>
      </c>
      <c r="H223" s="205">
        <v>39428.129999999997</v>
      </c>
      <c r="I223" s="205">
        <v>39428.129999999997</v>
      </c>
      <c r="J223" s="237"/>
    </row>
    <row r="224" spans="1:10" s="202" customFormat="1" ht="30" x14ac:dyDescent="0.25">
      <c r="A224" s="203" t="s">
        <v>713</v>
      </c>
      <c r="B224" s="206" t="s">
        <v>725</v>
      </c>
      <c r="C224" s="203">
        <v>11</v>
      </c>
      <c r="D224" s="203" t="s">
        <v>282</v>
      </c>
      <c r="E224" s="236">
        <v>0</v>
      </c>
      <c r="F224" s="236">
        <v>0</v>
      </c>
      <c r="G224" s="205">
        <v>3584.38</v>
      </c>
      <c r="H224" s="205">
        <v>39428.129999999997</v>
      </c>
      <c r="I224" s="205">
        <v>39428.129999999997</v>
      </c>
      <c r="J224" s="237"/>
    </row>
    <row r="225" spans="1:10" s="202" customFormat="1" ht="30" x14ac:dyDescent="0.25">
      <c r="A225" s="203" t="s">
        <v>697</v>
      </c>
      <c r="B225" s="206" t="s">
        <v>753</v>
      </c>
      <c r="C225" s="203">
        <v>197</v>
      </c>
      <c r="D225" s="203" t="s">
        <v>282</v>
      </c>
      <c r="E225" s="236">
        <v>0</v>
      </c>
      <c r="F225" s="236">
        <v>0</v>
      </c>
      <c r="G225" s="205">
        <v>3584.38</v>
      </c>
      <c r="H225" s="205">
        <v>706121.88</v>
      </c>
      <c r="I225" s="205">
        <v>706121.88</v>
      </c>
      <c r="J225" s="237"/>
    </row>
    <row r="226" spans="1:10" s="202" customFormat="1" ht="30" x14ac:dyDescent="0.25">
      <c r="A226" s="203" t="s">
        <v>754</v>
      </c>
      <c r="B226" s="206" t="s">
        <v>755</v>
      </c>
      <c r="C226" s="203">
        <v>124</v>
      </c>
      <c r="D226" s="203" t="s">
        <v>282</v>
      </c>
      <c r="E226" s="236">
        <v>0</v>
      </c>
      <c r="F226" s="236">
        <v>0</v>
      </c>
      <c r="G226" s="205">
        <v>3584.38</v>
      </c>
      <c r="H226" s="205">
        <v>444462.5</v>
      </c>
      <c r="I226" s="205">
        <v>444462.5</v>
      </c>
      <c r="J226" s="237"/>
    </row>
    <row r="227" spans="1:10" s="202" customFormat="1" x14ac:dyDescent="0.25">
      <c r="A227" s="203" t="s">
        <v>756</v>
      </c>
      <c r="B227" s="206" t="s">
        <v>757</v>
      </c>
      <c r="C227" s="203">
        <v>6</v>
      </c>
      <c r="D227" s="203" t="s">
        <v>282</v>
      </c>
      <c r="E227" s="236">
        <v>0</v>
      </c>
      <c r="F227" s="236">
        <v>0</v>
      </c>
      <c r="G227" s="205">
        <v>8209.3799999999992</v>
      </c>
      <c r="H227" s="205">
        <v>49256.25</v>
      </c>
      <c r="I227" s="205">
        <v>49256.25</v>
      </c>
      <c r="J227" s="237"/>
    </row>
    <row r="228" spans="1:10" s="202" customFormat="1" x14ac:dyDescent="0.25">
      <c r="A228" s="199"/>
      <c r="B228" s="200" t="s">
        <v>758</v>
      </c>
      <c r="C228" s="199"/>
      <c r="D228" s="199"/>
      <c r="E228" s="234">
        <v>0</v>
      </c>
      <c r="F228" s="234">
        <v>0</v>
      </c>
      <c r="G228" s="234">
        <v>0</v>
      </c>
      <c r="H228" s="234">
        <v>0</v>
      </c>
      <c r="I228" s="201">
        <v>0</v>
      </c>
      <c r="J228" s="237"/>
    </row>
    <row r="229" spans="1:10" s="202" customFormat="1" x14ac:dyDescent="0.25">
      <c r="A229" s="203"/>
      <c r="B229" s="208" t="s">
        <v>668</v>
      </c>
      <c r="C229" s="203"/>
      <c r="D229" s="203"/>
      <c r="E229" s="236">
        <v>0</v>
      </c>
      <c r="F229" s="236">
        <v>0</v>
      </c>
      <c r="G229" s="205">
        <v>0</v>
      </c>
      <c r="H229" s="205">
        <v>0</v>
      </c>
      <c r="I229" s="205">
        <v>0</v>
      </c>
      <c r="J229" s="237"/>
    </row>
    <row r="230" spans="1:10" s="202" customFormat="1" x14ac:dyDescent="0.25">
      <c r="A230" s="203">
        <v>1</v>
      </c>
      <c r="B230" s="206" t="s">
        <v>669</v>
      </c>
      <c r="C230" s="203">
        <v>450</v>
      </c>
      <c r="D230" s="203" t="s">
        <v>300</v>
      </c>
      <c r="E230" s="236">
        <v>0</v>
      </c>
      <c r="F230" s="236">
        <v>0</v>
      </c>
      <c r="G230" s="205">
        <v>4046.88</v>
      </c>
      <c r="H230" s="205">
        <v>1821093.75</v>
      </c>
      <c r="I230" s="205">
        <v>1821093.75</v>
      </c>
      <c r="J230" s="237"/>
    </row>
    <row r="231" spans="1:10" s="202" customFormat="1" x14ac:dyDescent="0.25">
      <c r="A231" s="203" t="s">
        <v>453</v>
      </c>
      <c r="B231" s="206" t="s">
        <v>670</v>
      </c>
      <c r="C231" s="203">
        <v>5</v>
      </c>
      <c r="D231" s="203" t="s">
        <v>282</v>
      </c>
      <c r="E231" s="236">
        <v>0</v>
      </c>
      <c r="F231" s="236">
        <v>0</v>
      </c>
      <c r="G231" s="205">
        <v>4046.88</v>
      </c>
      <c r="H231" s="205">
        <v>20234.38</v>
      </c>
      <c r="I231" s="205">
        <v>20234.38</v>
      </c>
      <c r="J231" s="237"/>
    </row>
    <row r="232" spans="1:10" s="202" customFormat="1" x14ac:dyDescent="0.25">
      <c r="A232" s="203" t="s">
        <v>455</v>
      </c>
      <c r="B232" s="206" t="s">
        <v>671</v>
      </c>
      <c r="C232" s="203">
        <v>19</v>
      </c>
      <c r="D232" s="203" t="s">
        <v>282</v>
      </c>
      <c r="E232" s="236">
        <v>0</v>
      </c>
      <c r="F232" s="236">
        <v>0</v>
      </c>
      <c r="G232" s="205">
        <v>2890.63</v>
      </c>
      <c r="H232" s="205">
        <v>54921.88</v>
      </c>
      <c r="I232" s="205">
        <v>54921.88</v>
      </c>
      <c r="J232" s="237"/>
    </row>
    <row r="233" spans="1:10" s="202" customFormat="1" x14ac:dyDescent="0.25">
      <c r="A233" s="203" t="s">
        <v>457</v>
      </c>
      <c r="B233" s="206" t="s">
        <v>672</v>
      </c>
      <c r="C233" s="203">
        <v>60</v>
      </c>
      <c r="D233" s="203" t="s">
        <v>282</v>
      </c>
      <c r="E233" s="236">
        <v>0</v>
      </c>
      <c r="F233" s="236">
        <v>0</v>
      </c>
      <c r="G233" s="205">
        <v>6359.38</v>
      </c>
      <c r="H233" s="205">
        <v>381562.5</v>
      </c>
      <c r="I233" s="205">
        <v>381562.5</v>
      </c>
      <c r="J233" s="237"/>
    </row>
    <row r="234" spans="1:10" s="202" customFormat="1" x14ac:dyDescent="0.25">
      <c r="A234" s="203" t="s">
        <v>673</v>
      </c>
      <c r="B234" s="206" t="s">
        <v>674</v>
      </c>
      <c r="C234" s="203">
        <v>65</v>
      </c>
      <c r="D234" s="203" t="s">
        <v>282</v>
      </c>
      <c r="E234" s="236">
        <v>0</v>
      </c>
      <c r="F234" s="236">
        <v>0</v>
      </c>
      <c r="G234" s="205">
        <v>2890.63</v>
      </c>
      <c r="H234" s="205">
        <v>187890.63</v>
      </c>
      <c r="I234" s="205">
        <v>187890.63</v>
      </c>
      <c r="J234" s="237"/>
    </row>
    <row r="235" spans="1:10" s="202" customFormat="1" x14ac:dyDescent="0.25">
      <c r="A235" s="203" t="s">
        <v>677</v>
      </c>
      <c r="B235" s="206" t="s">
        <v>678</v>
      </c>
      <c r="C235" s="203">
        <v>65</v>
      </c>
      <c r="D235" s="203" t="s">
        <v>282</v>
      </c>
      <c r="E235" s="236">
        <v>0</v>
      </c>
      <c r="F235" s="236">
        <v>0</v>
      </c>
      <c r="G235" s="205">
        <v>1734.38</v>
      </c>
      <c r="H235" s="205">
        <v>112734.38</v>
      </c>
      <c r="I235" s="205">
        <v>112734.38</v>
      </c>
      <c r="J235" s="237"/>
    </row>
    <row r="236" spans="1:10" s="202" customFormat="1" x14ac:dyDescent="0.25">
      <c r="A236" s="203" t="s">
        <v>681</v>
      </c>
      <c r="B236" s="206" t="s">
        <v>682</v>
      </c>
      <c r="C236" s="203">
        <v>115</v>
      </c>
      <c r="D236" s="203" t="s">
        <v>282</v>
      </c>
      <c r="E236" s="236">
        <v>0</v>
      </c>
      <c r="F236" s="236">
        <v>0</v>
      </c>
      <c r="G236" s="205">
        <v>1734.38</v>
      </c>
      <c r="H236" s="205">
        <v>199453.13</v>
      </c>
      <c r="I236" s="205">
        <v>199453.13</v>
      </c>
      <c r="J236" s="237"/>
    </row>
    <row r="237" spans="1:10" s="202" customFormat="1" ht="30" x14ac:dyDescent="0.25">
      <c r="A237" s="203" t="s">
        <v>459</v>
      </c>
      <c r="B237" s="206" t="s">
        <v>685</v>
      </c>
      <c r="C237" s="203">
        <v>66</v>
      </c>
      <c r="D237" s="203" t="s">
        <v>282</v>
      </c>
      <c r="E237" s="236">
        <v>0</v>
      </c>
      <c r="F237" s="236">
        <v>0</v>
      </c>
      <c r="G237" s="205">
        <v>5896.88</v>
      </c>
      <c r="H237" s="205">
        <v>389193.75</v>
      </c>
      <c r="I237" s="205">
        <v>389193.75</v>
      </c>
      <c r="J237" s="237"/>
    </row>
    <row r="238" spans="1:10" s="202" customFormat="1" x14ac:dyDescent="0.25">
      <c r="A238" s="203" t="s">
        <v>461</v>
      </c>
      <c r="B238" s="206" t="s">
        <v>686</v>
      </c>
      <c r="C238" s="203">
        <v>15</v>
      </c>
      <c r="D238" s="203" t="s">
        <v>282</v>
      </c>
      <c r="E238" s="236">
        <v>0</v>
      </c>
      <c r="F238" s="236">
        <v>0</v>
      </c>
      <c r="G238" s="205">
        <v>1734.38</v>
      </c>
      <c r="H238" s="205">
        <v>26015.63</v>
      </c>
      <c r="I238" s="205">
        <v>26015.63</v>
      </c>
      <c r="J238" s="237"/>
    </row>
    <row r="239" spans="1:10" s="202" customFormat="1" x14ac:dyDescent="0.25">
      <c r="A239" s="203" t="s">
        <v>708</v>
      </c>
      <c r="B239" s="206" t="s">
        <v>709</v>
      </c>
      <c r="C239" s="203">
        <v>50</v>
      </c>
      <c r="D239" s="203" t="s">
        <v>282</v>
      </c>
      <c r="E239" s="236">
        <v>0</v>
      </c>
      <c r="F239" s="236">
        <v>0</v>
      </c>
      <c r="G239" s="205">
        <v>2196.88</v>
      </c>
      <c r="H239" s="205">
        <v>109843.75</v>
      </c>
      <c r="I239" s="205">
        <v>109843.75</v>
      </c>
      <c r="J239" s="237"/>
    </row>
    <row r="240" spans="1:10" s="202" customFormat="1" x14ac:dyDescent="0.25">
      <c r="A240" s="203">
        <v>2</v>
      </c>
      <c r="B240" s="206" t="s">
        <v>691</v>
      </c>
      <c r="C240" s="203">
        <v>945</v>
      </c>
      <c r="D240" s="203" t="s">
        <v>300</v>
      </c>
      <c r="E240" s="236">
        <v>0</v>
      </c>
      <c r="F240" s="236">
        <v>0</v>
      </c>
      <c r="G240" s="205">
        <v>6359.38</v>
      </c>
      <c r="H240" s="205">
        <v>6009609.3799999999</v>
      </c>
      <c r="I240" s="205">
        <v>6009609.3799999999</v>
      </c>
      <c r="J240" s="237"/>
    </row>
    <row r="241" spans="1:10" s="202" customFormat="1" x14ac:dyDescent="0.25">
      <c r="A241" s="203" t="s">
        <v>472</v>
      </c>
      <c r="B241" s="206" t="s">
        <v>692</v>
      </c>
      <c r="C241" s="203">
        <v>60</v>
      </c>
      <c r="D241" s="203" t="s">
        <v>282</v>
      </c>
      <c r="E241" s="236">
        <v>0</v>
      </c>
      <c r="F241" s="236">
        <v>0</v>
      </c>
      <c r="G241" s="205">
        <v>6359.38</v>
      </c>
      <c r="H241" s="205">
        <v>381562.5</v>
      </c>
      <c r="I241" s="205">
        <v>381562.5</v>
      </c>
      <c r="J241" s="237"/>
    </row>
    <row r="242" spans="1:10" s="202" customFormat="1" x14ac:dyDescent="0.25">
      <c r="A242" s="203" t="s">
        <v>474</v>
      </c>
      <c r="B242" s="206" t="s">
        <v>710</v>
      </c>
      <c r="C242" s="203">
        <v>50</v>
      </c>
      <c r="D242" s="203" t="s">
        <v>282</v>
      </c>
      <c r="E242" s="236">
        <v>0</v>
      </c>
      <c r="F242" s="236">
        <v>0</v>
      </c>
      <c r="G242" s="205">
        <v>6359.38</v>
      </c>
      <c r="H242" s="205">
        <v>317968.75</v>
      </c>
      <c r="I242" s="205">
        <v>317968.75</v>
      </c>
      <c r="J242" s="237"/>
    </row>
    <row r="243" spans="1:10" s="202" customFormat="1" ht="30" x14ac:dyDescent="0.25">
      <c r="A243" s="203" t="s">
        <v>711</v>
      </c>
      <c r="B243" s="206" t="s">
        <v>712</v>
      </c>
      <c r="C243" s="203">
        <v>2</v>
      </c>
      <c r="D243" s="203" t="s">
        <v>282</v>
      </c>
      <c r="E243" s="236">
        <v>0</v>
      </c>
      <c r="F243" s="236">
        <v>0</v>
      </c>
      <c r="G243" s="205">
        <v>8209.3799999999992</v>
      </c>
      <c r="H243" s="205">
        <v>16418.75</v>
      </c>
      <c r="I243" s="205">
        <v>16418.75</v>
      </c>
      <c r="J243" s="237"/>
    </row>
    <row r="244" spans="1:10" s="202" customFormat="1" x14ac:dyDescent="0.25">
      <c r="A244" s="203"/>
      <c r="B244" s="208" t="s">
        <v>694</v>
      </c>
      <c r="C244" s="203"/>
      <c r="D244" s="203"/>
      <c r="E244" s="236">
        <v>0</v>
      </c>
      <c r="F244" s="236">
        <v>0</v>
      </c>
      <c r="G244" s="205">
        <v>0</v>
      </c>
      <c r="H244" s="205">
        <v>0</v>
      </c>
      <c r="I244" s="205">
        <v>0</v>
      </c>
      <c r="J244" s="237"/>
    </row>
    <row r="245" spans="1:10" s="202" customFormat="1" ht="30" x14ac:dyDescent="0.25">
      <c r="A245" s="203" t="s">
        <v>695</v>
      </c>
      <c r="B245" s="206" t="s">
        <v>696</v>
      </c>
      <c r="C245" s="203">
        <v>4</v>
      </c>
      <c r="D245" s="203" t="s">
        <v>282</v>
      </c>
      <c r="E245" s="236">
        <v>0</v>
      </c>
      <c r="F245" s="236">
        <v>0</v>
      </c>
      <c r="G245" s="205">
        <v>3584.38</v>
      </c>
      <c r="H245" s="205">
        <v>14337.5</v>
      </c>
      <c r="I245" s="205">
        <v>14337.5</v>
      </c>
      <c r="J245" s="237"/>
    </row>
    <row r="246" spans="1:10" s="202" customFormat="1" ht="30" x14ac:dyDescent="0.25">
      <c r="A246" s="203" t="s">
        <v>759</v>
      </c>
      <c r="B246" s="206" t="s">
        <v>760</v>
      </c>
      <c r="C246" s="203">
        <v>141</v>
      </c>
      <c r="D246" s="203" t="s">
        <v>282</v>
      </c>
      <c r="E246" s="236">
        <v>0</v>
      </c>
      <c r="F246" s="236">
        <v>0</v>
      </c>
      <c r="G246" s="205">
        <v>3584.38</v>
      </c>
      <c r="H246" s="205">
        <v>505396.88</v>
      </c>
      <c r="I246" s="205">
        <v>505396.88</v>
      </c>
      <c r="J246" s="237"/>
    </row>
    <row r="247" spans="1:10" s="202" customFormat="1" x14ac:dyDescent="0.25">
      <c r="A247" s="203" t="s">
        <v>701</v>
      </c>
      <c r="B247" s="206" t="s">
        <v>702</v>
      </c>
      <c r="C247" s="203">
        <v>82</v>
      </c>
      <c r="D247" s="203" t="s">
        <v>282</v>
      </c>
      <c r="E247" s="236">
        <v>0</v>
      </c>
      <c r="F247" s="236">
        <v>0</v>
      </c>
      <c r="G247" s="205">
        <v>8209.3799999999992</v>
      </c>
      <c r="H247" s="205">
        <v>673168.75</v>
      </c>
      <c r="I247" s="205">
        <v>673168.75</v>
      </c>
      <c r="J247" s="237"/>
    </row>
    <row r="248" spans="1:10" s="202" customFormat="1" x14ac:dyDescent="0.25">
      <c r="A248" s="203" t="s">
        <v>761</v>
      </c>
      <c r="B248" s="206"/>
      <c r="C248" s="203">
        <v>50</v>
      </c>
      <c r="D248" s="203" t="s">
        <v>282</v>
      </c>
      <c r="E248" s="236">
        <v>0</v>
      </c>
      <c r="F248" s="236">
        <v>0</v>
      </c>
      <c r="G248" s="205">
        <v>3584.38</v>
      </c>
      <c r="H248" s="205">
        <v>179218.75</v>
      </c>
      <c r="I248" s="205">
        <v>179218.75</v>
      </c>
      <c r="J248" s="237"/>
    </row>
    <row r="249" spans="1:10" s="202" customFormat="1" x14ac:dyDescent="0.25">
      <c r="A249" s="199"/>
      <c r="B249" s="200" t="s">
        <v>265</v>
      </c>
      <c r="C249" s="199"/>
      <c r="D249" s="199"/>
      <c r="E249" s="234">
        <v>0</v>
      </c>
      <c r="F249" s="234">
        <v>0</v>
      </c>
      <c r="G249" s="234">
        <v>0</v>
      </c>
      <c r="H249" s="234">
        <v>0</v>
      </c>
      <c r="I249" s="201">
        <v>0</v>
      </c>
      <c r="J249" s="237"/>
    </row>
    <row r="250" spans="1:10" x14ac:dyDescent="0.25">
      <c r="A250" s="209"/>
      <c r="B250" s="210" t="s">
        <v>659</v>
      </c>
      <c r="C250" s="209">
        <v>6565.5</v>
      </c>
      <c r="D250" s="209" t="s">
        <v>300</v>
      </c>
      <c r="E250" s="238">
        <v>0</v>
      </c>
      <c r="F250" s="238">
        <v>0</v>
      </c>
      <c r="G250" s="205">
        <v>231.25</v>
      </c>
      <c r="H250" s="205">
        <v>1518271.88</v>
      </c>
      <c r="I250" s="205">
        <v>1518271.88</v>
      </c>
      <c r="J250" s="237"/>
    </row>
    <row r="251" spans="1:10" x14ac:dyDescent="0.25">
      <c r="A251" s="209"/>
      <c r="B251" s="210" t="s">
        <v>660</v>
      </c>
      <c r="C251" s="209">
        <v>1</v>
      </c>
      <c r="D251" s="209" t="s">
        <v>661</v>
      </c>
      <c r="E251" s="238">
        <v>0</v>
      </c>
      <c r="F251" s="238">
        <v>0</v>
      </c>
      <c r="G251" s="205">
        <v>8931454.6400000006</v>
      </c>
      <c r="H251" s="205">
        <v>8931454.6400000006</v>
      </c>
      <c r="I251" s="205">
        <v>8931454.6400000006</v>
      </c>
      <c r="J251" s="237"/>
    </row>
    <row r="252" spans="1:10" ht="45" x14ac:dyDescent="0.25">
      <c r="A252" s="209"/>
      <c r="B252" s="210" t="s">
        <v>762</v>
      </c>
      <c r="C252" s="209">
        <v>1</v>
      </c>
      <c r="D252" s="209" t="s">
        <v>661</v>
      </c>
      <c r="E252" s="238">
        <v>0</v>
      </c>
      <c r="F252" s="238">
        <v>0</v>
      </c>
      <c r="G252" s="205">
        <v>3126009.12</v>
      </c>
      <c r="H252" s="205">
        <v>3126009.12</v>
      </c>
      <c r="I252" s="205">
        <v>3126009.12</v>
      </c>
      <c r="J252" s="237"/>
    </row>
    <row r="253" spans="1:10" x14ac:dyDescent="0.25">
      <c r="A253" s="209"/>
      <c r="B253" s="210" t="s">
        <v>663</v>
      </c>
      <c r="C253" s="209">
        <v>1</v>
      </c>
      <c r="D253" s="209" t="s">
        <v>661</v>
      </c>
      <c r="E253" s="238">
        <v>0</v>
      </c>
      <c r="F253" s="238">
        <v>0</v>
      </c>
      <c r="G253" s="205">
        <v>2312500</v>
      </c>
      <c r="H253" s="205">
        <v>2312500</v>
      </c>
      <c r="I253" s="205">
        <v>2312500</v>
      </c>
      <c r="J253" s="237"/>
    </row>
    <row r="254" spans="1:10" x14ac:dyDescent="0.25">
      <c r="A254" s="209"/>
      <c r="B254" s="210"/>
      <c r="C254" s="209"/>
      <c r="D254" s="209"/>
      <c r="E254" s="238">
        <v>0</v>
      </c>
      <c r="F254" s="238">
        <v>0</v>
      </c>
      <c r="G254" s="205">
        <v>0</v>
      </c>
      <c r="H254" s="205">
        <v>0</v>
      </c>
      <c r="I254" s="205">
        <v>0</v>
      </c>
      <c r="J254" s="237"/>
    </row>
    <row r="255" spans="1:10" ht="15.75" thickBot="1" x14ac:dyDescent="0.3">
      <c r="A255" s="209"/>
      <c r="B255" s="210"/>
      <c r="C255" s="209"/>
      <c r="D255" s="209"/>
      <c r="E255" s="239">
        <v>0</v>
      </c>
      <c r="F255" s="239">
        <v>0</v>
      </c>
      <c r="G255" s="213">
        <v>0</v>
      </c>
      <c r="H255" s="213">
        <v>0</v>
      </c>
      <c r="I255" s="213">
        <v>0</v>
      </c>
      <c r="J255" s="237"/>
    </row>
    <row r="256" spans="1:10" ht="15.75" thickTop="1" x14ac:dyDescent="0.25">
      <c r="A256" s="214"/>
      <c r="B256" s="215" t="s">
        <v>263</v>
      </c>
      <c r="C256" s="216"/>
      <c r="D256" s="240"/>
      <c r="E256" s="241"/>
      <c r="F256" s="241">
        <v>0</v>
      </c>
      <c r="G256" s="242">
        <v>0</v>
      </c>
      <c r="H256" s="242">
        <v>0</v>
      </c>
      <c r="I256" s="242">
        <v>60545508.82</v>
      </c>
      <c r="J256" s="243"/>
    </row>
    <row r="257" spans="1:9" x14ac:dyDescent="0.25">
      <c r="A257" s="220"/>
      <c r="B257" s="221" t="s">
        <v>664</v>
      </c>
      <c r="C257" s="222"/>
      <c r="D257" s="244"/>
      <c r="E257" s="245"/>
      <c r="F257" s="245">
        <v>0</v>
      </c>
      <c r="G257" s="246">
        <v>0</v>
      </c>
      <c r="H257" s="246">
        <v>0</v>
      </c>
      <c r="I257" s="246">
        <v>12109101.76</v>
      </c>
    </row>
    <row r="258" spans="1:9" ht="15.75" thickBot="1" x14ac:dyDescent="0.3">
      <c r="A258" s="225"/>
      <c r="B258" s="226" t="s">
        <v>665</v>
      </c>
      <c r="C258" s="227"/>
      <c r="D258" s="247"/>
      <c r="E258" s="248"/>
      <c r="F258" s="248">
        <v>0</v>
      </c>
      <c r="G258" s="249">
        <v>0</v>
      </c>
      <c r="H258" s="249">
        <v>0</v>
      </c>
      <c r="I258" s="249">
        <v>72654610.579999998</v>
      </c>
    </row>
    <row r="259" spans="1:9" ht="15.75" thickTop="1" x14ac:dyDescent="0.25"/>
  </sheetData>
  <mergeCells count="7">
    <mergeCell ref="I1:I2"/>
    <mergeCell ref="A1:A2"/>
    <mergeCell ref="B1:B2"/>
    <mergeCell ref="C1:C2"/>
    <mergeCell ref="D1:D2"/>
    <mergeCell ref="E1:F1"/>
    <mergeCell ref="G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G8" sqref="G8"/>
    </sheetView>
  </sheetViews>
  <sheetFormatPr defaultRowHeight="15" x14ac:dyDescent="0.25"/>
  <cols>
    <col min="1" max="1" width="52.42578125" style="231" customWidth="1"/>
    <col min="2" max="2" width="26.28515625" style="231" customWidth="1"/>
    <col min="3" max="3" width="12.140625" customWidth="1"/>
    <col min="4" max="4" width="16.140625" style="276" customWidth="1"/>
    <col min="5" max="5" width="16.140625" customWidth="1"/>
    <col min="6" max="6" width="15.42578125" customWidth="1"/>
    <col min="7" max="7" width="60.28515625" customWidth="1"/>
    <col min="8" max="8" width="11.85546875" customWidth="1"/>
    <col min="252" max="252" width="3.28515625" customWidth="1"/>
    <col min="253" max="253" width="58.7109375" customWidth="1"/>
    <col min="254" max="255" width="12.5703125" customWidth="1"/>
    <col min="256" max="256" width="16" customWidth="1"/>
    <col min="508" max="508" width="3.28515625" customWidth="1"/>
    <col min="509" max="509" width="58.7109375" customWidth="1"/>
    <col min="510" max="511" width="12.5703125" customWidth="1"/>
    <col min="512" max="512" width="16" customWidth="1"/>
    <col min="764" max="764" width="3.28515625" customWidth="1"/>
    <col min="765" max="765" width="58.7109375" customWidth="1"/>
    <col min="766" max="767" width="12.5703125" customWidth="1"/>
    <col min="768" max="768" width="16" customWidth="1"/>
    <col min="1020" max="1020" width="3.28515625" customWidth="1"/>
    <col min="1021" max="1021" width="58.7109375" customWidth="1"/>
    <col min="1022" max="1023" width="12.5703125" customWidth="1"/>
    <col min="1024" max="1024" width="16" customWidth="1"/>
    <col min="1276" max="1276" width="3.28515625" customWidth="1"/>
    <col min="1277" max="1277" width="58.7109375" customWidth="1"/>
    <col min="1278" max="1279" width="12.5703125" customWidth="1"/>
    <col min="1280" max="1280" width="16" customWidth="1"/>
    <col min="1532" max="1532" width="3.28515625" customWidth="1"/>
    <col min="1533" max="1533" width="58.7109375" customWidth="1"/>
    <col min="1534" max="1535" width="12.5703125" customWidth="1"/>
    <col min="1536" max="1536" width="16" customWidth="1"/>
    <col min="1788" max="1788" width="3.28515625" customWidth="1"/>
    <col min="1789" max="1789" width="58.7109375" customWidth="1"/>
    <col min="1790" max="1791" width="12.5703125" customWidth="1"/>
    <col min="1792" max="1792" width="16" customWidth="1"/>
    <col min="2044" max="2044" width="3.28515625" customWidth="1"/>
    <col min="2045" max="2045" width="58.7109375" customWidth="1"/>
    <col min="2046" max="2047" width="12.5703125" customWidth="1"/>
    <col min="2048" max="2048" width="16" customWidth="1"/>
    <col min="2300" max="2300" width="3.28515625" customWidth="1"/>
    <col min="2301" max="2301" width="58.7109375" customWidth="1"/>
    <col min="2302" max="2303" width="12.5703125" customWidth="1"/>
    <col min="2304" max="2304" width="16" customWidth="1"/>
    <col min="2556" max="2556" width="3.28515625" customWidth="1"/>
    <col min="2557" max="2557" width="58.7109375" customWidth="1"/>
    <col min="2558" max="2559" width="12.5703125" customWidth="1"/>
    <col min="2560" max="2560" width="16" customWidth="1"/>
    <col min="2812" max="2812" width="3.28515625" customWidth="1"/>
    <col min="2813" max="2813" width="58.7109375" customWidth="1"/>
    <col min="2814" max="2815" width="12.5703125" customWidth="1"/>
    <col min="2816" max="2816" width="16" customWidth="1"/>
    <col min="3068" max="3068" width="3.28515625" customWidth="1"/>
    <col min="3069" max="3069" width="58.7109375" customWidth="1"/>
    <col min="3070" max="3071" width="12.5703125" customWidth="1"/>
    <col min="3072" max="3072" width="16" customWidth="1"/>
    <col min="3324" max="3324" width="3.28515625" customWidth="1"/>
    <col min="3325" max="3325" width="58.7109375" customWidth="1"/>
    <col min="3326" max="3327" width="12.5703125" customWidth="1"/>
    <col min="3328" max="3328" width="16" customWidth="1"/>
    <col min="3580" max="3580" width="3.28515625" customWidth="1"/>
    <col min="3581" max="3581" width="58.7109375" customWidth="1"/>
    <col min="3582" max="3583" width="12.5703125" customWidth="1"/>
    <col min="3584" max="3584" width="16" customWidth="1"/>
    <col min="3836" max="3836" width="3.28515625" customWidth="1"/>
    <col min="3837" max="3837" width="58.7109375" customWidth="1"/>
    <col min="3838" max="3839" width="12.5703125" customWidth="1"/>
    <col min="3840" max="3840" width="16" customWidth="1"/>
    <col min="4092" max="4092" width="3.28515625" customWidth="1"/>
    <col min="4093" max="4093" width="58.7109375" customWidth="1"/>
    <col min="4094" max="4095" width="12.5703125" customWidth="1"/>
    <col min="4096" max="4096" width="16" customWidth="1"/>
    <col min="4348" max="4348" width="3.28515625" customWidth="1"/>
    <col min="4349" max="4349" width="58.7109375" customWidth="1"/>
    <col min="4350" max="4351" width="12.5703125" customWidth="1"/>
    <col min="4352" max="4352" width="16" customWidth="1"/>
    <col min="4604" max="4604" width="3.28515625" customWidth="1"/>
    <col min="4605" max="4605" width="58.7109375" customWidth="1"/>
    <col min="4606" max="4607" width="12.5703125" customWidth="1"/>
    <col min="4608" max="4608" width="16" customWidth="1"/>
    <col min="4860" max="4860" width="3.28515625" customWidth="1"/>
    <col min="4861" max="4861" width="58.7109375" customWidth="1"/>
    <col min="4862" max="4863" width="12.5703125" customWidth="1"/>
    <col min="4864" max="4864" width="16" customWidth="1"/>
    <col min="5116" max="5116" width="3.28515625" customWidth="1"/>
    <col min="5117" max="5117" width="58.7109375" customWidth="1"/>
    <col min="5118" max="5119" width="12.5703125" customWidth="1"/>
    <col min="5120" max="5120" width="16" customWidth="1"/>
    <col min="5372" max="5372" width="3.28515625" customWidth="1"/>
    <col min="5373" max="5373" width="58.7109375" customWidth="1"/>
    <col min="5374" max="5375" width="12.5703125" customWidth="1"/>
    <col min="5376" max="5376" width="16" customWidth="1"/>
    <col min="5628" max="5628" width="3.28515625" customWidth="1"/>
    <col min="5629" max="5629" width="58.7109375" customWidth="1"/>
    <col min="5630" max="5631" width="12.5703125" customWidth="1"/>
    <col min="5632" max="5632" width="16" customWidth="1"/>
    <col min="5884" max="5884" width="3.28515625" customWidth="1"/>
    <col min="5885" max="5885" width="58.7109375" customWidth="1"/>
    <col min="5886" max="5887" width="12.5703125" customWidth="1"/>
    <col min="5888" max="5888" width="16" customWidth="1"/>
    <col min="6140" max="6140" width="3.28515625" customWidth="1"/>
    <col min="6141" max="6141" width="58.7109375" customWidth="1"/>
    <col min="6142" max="6143" width="12.5703125" customWidth="1"/>
    <col min="6144" max="6144" width="16" customWidth="1"/>
    <col min="6396" max="6396" width="3.28515625" customWidth="1"/>
    <col min="6397" max="6397" width="58.7109375" customWidth="1"/>
    <col min="6398" max="6399" width="12.5703125" customWidth="1"/>
    <col min="6400" max="6400" width="16" customWidth="1"/>
    <col min="6652" max="6652" width="3.28515625" customWidth="1"/>
    <col min="6653" max="6653" width="58.7109375" customWidth="1"/>
    <col min="6654" max="6655" width="12.5703125" customWidth="1"/>
    <col min="6656" max="6656" width="16" customWidth="1"/>
    <col min="6908" max="6908" width="3.28515625" customWidth="1"/>
    <col min="6909" max="6909" width="58.7109375" customWidth="1"/>
    <col min="6910" max="6911" width="12.5703125" customWidth="1"/>
    <col min="6912" max="6912" width="16" customWidth="1"/>
    <col min="7164" max="7164" width="3.28515625" customWidth="1"/>
    <col min="7165" max="7165" width="58.7109375" customWidth="1"/>
    <col min="7166" max="7167" width="12.5703125" customWidth="1"/>
    <col min="7168" max="7168" width="16" customWidth="1"/>
    <col min="7420" max="7420" width="3.28515625" customWidth="1"/>
    <col min="7421" max="7421" width="58.7109375" customWidth="1"/>
    <col min="7422" max="7423" width="12.5703125" customWidth="1"/>
    <col min="7424" max="7424" width="16" customWidth="1"/>
    <col min="7676" max="7676" width="3.28515625" customWidth="1"/>
    <col min="7677" max="7677" width="58.7109375" customWidth="1"/>
    <col min="7678" max="7679" width="12.5703125" customWidth="1"/>
    <col min="7680" max="7680" width="16" customWidth="1"/>
    <col min="7932" max="7932" width="3.28515625" customWidth="1"/>
    <col min="7933" max="7933" width="58.7109375" customWidth="1"/>
    <col min="7934" max="7935" width="12.5703125" customWidth="1"/>
    <col min="7936" max="7936" width="16" customWidth="1"/>
    <col min="8188" max="8188" width="3.28515625" customWidth="1"/>
    <col min="8189" max="8189" width="58.7109375" customWidth="1"/>
    <col min="8190" max="8191" width="12.5703125" customWidth="1"/>
    <col min="8192" max="8192" width="16" customWidth="1"/>
    <col min="8444" max="8444" width="3.28515625" customWidth="1"/>
    <col min="8445" max="8445" width="58.7109375" customWidth="1"/>
    <col min="8446" max="8447" width="12.5703125" customWidth="1"/>
    <col min="8448" max="8448" width="16" customWidth="1"/>
    <col min="8700" max="8700" width="3.28515625" customWidth="1"/>
    <col min="8701" max="8701" width="58.7109375" customWidth="1"/>
    <col min="8702" max="8703" width="12.5703125" customWidth="1"/>
    <col min="8704" max="8704" width="16" customWidth="1"/>
    <col min="8956" max="8956" width="3.28515625" customWidth="1"/>
    <col min="8957" max="8957" width="58.7109375" customWidth="1"/>
    <col min="8958" max="8959" width="12.5703125" customWidth="1"/>
    <col min="8960" max="8960" width="16" customWidth="1"/>
    <col min="9212" max="9212" width="3.28515625" customWidth="1"/>
    <col min="9213" max="9213" width="58.7109375" customWidth="1"/>
    <col min="9214" max="9215" width="12.5703125" customWidth="1"/>
    <col min="9216" max="9216" width="16" customWidth="1"/>
    <col min="9468" max="9468" width="3.28515625" customWidth="1"/>
    <col min="9469" max="9469" width="58.7109375" customWidth="1"/>
    <col min="9470" max="9471" width="12.5703125" customWidth="1"/>
    <col min="9472" max="9472" width="16" customWidth="1"/>
    <col min="9724" max="9724" width="3.28515625" customWidth="1"/>
    <col min="9725" max="9725" width="58.7109375" customWidth="1"/>
    <col min="9726" max="9727" width="12.5703125" customWidth="1"/>
    <col min="9728" max="9728" width="16" customWidth="1"/>
    <col min="9980" max="9980" width="3.28515625" customWidth="1"/>
    <col min="9981" max="9981" width="58.7109375" customWidth="1"/>
    <col min="9982" max="9983" width="12.5703125" customWidth="1"/>
    <col min="9984" max="9984" width="16" customWidth="1"/>
    <col min="10236" max="10236" width="3.28515625" customWidth="1"/>
    <col min="10237" max="10237" width="58.7109375" customWidth="1"/>
    <col min="10238" max="10239" width="12.5703125" customWidth="1"/>
    <col min="10240" max="10240" width="16" customWidth="1"/>
    <col min="10492" max="10492" width="3.28515625" customWidth="1"/>
    <col min="10493" max="10493" width="58.7109375" customWidth="1"/>
    <col min="10494" max="10495" width="12.5703125" customWidth="1"/>
    <col min="10496" max="10496" width="16" customWidth="1"/>
    <col min="10748" max="10748" width="3.28515625" customWidth="1"/>
    <col min="10749" max="10749" width="58.7109375" customWidth="1"/>
    <col min="10750" max="10751" width="12.5703125" customWidth="1"/>
    <col min="10752" max="10752" width="16" customWidth="1"/>
    <col min="11004" max="11004" width="3.28515625" customWidth="1"/>
    <col min="11005" max="11005" width="58.7109375" customWidth="1"/>
    <col min="11006" max="11007" width="12.5703125" customWidth="1"/>
    <col min="11008" max="11008" width="16" customWidth="1"/>
    <col min="11260" max="11260" width="3.28515625" customWidth="1"/>
    <col min="11261" max="11261" width="58.7109375" customWidth="1"/>
    <col min="11262" max="11263" width="12.5703125" customWidth="1"/>
    <col min="11264" max="11264" width="16" customWidth="1"/>
    <col min="11516" max="11516" width="3.28515625" customWidth="1"/>
    <col min="11517" max="11517" width="58.7109375" customWidth="1"/>
    <col min="11518" max="11519" width="12.5703125" customWidth="1"/>
    <col min="11520" max="11520" width="16" customWidth="1"/>
    <col min="11772" max="11772" width="3.28515625" customWidth="1"/>
    <col min="11773" max="11773" width="58.7109375" customWidth="1"/>
    <col min="11774" max="11775" width="12.5703125" customWidth="1"/>
    <col min="11776" max="11776" width="16" customWidth="1"/>
    <col min="12028" max="12028" width="3.28515625" customWidth="1"/>
    <col min="12029" max="12029" width="58.7109375" customWidth="1"/>
    <col min="12030" max="12031" width="12.5703125" customWidth="1"/>
    <col min="12032" max="12032" width="16" customWidth="1"/>
    <col min="12284" max="12284" width="3.28515625" customWidth="1"/>
    <col min="12285" max="12285" width="58.7109375" customWidth="1"/>
    <col min="12286" max="12287" width="12.5703125" customWidth="1"/>
    <col min="12288" max="12288" width="16" customWidth="1"/>
    <col min="12540" max="12540" width="3.28515625" customWidth="1"/>
    <col min="12541" max="12541" width="58.7109375" customWidth="1"/>
    <col min="12542" max="12543" width="12.5703125" customWidth="1"/>
    <col min="12544" max="12544" width="16" customWidth="1"/>
    <col min="12796" max="12796" width="3.28515625" customWidth="1"/>
    <col min="12797" max="12797" width="58.7109375" customWidth="1"/>
    <col min="12798" max="12799" width="12.5703125" customWidth="1"/>
    <col min="12800" max="12800" width="16" customWidth="1"/>
    <col min="13052" max="13052" width="3.28515625" customWidth="1"/>
    <col min="13053" max="13053" width="58.7109375" customWidth="1"/>
    <col min="13054" max="13055" width="12.5703125" customWidth="1"/>
    <col min="13056" max="13056" width="16" customWidth="1"/>
    <col min="13308" max="13308" width="3.28515625" customWidth="1"/>
    <col min="13309" max="13309" width="58.7109375" customWidth="1"/>
    <col min="13310" max="13311" width="12.5703125" customWidth="1"/>
    <col min="13312" max="13312" width="16" customWidth="1"/>
    <col min="13564" max="13564" width="3.28515625" customWidth="1"/>
    <col min="13565" max="13565" width="58.7109375" customWidth="1"/>
    <col min="13566" max="13567" width="12.5703125" customWidth="1"/>
    <col min="13568" max="13568" width="16" customWidth="1"/>
    <col min="13820" max="13820" width="3.28515625" customWidth="1"/>
    <col min="13821" max="13821" width="58.7109375" customWidth="1"/>
    <col min="13822" max="13823" width="12.5703125" customWidth="1"/>
    <col min="13824" max="13824" width="16" customWidth="1"/>
    <col min="14076" max="14076" width="3.28515625" customWidth="1"/>
    <col min="14077" max="14077" width="58.7109375" customWidth="1"/>
    <col min="14078" max="14079" width="12.5703125" customWidth="1"/>
    <col min="14080" max="14080" width="16" customWidth="1"/>
    <col min="14332" max="14332" width="3.28515625" customWidth="1"/>
    <col min="14333" max="14333" width="58.7109375" customWidth="1"/>
    <col min="14334" max="14335" width="12.5703125" customWidth="1"/>
    <col min="14336" max="14336" width="16" customWidth="1"/>
    <col min="14588" max="14588" width="3.28515625" customWidth="1"/>
    <col min="14589" max="14589" width="58.7109375" customWidth="1"/>
    <col min="14590" max="14591" width="12.5703125" customWidth="1"/>
    <col min="14592" max="14592" width="16" customWidth="1"/>
    <col min="14844" max="14844" width="3.28515625" customWidth="1"/>
    <col min="14845" max="14845" width="58.7109375" customWidth="1"/>
    <col min="14846" max="14847" width="12.5703125" customWidth="1"/>
    <col min="14848" max="14848" width="16" customWidth="1"/>
    <col min="15100" max="15100" width="3.28515625" customWidth="1"/>
    <col min="15101" max="15101" width="58.7109375" customWidth="1"/>
    <col min="15102" max="15103" width="12.5703125" customWidth="1"/>
    <col min="15104" max="15104" width="16" customWidth="1"/>
    <col min="15356" max="15356" width="3.28515625" customWidth="1"/>
    <col min="15357" max="15357" width="58.7109375" customWidth="1"/>
    <col min="15358" max="15359" width="12.5703125" customWidth="1"/>
    <col min="15360" max="15360" width="16" customWidth="1"/>
    <col min="15612" max="15612" width="3.28515625" customWidth="1"/>
    <col min="15613" max="15613" width="58.7109375" customWidth="1"/>
    <col min="15614" max="15615" width="12.5703125" customWidth="1"/>
    <col min="15616" max="15616" width="16" customWidth="1"/>
    <col min="15868" max="15868" width="3.28515625" customWidth="1"/>
    <col min="15869" max="15869" width="58.7109375" customWidth="1"/>
    <col min="15870" max="15871" width="12.5703125" customWidth="1"/>
    <col min="15872" max="15872" width="16" customWidth="1"/>
    <col min="16124" max="16124" width="3.28515625" customWidth="1"/>
    <col min="16125" max="16125" width="58.7109375" customWidth="1"/>
    <col min="16126" max="16127" width="12.5703125" customWidth="1"/>
    <col min="16128" max="16128" width="16" customWidth="1"/>
  </cols>
  <sheetData>
    <row r="1" spans="1:13" ht="20.25" x14ac:dyDescent="0.25">
      <c r="A1" s="250"/>
      <c r="B1" s="250"/>
      <c r="C1" s="251"/>
      <c r="D1" s="252"/>
      <c r="E1" s="253"/>
      <c r="F1" s="253"/>
      <c r="M1" s="254"/>
    </row>
    <row r="2" spans="1:13" ht="18" x14ac:dyDescent="0.25">
      <c r="A2" s="255" t="s">
        <v>763</v>
      </c>
      <c r="B2" s="255"/>
      <c r="C2" s="256"/>
      <c r="D2" s="256"/>
      <c r="E2" s="256"/>
      <c r="F2" s="256"/>
      <c r="G2" s="256"/>
    </row>
    <row r="3" spans="1:13" ht="15.75" x14ac:dyDescent="0.25">
      <c r="A3" s="257" t="s">
        <v>764</v>
      </c>
      <c r="B3" s="257"/>
      <c r="C3" s="258"/>
      <c r="D3" s="258"/>
      <c r="E3" s="258"/>
      <c r="F3" s="258"/>
      <c r="G3" s="258"/>
    </row>
    <row r="4" spans="1:13" ht="38.25" x14ac:dyDescent="0.25">
      <c r="A4" s="259" t="s">
        <v>89</v>
      </c>
      <c r="B4" s="259" t="s">
        <v>90</v>
      </c>
      <c r="C4" s="259" t="s">
        <v>91</v>
      </c>
      <c r="D4" s="260" t="s">
        <v>41</v>
      </c>
      <c r="E4" s="260" t="s">
        <v>4</v>
      </c>
      <c r="F4" s="261" t="s">
        <v>765</v>
      </c>
      <c r="G4" s="260" t="s">
        <v>766</v>
      </c>
    </row>
    <row r="5" spans="1:13" ht="30" x14ac:dyDescent="0.25">
      <c r="A5" s="262" t="s">
        <v>93</v>
      </c>
      <c r="B5" s="262" t="s">
        <v>94</v>
      </c>
      <c r="C5" s="263" t="s">
        <v>95</v>
      </c>
      <c r="D5" s="264">
        <v>1040951.9</v>
      </c>
      <c r="E5" s="264">
        <v>2477953.12</v>
      </c>
      <c r="F5" s="264">
        <f>D5+E5</f>
        <v>3518905.02</v>
      </c>
      <c r="G5" s="262"/>
    </row>
    <row r="6" spans="1:13" ht="30" x14ac:dyDescent="0.25">
      <c r="A6" s="262" t="s">
        <v>96</v>
      </c>
      <c r="B6" s="262" t="s">
        <v>97</v>
      </c>
      <c r="C6" s="263" t="s">
        <v>98</v>
      </c>
      <c r="D6" s="264">
        <v>1185151.8999999999</v>
      </c>
      <c r="E6" s="264">
        <v>2916448.12</v>
      </c>
      <c r="F6" s="264">
        <f t="shared" ref="F6:F30" si="0">D6+E6</f>
        <v>4101600.02</v>
      </c>
      <c r="G6" s="262"/>
    </row>
    <row r="7" spans="1:13" ht="30" x14ac:dyDescent="0.25">
      <c r="A7" s="262" t="s">
        <v>103</v>
      </c>
      <c r="B7" s="262" t="s">
        <v>104</v>
      </c>
      <c r="C7" s="263" t="s">
        <v>105</v>
      </c>
      <c r="D7" s="264">
        <v>755909.84</v>
      </c>
      <c r="E7" s="264">
        <v>388101.63</v>
      </c>
      <c r="F7" s="264">
        <f t="shared" si="0"/>
        <v>1144011.47</v>
      </c>
      <c r="G7" s="262"/>
    </row>
    <row r="8" spans="1:13" ht="45" x14ac:dyDescent="0.25">
      <c r="A8" s="262" t="s">
        <v>109</v>
      </c>
      <c r="B8" s="262" t="s">
        <v>110</v>
      </c>
      <c r="C8" s="263" t="s">
        <v>111</v>
      </c>
      <c r="D8" s="264">
        <v>3087812</v>
      </c>
      <c r="E8" s="264">
        <v>2113572.7799999998</v>
      </c>
      <c r="F8" s="264">
        <f t="shared" si="0"/>
        <v>5201384.78</v>
      </c>
      <c r="G8" s="262"/>
    </row>
    <row r="9" spans="1:13" x14ac:dyDescent="0.25">
      <c r="A9" s="265" t="s">
        <v>115</v>
      </c>
      <c r="B9" s="265" t="s">
        <v>116</v>
      </c>
      <c r="C9" s="263" t="s">
        <v>117</v>
      </c>
      <c r="D9" s="266">
        <v>3413886.5</v>
      </c>
      <c r="E9" s="266">
        <v>2251058.64</v>
      </c>
      <c r="F9" s="266">
        <f t="shared" si="0"/>
        <v>5664945.1399999997</v>
      </c>
      <c r="G9" s="262"/>
    </row>
    <row r="10" spans="1:13" x14ac:dyDescent="0.25">
      <c r="A10" s="265"/>
      <c r="B10" s="265"/>
      <c r="C10" s="263" t="s">
        <v>118</v>
      </c>
      <c r="D10" s="267"/>
      <c r="E10" s="267"/>
      <c r="F10" s="267"/>
      <c r="G10" s="262"/>
    </row>
    <row r="11" spans="1:13" x14ac:dyDescent="0.25">
      <c r="A11" s="265" t="s">
        <v>767</v>
      </c>
      <c r="B11" s="265" t="s">
        <v>119</v>
      </c>
      <c r="C11" s="263" t="s">
        <v>120</v>
      </c>
      <c r="D11" s="266">
        <v>6399426.5999999996</v>
      </c>
      <c r="E11" s="266">
        <v>3451804.35</v>
      </c>
      <c r="F11" s="266">
        <f t="shared" ref="F11" si="1">D11+E11</f>
        <v>9851230.9499999993</v>
      </c>
      <c r="G11" s="268"/>
    </row>
    <row r="12" spans="1:13" x14ac:dyDescent="0.25">
      <c r="A12" s="265"/>
      <c r="B12" s="265"/>
      <c r="C12" s="263" t="s">
        <v>121</v>
      </c>
      <c r="D12" s="267"/>
      <c r="E12" s="267"/>
      <c r="F12" s="267"/>
      <c r="G12" s="269"/>
    </row>
    <row r="13" spans="1:13" x14ac:dyDescent="0.25">
      <c r="A13" s="265" t="s">
        <v>122</v>
      </c>
      <c r="B13" s="270" t="s">
        <v>123</v>
      </c>
      <c r="C13" s="263" t="s">
        <v>124</v>
      </c>
      <c r="D13" s="266">
        <v>7253806.5999999996</v>
      </c>
      <c r="E13" s="266">
        <v>4214091.43</v>
      </c>
      <c r="F13" s="266">
        <f t="shared" ref="F13" si="2">D13+E13</f>
        <v>11467898.029999999</v>
      </c>
      <c r="G13" s="268"/>
    </row>
    <row r="14" spans="1:13" x14ac:dyDescent="0.25">
      <c r="A14" s="265"/>
      <c r="B14" s="270"/>
      <c r="C14" s="263" t="s">
        <v>125</v>
      </c>
      <c r="D14" s="267"/>
      <c r="E14" s="267"/>
      <c r="F14" s="267"/>
      <c r="G14" s="269"/>
    </row>
    <row r="15" spans="1:13" ht="45" x14ac:dyDescent="0.25">
      <c r="A15" s="262" t="s">
        <v>130</v>
      </c>
      <c r="B15" s="262" t="s">
        <v>131</v>
      </c>
      <c r="C15" s="263" t="s">
        <v>132</v>
      </c>
      <c r="D15" s="264">
        <v>10319282</v>
      </c>
      <c r="E15" s="264">
        <v>6259273.7599999998</v>
      </c>
      <c r="F15" s="264">
        <f t="shared" si="0"/>
        <v>16578555.76</v>
      </c>
      <c r="G15" s="262"/>
    </row>
    <row r="16" spans="1:13" ht="45" x14ac:dyDescent="0.25">
      <c r="A16" s="262" t="s">
        <v>137</v>
      </c>
      <c r="B16" s="262" t="s">
        <v>138</v>
      </c>
      <c r="C16" s="263" t="s">
        <v>139</v>
      </c>
      <c r="D16" s="264">
        <v>1913729</v>
      </c>
      <c r="E16" s="264">
        <v>1478407.35</v>
      </c>
      <c r="F16" s="264">
        <f t="shared" si="0"/>
        <v>3392136.35</v>
      </c>
      <c r="G16" s="262"/>
    </row>
    <row r="17" spans="1:7" ht="45" x14ac:dyDescent="0.25">
      <c r="A17" s="262" t="s">
        <v>143</v>
      </c>
      <c r="B17" s="262" t="s">
        <v>144</v>
      </c>
      <c r="C17" s="263" t="s">
        <v>145</v>
      </c>
      <c r="D17" s="264">
        <v>2051735</v>
      </c>
      <c r="E17" s="264">
        <v>1542096.15</v>
      </c>
      <c r="F17" s="264">
        <f t="shared" si="0"/>
        <v>3593831.15</v>
      </c>
      <c r="G17" s="262"/>
    </row>
    <row r="18" spans="1:7" x14ac:dyDescent="0.25">
      <c r="A18" s="265" t="s">
        <v>149</v>
      </c>
      <c r="B18" s="265" t="s">
        <v>150</v>
      </c>
      <c r="C18" s="263" t="s">
        <v>151</v>
      </c>
      <c r="D18" s="266">
        <v>7948345.2000000002</v>
      </c>
      <c r="E18" s="266">
        <v>4958514.95</v>
      </c>
      <c r="F18" s="266">
        <f t="shared" si="0"/>
        <v>12906860.15</v>
      </c>
      <c r="G18" s="268"/>
    </row>
    <row r="19" spans="1:7" x14ac:dyDescent="0.25">
      <c r="A19" s="265"/>
      <c r="B19" s="265"/>
      <c r="C19" s="263" t="s">
        <v>152</v>
      </c>
      <c r="D19" s="267"/>
      <c r="E19" s="267"/>
      <c r="F19" s="267"/>
      <c r="G19" s="269"/>
    </row>
    <row r="20" spans="1:7" ht="45" x14ac:dyDescent="0.25">
      <c r="A20" s="262" t="s">
        <v>153</v>
      </c>
      <c r="B20" s="262" t="s">
        <v>154</v>
      </c>
      <c r="C20" s="263" t="s">
        <v>155</v>
      </c>
      <c r="D20" s="264">
        <v>2133823</v>
      </c>
      <c r="E20" s="264">
        <v>1594284.95</v>
      </c>
      <c r="F20" s="264">
        <f t="shared" si="0"/>
        <v>3728107.95</v>
      </c>
      <c r="G20" s="262"/>
    </row>
    <row r="21" spans="1:7" ht="45" x14ac:dyDescent="0.25">
      <c r="A21" s="262" t="s">
        <v>156</v>
      </c>
      <c r="B21" s="262" t="s">
        <v>157</v>
      </c>
      <c r="C21" s="263" t="s">
        <v>158</v>
      </c>
      <c r="D21" s="264">
        <v>1869665</v>
      </c>
      <c r="E21" s="264">
        <v>1436142.76</v>
      </c>
      <c r="F21" s="264">
        <f t="shared" si="0"/>
        <v>3305807.76</v>
      </c>
      <c r="G21" s="262"/>
    </row>
    <row r="22" spans="1:7" x14ac:dyDescent="0.25">
      <c r="A22" s="265" t="s">
        <v>159</v>
      </c>
      <c r="B22" s="265" t="s">
        <v>160</v>
      </c>
      <c r="C22" s="263" t="s">
        <v>161</v>
      </c>
      <c r="D22" s="266">
        <v>13650097.720000001</v>
      </c>
      <c r="E22" s="266">
        <v>7590146.04</v>
      </c>
      <c r="F22" s="266">
        <f t="shared" si="0"/>
        <v>21240243.760000002</v>
      </c>
      <c r="G22" s="268"/>
    </row>
    <row r="23" spans="1:7" x14ac:dyDescent="0.25">
      <c r="A23" s="265"/>
      <c r="B23" s="265"/>
      <c r="C23" s="263" t="s">
        <v>162</v>
      </c>
      <c r="D23" s="267"/>
      <c r="E23" s="267"/>
      <c r="F23" s="267"/>
      <c r="G23" s="269"/>
    </row>
    <row r="24" spans="1:7" ht="45" x14ac:dyDescent="0.25">
      <c r="A24" s="262" t="s">
        <v>174</v>
      </c>
      <c r="B24" s="262" t="s">
        <v>175</v>
      </c>
      <c r="C24" s="263" t="s">
        <v>176</v>
      </c>
      <c r="D24" s="264">
        <v>13747419.4</v>
      </c>
      <c r="E24" s="264">
        <v>8271759.4800000004</v>
      </c>
      <c r="F24" s="264">
        <f t="shared" si="0"/>
        <v>22019178.879999999</v>
      </c>
      <c r="G24" s="262"/>
    </row>
    <row r="25" spans="1:7" ht="45" x14ac:dyDescent="0.25">
      <c r="A25" s="262" t="s">
        <v>180</v>
      </c>
      <c r="B25" s="262" t="s">
        <v>181</v>
      </c>
      <c r="C25" s="263" t="s">
        <v>182</v>
      </c>
      <c r="D25" s="264">
        <v>4215823.3</v>
      </c>
      <c r="E25" s="264">
        <v>2565167.23</v>
      </c>
      <c r="F25" s="264">
        <f t="shared" si="0"/>
        <v>6780990.5300000003</v>
      </c>
      <c r="G25" s="262"/>
    </row>
    <row r="26" spans="1:7" ht="45" x14ac:dyDescent="0.25">
      <c r="A26" s="262" t="s">
        <v>193</v>
      </c>
      <c r="B26" s="262" t="s">
        <v>194</v>
      </c>
      <c r="C26" s="263" t="s">
        <v>195</v>
      </c>
      <c r="D26" s="264">
        <v>2618773.5</v>
      </c>
      <c r="E26" s="264">
        <v>1678821.62</v>
      </c>
      <c r="F26" s="264">
        <f t="shared" si="0"/>
        <v>4297595.12</v>
      </c>
      <c r="G26" s="262"/>
    </row>
    <row r="27" spans="1:7" x14ac:dyDescent="0.25">
      <c r="A27" s="265" t="s">
        <v>199</v>
      </c>
      <c r="B27" s="265" t="s">
        <v>200</v>
      </c>
      <c r="C27" s="263" t="s">
        <v>201</v>
      </c>
      <c r="D27" s="266">
        <v>22638143.780000001</v>
      </c>
      <c r="E27" s="266">
        <v>14642886.35</v>
      </c>
      <c r="F27" s="266">
        <f t="shared" si="0"/>
        <v>37281030.130000003</v>
      </c>
      <c r="G27" s="268"/>
    </row>
    <row r="28" spans="1:7" x14ac:dyDescent="0.25">
      <c r="A28" s="265"/>
      <c r="B28" s="265"/>
      <c r="C28" s="263" t="s">
        <v>202</v>
      </c>
      <c r="D28" s="267"/>
      <c r="E28" s="267"/>
      <c r="F28" s="267"/>
      <c r="G28" s="269"/>
    </row>
    <row r="29" spans="1:7" ht="30" x14ac:dyDescent="0.25">
      <c r="A29" s="262" t="s">
        <v>206</v>
      </c>
      <c r="B29" s="262" t="s">
        <v>207</v>
      </c>
      <c r="C29" s="263" t="s">
        <v>208</v>
      </c>
      <c r="D29" s="264">
        <v>2543015.6</v>
      </c>
      <c r="E29" s="264">
        <v>1694456.57</v>
      </c>
      <c r="F29" s="264">
        <f t="shared" si="0"/>
        <v>4237472.17</v>
      </c>
      <c r="G29" s="262"/>
    </row>
    <row r="30" spans="1:7" x14ac:dyDescent="0.25">
      <c r="A30" s="265" t="s">
        <v>209</v>
      </c>
      <c r="B30" s="265" t="s">
        <v>210</v>
      </c>
      <c r="C30" s="263" t="s">
        <v>211</v>
      </c>
      <c r="D30" s="266">
        <v>7361217</v>
      </c>
      <c r="E30" s="266">
        <v>4318258.16</v>
      </c>
      <c r="F30" s="266">
        <f t="shared" si="0"/>
        <v>11679475.16</v>
      </c>
      <c r="G30" s="268"/>
    </row>
    <row r="31" spans="1:7" x14ac:dyDescent="0.25">
      <c r="A31" s="265"/>
      <c r="B31" s="265"/>
      <c r="C31" s="263" t="s">
        <v>212</v>
      </c>
      <c r="D31" s="267"/>
      <c r="E31" s="267"/>
      <c r="F31" s="267"/>
      <c r="G31" s="269"/>
    </row>
    <row r="32" spans="1:7" ht="16.5" thickBot="1" x14ac:dyDescent="0.3">
      <c r="A32" s="271"/>
      <c r="B32" s="272"/>
      <c r="C32" s="273"/>
      <c r="D32" s="274">
        <f>SUM(D5:D31)</f>
        <v>116148014.84</v>
      </c>
      <c r="E32" s="274">
        <f>SUM(E5:E31)</f>
        <v>75843245.439999998</v>
      </c>
      <c r="F32" s="274">
        <f>SUM(F5:F31)</f>
        <v>191991260.28</v>
      </c>
      <c r="G32" s="275"/>
    </row>
  </sheetData>
  <mergeCells count="43">
    <mergeCell ref="A30:A31"/>
    <mergeCell ref="B30:B31"/>
    <mergeCell ref="D30:D31"/>
    <mergeCell ref="E30:E31"/>
    <mergeCell ref="F30:F31"/>
    <mergeCell ref="G30:G31"/>
    <mergeCell ref="A27:A28"/>
    <mergeCell ref="B27:B28"/>
    <mergeCell ref="D27:D28"/>
    <mergeCell ref="E27:E28"/>
    <mergeCell ref="F27:F28"/>
    <mergeCell ref="G27:G28"/>
    <mergeCell ref="A22:A23"/>
    <mergeCell ref="B22:B23"/>
    <mergeCell ref="D22:D23"/>
    <mergeCell ref="E22:E23"/>
    <mergeCell ref="F22:F23"/>
    <mergeCell ref="G22:G23"/>
    <mergeCell ref="A18:A19"/>
    <mergeCell ref="B18:B19"/>
    <mergeCell ref="D18:D19"/>
    <mergeCell ref="E18:E19"/>
    <mergeCell ref="F18:F19"/>
    <mergeCell ref="G18:G19"/>
    <mergeCell ref="A13:A14"/>
    <mergeCell ref="B13:B14"/>
    <mergeCell ref="D13:D14"/>
    <mergeCell ref="E13:E14"/>
    <mergeCell ref="F13:F14"/>
    <mergeCell ref="G13:G14"/>
    <mergeCell ref="A11:A12"/>
    <mergeCell ref="B11:B12"/>
    <mergeCell ref="D11:D12"/>
    <mergeCell ref="E11:E12"/>
    <mergeCell ref="F11:F12"/>
    <mergeCell ref="G11:G12"/>
    <mergeCell ref="A2:G2"/>
    <mergeCell ref="A3:G3"/>
    <mergeCell ref="A9:A10"/>
    <mergeCell ref="B9:B10"/>
    <mergeCell ref="D9:D10"/>
    <mergeCell ref="E9:E10"/>
    <mergeCell ref="F9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свод</vt:lpstr>
      <vt:lpstr>свод_ВК,ВС</vt:lpstr>
      <vt:lpstr>КП прил. к конкурсу</vt:lpstr>
      <vt:lpstr>Лист2</vt:lpstr>
      <vt:lpstr>Лист1</vt:lpstr>
      <vt:lpstr>Индротек ВК</vt:lpstr>
      <vt:lpstr>Индротек ВС</vt:lpstr>
      <vt:lpstr>Лист5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2025-04-17T07:56:12Z</dcterms:created>
  <dcterms:modified xsi:type="dcterms:W3CDTF">2025-05-20T14:28:49Z</dcterms:modified>
</cp:coreProperties>
</file>