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Сметы ЛТП\!ПОДРЯД\"/>
    </mc:Choice>
  </mc:AlternateContent>
  <xr:revisionPtr revIDLastSave="0" documentId="13_ncr:1_{C5922E15-3596-40AA-97F2-756534346D9C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свод по СУБПОДРЯДУ " sheetId="45" r:id="rId1"/>
    <sheet name="Лист1" sheetId="46" r:id="rId2"/>
  </sheets>
  <externalReferences>
    <externalReference r:id="rId3"/>
    <externalReference r:id="rId4"/>
  </externalReferences>
  <definedNames>
    <definedName name="_xlnm._FilterDatabase" localSheetId="1" hidden="1">Лист1!$A$3:$J$3</definedName>
    <definedName name="_xlnm._FilterDatabase" localSheetId="0" hidden="1">'свод по СУБПОДРЯДУ '!$A$1:$AV$78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1" i="45" l="1"/>
  <c r="S25" i="45"/>
  <c r="S23" i="45"/>
  <c r="S20" i="45"/>
  <c r="S16" i="45"/>
  <c r="S9" i="45"/>
  <c r="V21" i="45"/>
  <c r="T21" i="45"/>
  <c r="S21" i="45"/>
  <c r="D41" i="46"/>
  <c r="V11" i="45"/>
  <c r="V12" i="45"/>
  <c r="V13" i="45"/>
  <c r="V14" i="45"/>
  <c r="V15" i="45"/>
  <c r="T13" i="45"/>
  <c r="S13" i="45"/>
  <c r="T11" i="45"/>
  <c r="S11" i="45"/>
  <c r="V10" i="45"/>
  <c r="T10" i="45"/>
  <c r="S10" i="45"/>
  <c r="T12" i="45"/>
  <c r="S12" i="45"/>
  <c r="B35" i="46"/>
  <c r="B34" i="46"/>
  <c r="V18" i="45"/>
  <c r="B33" i="46"/>
  <c r="V19" i="45"/>
  <c r="V17" i="45"/>
  <c r="B31" i="46"/>
  <c r="V24" i="45"/>
  <c r="B30" i="46"/>
  <c r="D35" i="46"/>
  <c r="D36" i="46"/>
  <c r="C36" i="46" s="1"/>
  <c r="D37" i="46"/>
  <c r="C37" i="46" s="1"/>
  <c r="D38" i="46"/>
  <c r="C38" i="46" s="1"/>
  <c r="D39" i="46"/>
  <c r="C39" i="46" s="1"/>
  <c r="D40" i="46"/>
  <c r="C40" i="46" s="1"/>
  <c r="C41" i="46"/>
  <c r="D42" i="46"/>
  <c r="C42" i="46" s="1"/>
  <c r="D43" i="46"/>
  <c r="C43" i="46" s="1"/>
  <c r="D44" i="46"/>
  <c r="C44" i="46" s="1"/>
  <c r="B29" i="46"/>
  <c r="V26" i="45"/>
  <c r="B28" i="46"/>
  <c r="D28" i="46"/>
  <c r="S32" i="45" s="1"/>
  <c r="C35" i="46" l="1"/>
  <c r="V72" i="45"/>
  <c r="V70" i="45"/>
  <c r="V68" i="45"/>
  <c r="V66" i="45"/>
  <c r="V65" i="45"/>
  <c r="V64" i="45"/>
  <c r="V61" i="45"/>
  <c r="V59" i="45"/>
  <c r="V58" i="45"/>
  <c r="V57" i="45"/>
  <c r="V54" i="45"/>
  <c r="V52" i="45"/>
  <c r="V51" i="45"/>
  <c r="V49" i="45"/>
  <c r="V48" i="45"/>
  <c r="V46" i="45"/>
  <c r="V44" i="45"/>
  <c r="V42" i="45"/>
  <c r="V39" i="45"/>
  <c r="V38" i="45"/>
  <c r="V36" i="45"/>
  <c r="V35" i="45"/>
  <c r="V34" i="45"/>
  <c r="V29" i="45"/>
  <c r="V30" i="45"/>
  <c r="B27" i="46"/>
  <c r="D27" i="46"/>
  <c r="S28" i="45" s="1"/>
  <c r="C28" i="46"/>
  <c r="T32" i="45" s="1"/>
  <c r="V32" i="45" s="1"/>
  <c r="D29" i="46"/>
  <c r="D30" i="46"/>
  <c r="C30" i="46" s="1"/>
  <c r="D31" i="46"/>
  <c r="D32" i="46"/>
  <c r="C32" i="46" s="1"/>
  <c r="D33" i="46"/>
  <c r="C33" i="46" s="1"/>
  <c r="D34" i="46"/>
  <c r="C34" i="46" s="1"/>
  <c r="S71" i="45"/>
  <c r="S69" i="45"/>
  <c r="S67" i="45"/>
  <c r="S62" i="45"/>
  <c r="S60" i="45"/>
  <c r="S55" i="45"/>
  <c r="S53" i="45"/>
  <c r="S50" i="45"/>
  <c r="S47" i="45"/>
  <c r="S45" i="45"/>
  <c r="S43" i="45"/>
  <c r="S40" i="45"/>
  <c r="S33" i="45"/>
  <c r="S37" i="45"/>
  <c r="B26" i="46"/>
  <c r="B24" i="46"/>
  <c r="B23" i="46"/>
  <c r="D23" i="46"/>
  <c r="B22" i="46"/>
  <c r="D22" i="46"/>
  <c r="B21" i="46"/>
  <c r="B20" i="46"/>
  <c r="D20" i="46"/>
  <c r="E19" i="46"/>
  <c r="D19" i="46" s="1"/>
  <c r="B19" i="46"/>
  <c r="U52" i="45"/>
  <c r="B18" i="46"/>
  <c r="D25" i="46"/>
  <c r="C25" i="46" s="1"/>
  <c r="D26" i="46"/>
  <c r="B17" i="46"/>
  <c r="B16" i="46"/>
  <c r="B15" i="46"/>
  <c r="B14" i="46"/>
  <c r="B13" i="46"/>
  <c r="B12" i="46"/>
  <c r="B11" i="46"/>
  <c r="B10" i="46"/>
  <c r="B9" i="46"/>
  <c r="B8" i="46"/>
  <c r="B7" i="46"/>
  <c r="D5" i="46"/>
  <c r="D6" i="46"/>
  <c r="D7" i="46"/>
  <c r="S75" i="45" s="1"/>
  <c r="V75" i="45" s="1"/>
  <c r="D8" i="46"/>
  <c r="D9" i="46"/>
  <c r="D10" i="46"/>
  <c r="D11" i="46"/>
  <c r="D12" i="46"/>
  <c r="D13" i="46"/>
  <c r="D14" i="46"/>
  <c r="D15" i="46"/>
  <c r="D16" i="46"/>
  <c r="D17" i="46"/>
  <c r="D18" i="46"/>
  <c r="D21" i="46"/>
  <c r="D24" i="46"/>
  <c r="B6" i="46"/>
  <c r="B5" i="46"/>
  <c r="D4" i="46"/>
  <c r="B4" i="46"/>
  <c r="C4" i="46" s="1"/>
  <c r="S73" i="45" l="1"/>
  <c r="C27" i="46"/>
  <c r="T28" i="45" s="1"/>
  <c r="V28" i="45" s="1"/>
  <c r="C20" i="46"/>
  <c r="C31" i="46"/>
  <c r="T22" i="45" s="1"/>
  <c r="V22" i="45" s="1"/>
  <c r="S22" i="45"/>
  <c r="C21" i="46"/>
  <c r="C29" i="46"/>
  <c r="T27" i="45" s="1"/>
  <c r="S27" i="45"/>
  <c r="V27" i="45" s="1"/>
  <c r="C9" i="46"/>
  <c r="C8" i="46"/>
  <c r="C10" i="46"/>
  <c r="C12" i="46"/>
  <c r="C11" i="46"/>
  <c r="C5" i="46"/>
  <c r="C26" i="46"/>
  <c r="C17" i="46"/>
  <c r="C14" i="46"/>
  <c r="C24" i="46"/>
  <c r="C23" i="46"/>
  <c r="C22" i="46"/>
  <c r="C19" i="46"/>
  <c r="C18" i="46"/>
  <c r="C16" i="46"/>
  <c r="C15" i="46"/>
  <c r="C13" i="46"/>
  <c r="C7" i="46"/>
  <c r="C6" i="46"/>
  <c r="AF13" i="45"/>
  <c r="AF72" i="45"/>
  <c r="AF70" i="45"/>
  <c r="AF64" i="45"/>
  <c r="AF57" i="45"/>
  <c r="AF38" i="45"/>
  <c r="AF26" i="45"/>
  <c r="AF19" i="45"/>
  <c r="AF18" i="45"/>
  <c r="AF17" i="45"/>
  <c r="AJ30" i="45" l="1"/>
  <c r="AJ29" i="45"/>
  <c r="AJ26" i="45"/>
  <c r="AJ21" i="45"/>
  <c r="AB11" i="45"/>
  <c r="AB10" i="45"/>
  <c r="X52" i="45"/>
  <c r="X49" i="45"/>
  <c r="X48" i="45"/>
  <c r="Q75" i="45"/>
  <c r="Q73" i="45" s="1"/>
  <c r="Q72" i="45"/>
  <c r="Q71" i="45" s="1"/>
  <c r="Q70" i="45"/>
  <c r="Q69" i="45" s="1"/>
  <c r="Q68" i="45"/>
  <c r="Q67" i="45" s="1"/>
  <c r="Q65" i="45"/>
  <c r="Q66" i="45"/>
  <c r="Q64" i="45"/>
  <c r="Q61" i="45"/>
  <c r="Q60" i="45" s="1"/>
  <c r="Q58" i="45"/>
  <c r="Q59" i="45"/>
  <c r="Q57" i="45"/>
  <c r="Q54" i="45"/>
  <c r="Q53" i="45" s="1"/>
  <c r="Q52" i="45"/>
  <c r="Q51" i="45"/>
  <c r="Q49" i="45"/>
  <c r="Q48" i="45"/>
  <c r="Q46" i="45"/>
  <c r="Q44" i="45"/>
  <c r="Q43" i="45" s="1"/>
  <c r="Q42" i="45"/>
  <c r="Q40" i="45" s="1"/>
  <c r="Q39" i="45"/>
  <c r="Q38" i="45"/>
  <c r="Q35" i="45"/>
  <c r="Q36" i="45"/>
  <c r="Q34" i="45"/>
  <c r="Q32" i="45"/>
  <c r="Q31" i="45" s="1"/>
  <c r="Q27" i="45"/>
  <c r="Q28" i="45"/>
  <c r="Q29" i="45"/>
  <c r="Q30" i="45"/>
  <c r="Q26" i="45"/>
  <c r="Q24" i="45"/>
  <c r="Q23" i="45" s="1"/>
  <c r="Q22" i="45"/>
  <c r="Q21" i="45"/>
  <c r="Q18" i="45"/>
  <c r="Q19" i="45"/>
  <c r="Q17" i="45"/>
  <c r="Q11" i="45"/>
  <c r="Q12" i="45"/>
  <c r="Q13" i="45"/>
  <c r="Q14" i="45"/>
  <c r="Q15" i="45"/>
  <c r="Q10" i="45"/>
  <c r="O73" i="45"/>
  <c r="O71" i="45"/>
  <c r="O69" i="45"/>
  <c r="O67" i="45"/>
  <c r="O62" i="45"/>
  <c r="O60" i="45"/>
  <c r="O55" i="45"/>
  <c r="O53" i="45"/>
  <c r="O50" i="45"/>
  <c r="O47" i="45"/>
  <c r="O45" i="45"/>
  <c r="O43" i="45"/>
  <c r="O40" i="45"/>
  <c r="O37" i="45"/>
  <c r="O33" i="45"/>
  <c r="O31" i="45"/>
  <c r="O25" i="45"/>
  <c r="O23" i="45"/>
  <c r="O20" i="45"/>
  <c r="O16" i="45"/>
  <c r="O9" i="45"/>
  <c r="V73" i="45"/>
  <c r="U73" i="45"/>
  <c r="T73" i="45"/>
  <c r="R73" i="45"/>
  <c r="V71" i="45"/>
  <c r="T71" i="45"/>
  <c r="U71" i="45"/>
  <c r="R71" i="45"/>
  <c r="V69" i="45"/>
  <c r="T69" i="45"/>
  <c r="U69" i="45"/>
  <c r="R69" i="45"/>
  <c r="V67" i="45"/>
  <c r="U67" i="45"/>
  <c r="T67" i="45"/>
  <c r="R67" i="45"/>
  <c r="X65" i="45"/>
  <c r="X66" i="45"/>
  <c r="X64" i="45"/>
  <c r="R62" i="45"/>
  <c r="X61" i="45"/>
  <c r="X60" i="45" s="1"/>
  <c r="U60" i="45"/>
  <c r="T60" i="45"/>
  <c r="R60" i="45"/>
  <c r="X58" i="45"/>
  <c r="X59" i="45"/>
  <c r="X57" i="45"/>
  <c r="T55" i="45"/>
  <c r="U55" i="45"/>
  <c r="R55" i="45"/>
  <c r="V53" i="45"/>
  <c r="U53" i="45"/>
  <c r="T53" i="45"/>
  <c r="R53" i="45"/>
  <c r="T50" i="45"/>
  <c r="U50" i="45"/>
  <c r="R50" i="45"/>
  <c r="T47" i="45"/>
  <c r="U47" i="45"/>
  <c r="R47" i="45"/>
  <c r="V45" i="45"/>
  <c r="U45" i="45"/>
  <c r="T45" i="45"/>
  <c r="R45" i="45"/>
  <c r="V43" i="45"/>
  <c r="U43" i="45"/>
  <c r="T43" i="45"/>
  <c r="R43" i="45"/>
  <c r="V40" i="45"/>
  <c r="U40" i="45"/>
  <c r="T40" i="45"/>
  <c r="R40" i="45"/>
  <c r="X39" i="45"/>
  <c r="X38" i="45"/>
  <c r="T37" i="45"/>
  <c r="U37" i="45"/>
  <c r="R37" i="45"/>
  <c r="X36" i="45"/>
  <c r="X35" i="45"/>
  <c r="X34" i="45"/>
  <c r="T33" i="45"/>
  <c r="U33" i="45"/>
  <c r="R33" i="45"/>
  <c r="V31" i="45"/>
  <c r="U31" i="45"/>
  <c r="T31" i="45"/>
  <c r="R31" i="45"/>
  <c r="R25" i="45"/>
  <c r="X27" i="45"/>
  <c r="X30" i="45"/>
  <c r="X26" i="45"/>
  <c r="X24" i="45"/>
  <c r="X23" i="45" s="1"/>
  <c r="U23" i="45"/>
  <c r="T23" i="45"/>
  <c r="R23" i="45"/>
  <c r="X22" i="45"/>
  <c r="X21" i="45"/>
  <c r="T20" i="45"/>
  <c r="U20" i="45"/>
  <c r="R20" i="45"/>
  <c r="X18" i="45"/>
  <c r="X19" i="45"/>
  <c r="X17" i="45"/>
  <c r="T16" i="45"/>
  <c r="U16" i="45"/>
  <c r="R16" i="45"/>
  <c r="X12" i="45"/>
  <c r="X13" i="45"/>
  <c r="X14" i="45"/>
  <c r="X15" i="45"/>
  <c r="X11" i="45"/>
  <c r="X10" i="45"/>
  <c r="T9" i="45"/>
  <c r="U9" i="45"/>
  <c r="R9" i="45"/>
  <c r="U62" i="45"/>
  <c r="T62" i="45"/>
  <c r="AB12" i="45"/>
  <c r="L40" i="45"/>
  <c r="M40" i="45"/>
  <c r="N73" i="45"/>
  <c r="M73" i="45"/>
  <c r="L73" i="45"/>
  <c r="M62" i="45"/>
  <c r="N62" i="45"/>
  <c r="L62" i="45"/>
  <c r="N55" i="45"/>
  <c r="M55" i="45"/>
  <c r="L55" i="45"/>
  <c r="AV76" i="45"/>
  <c r="AV77" i="45" s="1"/>
  <c r="AR76" i="45"/>
  <c r="AR77" i="45" s="1"/>
  <c r="AR78" i="45" s="1"/>
  <c r="AR8" i="45" s="1"/>
  <c r="AN76" i="45"/>
  <c r="AN7" i="45" s="1"/>
  <c r="AF76" i="45"/>
  <c r="AF77" i="45" s="1"/>
  <c r="AB75" i="45"/>
  <c r="AB72" i="45"/>
  <c r="AB70" i="45"/>
  <c r="AB68" i="45"/>
  <c r="AB66" i="45"/>
  <c r="AB65" i="45"/>
  <c r="Z64" i="45"/>
  <c r="AB64" i="45" s="1"/>
  <c r="AB61" i="45"/>
  <c r="AB59" i="45"/>
  <c r="AB58" i="45"/>
  <c r="Z57" i="45"/>
  <c r="AB57" i="45" s="1"/>
  <c r="AB54" i="45"/>
  <c r="AB52" i="45"/>
  <c r="AB51" i="45"/>
  <c r="AB49" i="45"/>
  <c r="AB48" i="45"/>
  <c r="AB46" i="45"/>
  <c r="AB44" i="45"/>
  <c r="AB42" i="45"/>
  <c r="AB39" i="45"/>
  <c r="AB38" i="45"/>
  <c r="AB36" i="45"/>
  <c r="AB35" i="45"/>
  <c r="AB34" i="45"/>
  <c r="AB32" i="45"/>
  <c r="AB30" i="45"/>
  <c r="AB29" i="45"/>
  <c r="AB28" i="45"/>
  <c r="AB27" i="45"/>
  <c r="AB26" i="45"/>
  <c r="AB24" i="45"/>
  <c r="AB22" i="45"/>
  <c r="AB21" i="45"/>
  <c r="F21" i="45"/>
  <c r="F22" i="45" s="1"/>
  <c r="F24" i="45" s="1"/>
  <c r="AB19" i="45"/>
  <c r="AB18" i="45"/>
  <c r="AB17" i="45"/>
  <c r="AB15" i="45"/>
  <c r="AB14" i="45"/>
  <c r="AB13" i="45"/>
  <c r="AJ76" i="45" l="1"/>
  <c r="AJ7" i="45" s="1"/>
  <c r="AB76" i="45"/>
  <c r="AB7" i="45" s="1"/>
  <c r="Q47" i="45"/>
  <c r="V50" i="45"/>
  <c r="X51" i="45"/>
  <c r="X50" i="45" s="1"/>
  <c r="V47" i="45"/>
  <c r="V60" i="45"/>
  <c r="V23" i="45"/>
  <c r="X47" i="45"/>
  <c r="Q50" i="45"/>
  <c r="X54" i="45"/>
  <c r="X53" i="45" s="1"/>
  <c r="X32" i="45"/>
  <c r="X31" i="45" s="1"/>
  <c r="X42" i="45"/>
  <c r="X40" i="45" s="1"/>
  <c r="X44" i="45"/>
  <c r="X43" i="45" s="1"/>
  <c r="X46" i="45"/>
  <c r="X45" i="45" s="1"/>
  <c r="X68" i="45"/>
  <c r="X67" i="45" s="1"/>
  <c r="X70" i="45"/>
  <c r="X69" i="45" s="1"/>
  <c r="X72" i="45"/>
  <c r="X71" i="45" s="1"/>
  <c r="X75" i="45"/>
  <c r="X73" i="45" s="1"/>
  <c r="X55" i="45"/>
  <c r="X20" i="45"/>
  <c r="X9" i="45"/>
  <c r="X33" i="45"/>
  <c r="V37" i="45"/>
  <c r="X16" i="45"/>
  <c r="X62" i="45"/>
  <c r="X37" i="45"/>
  <c r="Q20" i="45"/>
  <c r="Q37" i="45"/>
  <c r="Q33" i="45"/>
  <c r="AR7" i="45"/>
  <c r="O76" i="45"/>
  <c r="O7" i="45" s="1"/>
  <c r="Q55" i="45"/>
  <c r="Q16" i="45"/>
  <c r="Q45" i="45"/>
  <c r="Q62" i="45"/>
  <c r="Q25" i="45"/>
  <c r="Q9" i="45"/>
  <c r="V55" i="45"/>
  <c r="V33" i="45"/>
  <c r="V20" i="45"/>
  <c r="V16" i="45"/>
  <c r="V62" i="45"/>
  <c r="V9" i="45"/>
  <c r="AV7" i="45"/>
  <c r="AF78" i="45"/>
  <c r="AF8" i="45" s="1"/>
  <c r="AF7" i="45"/>
  <c r="F28" i="45"/>
  <c r="F27" i="45"/>
  <c r="F30" i="45"/>
  <c r="F32" i="45" s="1"/>
  <c r="F51" i="45" s="1"/>
  <c r="F52" i="45" s="1"/>
  <c r="F26" i="45"/>
  <c r="F29" i="45"/>
  <c r="AV78" i="45"/>
  <c r="AV8" i="45" s="1"/>
  <c r="AN77" i="45"/>
  <c r="AN78" i="45" s="1"/>
  <c r="AN8" i="45" s="1"/>
  <c r="AJ77" i="45" l="1"/>
  <c r="AJ78" i="45" s="1"/>
  <c r="AJ8" i="45" s="1"/>
  <c r="AB77" i="45"/>
  <c r="AB78" i="45" s="1"/>
  <c r="O77" i="45"/>
  <c r="O78" i="45" s="1"/>
  <c r="Q76" i="45"/>
  <c r="Q7" i="45" s="1"/>
  <c r="Q77" i="45" l="1"/>
  <c r="Q78" i="45" s="1"/>
  <c r="Q8" i="45" s="1"/>
  <c r="O8" i="45"/>
  <c r="AB8" i="45" l="1"/>
  <c r="U25" i="45"/>
  <c r="X29" i="45" l="1"/>
  <c r="T25" i="45"/>
  <c r="X28" i="45"/>
  <c r="X25" i="45" l="1"/>
  <c r="X76" i="45" s="1"/>
  <c r="X77" i="45" s="1"/>
  <c r="X78" i="45" s="1"/>
  <c r="X8" i="45" s="1"/>
  <c r="V25" i="45"/>
  <c r="V76" i="45" s="1"/>
  <c r="X7" i="45" l="1"/>
  <c r="V7" i="45"/>
  <c r="V77" i="45"/>
  <c r="V78" i="45" s="1"/>
  <c r="V8" i="45" s="1"/>
</calcChain>
</file>

<file path=xl/sharedStrings.xml><?xml version="1.0" encoding="utf-8"?>
<sst xmlns="http://schemas.openxmlformats.org/spreadsheetml/2006/main" count="272" uniqueCount="177">
  <si>
    <t>№ п/п</t>
  </si>
  <si>
    <t>Материалы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</si>
  <si>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</si>
  <si>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</si>
  <si>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</t>
  </si>
  <si>
    <t>Требование ООО «ЕТУ»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</si>
  <si>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</si>
  <si>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</si>
  <si>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</si>
  <si>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</si>
  <si>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</si>
  <si>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</si>
  <si>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</si>
  <si>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</si>
  <si>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</si>
  <si>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</si>
  <si>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</si>
  <si>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</si>
  <si>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</si>
  <si>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</si>
  <si>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</si>
  <si>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</si>
  <si>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</si>
  <si>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</si>
  <si>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</si>
  <si>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</si>
  <si>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</si>
  <si>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</si>
  <si>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</si>
  <si>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</si>
  <si>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</si>
  <si>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</si>
  <si>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</si>
  <si>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</si>
  <si>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</si>
  <si>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</si>
  <si>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</si>
  <si>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</si>
  <si>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</si>
  <si>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</si>
  <si>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</si>
  <si>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</si>
  <si>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</si>
  <si>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</si>
  <si>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</si>
  <si>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</si>
  <si>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</si>
  <si>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</si>
  <si>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</si>
  <si>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</si>
  <si>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</si>
  <si>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</si>
  <si>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</si>
  <si>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</si>
  <si>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</si>
  <si>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</si>
  <si>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</si>
  <si>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</si>
  <si>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</si>
  <si>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</si>
  <si>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</si>
  <si>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</si>
  <si>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</si>
  <si>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НДС</t>
  </si>
  <si>
    <t>Итоговая стоимость комплекса СМР, руб с НДС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</si>
  <si>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</si>
  <si>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</si>
  <si>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</si>
  <si>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</si>
  <si>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</si>
  <si>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</si>
  <si>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</si>
  <si>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</si>
  <si>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</si>
  <si>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</si>
  <si>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</si>
  <si>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</si>
  <si>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</si>
  <si>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</si>
  <si>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</si>
  <si>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</si>
  <si>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</si>
  <si>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</si>
  <si>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</si>
  <si>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</si>
  <si>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</si>
  <si>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</si>
  <si>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</si>
  <si>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</si>
  <si>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</si>
  <si>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</si>
  <si>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</si>
  <si>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</si>
  <si>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</si>
  <si>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</si>
  <si>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</si>
  <si>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</si>
  <si>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</si>
  <si>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</si>
  <si>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</si>
  <si>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</si>
  <si>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</si>
  <si>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</si>
  <si>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</si>
  <si>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</si>
  <si>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</si>
  <si>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</si>
  <si>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</si>
  <si>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Гринченко</t>
  </si>
  <si>
    <t>субподрядчик</t>
  </si>
  <si>
    <t>№1</t>
  </si>
  <si>
    <t>№2</t>
  </si>
  <si>
    <t>№3</t>
  </si>
  <si>
    <t>№4</t>
  </si>
  <si>
    <t>Промстрой/БА</t>
  </si>
  <si>
    <t>№5</t>
  </si>
  <si>
    <t>№6</t>
  </si>
  <si>
    <t xml:space="preserve">Предложение Субподрядчика №1, руб </t>
  </si>
  <si>
    <t xml:space="preserve">Предложение Субподрядчика №2, руб </t>
  </si>
  <si>
    <t xml:space="preserve">Предложение Субподрядчика №3, руб </t>
  </si>
  <si>
    <t xml:space="preserve">Предложение Субподрядчика №4, руб </t>
  </si>
  <si>
    <t xml:space="preserve">Предложение Субподрядчика №5, руб </t>
  </si>
  <si>
    <t xml:space="preserve">Предложение Субподрядчика №6, руб </t>
  </si>
  <si>
    <t>Итого (без НДС/с НДС)</t>
  </si>
  <si>
    <t>ИП Гуль</t>
  </si>
  <si>
    <t>Итоговая стоимость строительно-монтажных работ, руб. с непредвиденными (3%), без НДС</t>
  </si>
  <si>
    <r>
      <t xml:space="preserve">ИНДИКАТИВ (с </t>
    </r>
    <r>
      <rPr>
        <b/>
        <u/>
        <sz val="12"/>
        <rFont val="Times New Roman"/>
        <family val="1"/>
        <charset val="204"/>
      </rPr>
      <t>лимитированными</t>
    </r>
    <r>
      <rPr>
        <b/>
        <sz val="12"/>
        <rFont val="Times New Roman"/>
        <family val="1"/>
        <charset val="204"/>
      </rPr>
      <t xml:space="preserve">), руб </t>
    </r>
  </si>
  <si>
    <r>
      <t>ИНДИКАТИВ (</t>
    </r>
    <r>
      <rPr>
        <b/>
        <u/>
        <sz val="16"/>
        <color rgb="FFFF0000"/>
        <rFont val="Times New Roman"/>
        <family val="1"/>
        <charset val="204"/>
      </rPr>
      <t>"Методика 2020"</t>
    </r>
    <r>
      <rPr>
        <b/>
        <sz val="12"/>
        <rFont val="Times New Roman"/>
        <family val="1"/>
        <charset val="204"/>
      </rPr>
      <t xml:space="preserve">, с </t>
    </r>
    <r>
      <rPr>
        <b/>
        <u/>
        <sz val="12"/>
        <rFont val="Times New Roman"/>
        <family val="1"/>
        <charset val="204"/>
      </rPr>
      <t>лимитированными</t>
    </r>
    <r>
      <rPr>
        <b/>
        <sz val="12"/>
        <rFont val="Times New Roman"/>
        <family val="1"/>
        <charset val="204"/>
      </rPr>
      <t xml:space="preserve">), руб </t>
    </r>
  </si>
  <si>
    <t>Итого с непредвиденными, 3%, (без НДС/с НДС)</t>
  </si>
  <si>
    <t>Непредвиденные, 3%</t>
  </si>
  <si>
    <t>Материалы + Работа</t>
  </si>
  <si>
    <t>Всего</t>
  </si>
  <si>
    <t>Материал</t>
  </si>
  <si>
    <t>Работа</t>
  </si>
  <si>
    <t>ВЗиС</t>
  </si>
  <si>
    <t>ЗУ</t>
  </si>
  <si>
    <t>Вахта</t>
  </si>
  <si>
    <t>Перевоз</t>
  </si>
  <si>
    <t>ЭМ</t>
  </si>
  <si>
    <t>№ ЛСР</t>
  </si>
  <si>
    <t>02-04-01</t>
  </si>
  <si>
    <t>02-04-02</t>
  </si>
  <si>
    <t>02-04-03</t>
  </si>
  <si>
    <t>04-02-03</t>
  </si>
  <si>
    <t>04-02-02</t>
  </si>
  <si>
    <t>05-02-02</t>
  </si>
  <si>
    <t>02-06-02</t>
  </si>
  <si>
    <t>02-06-03</t>
  </si>
  <si>
    <t>02-06-01</t>
  </si>
  <si>
    <t>01-02-02</t>
  </si>
  <si>
    <t>02-05-02</t>
  </si>
  <si>
    <t>01-02-01</t>
  </si>
  <si>
    <t>02-05-01</t>
  </si>
  <si>
    <t>02-05-03</t>
  </si>
  <si>
    <t>03-02-02</t>
  </si>
  <si>
    <t>03-01-03</t>
  </si>
  <si>
    <t>03-01-04</t>
  </si>
  <si>
    <t>03-01-05</t>
  </si>
  <si>
    <t>03-01-06</t>
  </si>
  <si>
    <t>03-01-07</t>
  </si>
  <si>
    <t>03-01-01</t>
  </si>
  <si>
    <t>01-02-03</t>
  </si>
  <si>
    <t>03-01-02</t>
  </si>
  <si>
    <t>04-02-01</t>
  </si>
  <si>
    <t>05-02-01</t>
  </si>
  <si>
    <t>04-01-01</t>
  </si>
  <si>
    <t>03-03-01</t>
  </si>
  <si>
    <t>05-01-02</t>
  </si>
  <si>
    <t>07-01-01</t>
  </si>
  <si>
    <t>07-01-02</t>
  </si>
  <si>
    <t>07-01-03</t>
  </si>
  <si>
    <t>02-03-01</t>
  </si>
  <si>
    <t>02-01-01</t>
  </si>
  <si>
    <t>01-01-01</t>
  </si>
  <si>
    <t>01-01-02</t>
  </si>
  <si>
    <t>02-02-01</t>
  </si>
  <si>
    <t>05-01-01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</si>
</sst>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2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i/>
      <sz val="18"/>
      <color rgb="FF7030A0"/>
      <name val="Times New Roman"/>
      <family val="1"/>
      <charset val="204"/>
    </font>
    <font>
      <i/>
      <sz val="18"/>
      <color rgb="FF7030A0"/>
      <name val="Times New Roman"/>
      <family val="1"/>
      <charset val="204"/>
    </font>
    <font>
      <b/>
      <sz val="14"/>
      <color theme="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Arial Cyr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CCFF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2" fillId="0" borderId="0"/>
    <xf numFmtId="0" fontId="18" fillId="0" borderId="0"/>
  </cellStyleXfs>
  <cellXfs count="518">
    <xf numFmtId="0" fontId="0" fillId="0" borderId="0" xfId="0"/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wrapText="1"/>
    </xf>
    <xf numFmtId="0" fontId="3" fillId="0" borderId="0" xfId="2" applyFont="1"/>
    <xf numFmtId="0" fontId="3" fillId="0" borderId="0" xfId="2" applyFont="1" applyAlignment="1">
      <alignment wrapText="1"/>
    </xf>
    <xf numFmtId="0" fontId="7" fillId="5" borderId="2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3" fillId="0" borderId="0" xfId="2" applyFont="1"/>
    <xf numFmtId="0" fontId="7" fillId="0" borderId="0" xfId="2" applyFont="1"/>
    <xf numFmtId="0" fontId="15" fillId="0" borderId="22" xfId="2" applyFont="1" applyBorder="1" applyAlignment="1">
      <alignment wrapText="1"/>
    </xf>
    <xf numFmtId="4" fontId="7" fillId="7" borderId="13" xfId="2" applyNumberFormat="1" applyFont="1" applyFill="1" applyBorder="1" applyAlignment="1">
      <alignment horizontal="center" vertical="center"/>
    </xf>
    <xf numFmtId="14" fontId="13" fillId="0" borderId="0" xfId="2" applyNumberFormat="1" applyFont="1"/>
    <xf numFmtId="0" fontId="14" fillId="7" borderId="18" xfId="2" applyFont="1" applyFill="1" applyBorder="1" applyAlignment="1">
      <alignment wrapText="1"/>
    </xf>
    <xf numFmtId="0" fontId="7" fillId="7" borderId="22" xfId="2" applyFont="1" applyFill="1" applyBorder="1" applyAlignment="1">
      <alignment wrapText="1"/>
    </xf>
    <xf numFmtId="0" fontId="13" fillId="0" borderId="0" xfId="2" applyFont="1" applyAlignment="1">
      <alignment horizontal="center" vertical="center"/>
    </xf>
    <xf numFmtId="0" fontId="14" fillId="7" borderId="25" xfId="2" applyFont="1" applyFill="1" applyBorder="1" applyAlignment="1">
      <alignment wrapText="1"/>
    </xf>
    <xf numFmtId="0" fontId="14" fillId="7" borderId="12" xfId="2" applyFont="1" applyFill="1" applyBorder="1" applyAlignment="1">
      <alignment wrapText="1"/>
    </xf>
    <xf numFmtId="0" fontId="15" fillId="7" borderId="22" xfId="2" applyFont="1" applyFill="1" applyBorder="1" applyAlignment="1">
      <alignment wrapText="1"/>
    </xf>
    <xf numFmtId="0" fontId="14" fillId="7" borderId="27" xfId="2" applyFont="1" applyFill="1" applyBorder="1" applyAlignment="1">
      <alignment wrapText="1"/>
    </xf>
    <xf numFmtId="0" fontId="3" fillId="0" borderId="0" xfId="2" applyFont="1" applyAlignment="1">
      <alignment horizontal="center" vertical="center" wrapText="1"/>
    </xf>
    <xf numFmtId="0" fontId="3" fillId="0" borderId="32" xfId="2" applyFont="1" applyBorder="1" applyAlignment="1">
      <alignment horizontal="center" vertical="center" wrapText="1"/>
    </xf>
    <xf numFmtId="0" fontId="15" fillId="7" borderId="5" xfId="2" applyFont="1" applyFill="1" applyBorder="1" applyAlignment="1">
      <alignment wrapText="1"/>
    </xf>
    <xf numFmtId="0" fontId="15" fillId="7" borderId="27" xfId="2" applyFont="1" applyFill="1" applyBorder="1" applyAlignment="1">
      <alignment wrapText="1"/>
    </xf>
    <xf numFmtId="0" fontId="7" fillId="7" borderId="5" xfId="2" applyFont="1" applyFill="1" applyBorder="1" applyAlignment="1">
      <alignment wrapText="1"/>
    </xf>
    <xf numFmtId="0" fontId="7" fillId="7" borderId="27" xfId="2" applyFont="1" applyFill="1" applyBorder="1" applyAlignment="1">
      <alignment wrapText="1"/>
    </xf>
    <xf numFmtId="4" fontId="10" fillId="2" borderId="2" xfId="2" applyNumberFormat="1" applyFont="1" applyFill="1" applyBorder="1" applyAlignment="1">
      <alignment horizontal="center" vertical="center"/>
    </xf>
    <xf numFmtId="4" fontId="7" fillId="2" borderId="23" xfId="2" applyNumberFormat="1" applyFont="1" applyFill="1" applyBorder="1" applyAlignment="1">
      <alignment horizontal="center" vertical="center"/>
    </xf>
    <xf numFmtId="4" fontId="10" fillId="2" borderId="29" xfId="2" applyNumberFormat="1" applyFont="1" applyFill="1" applyBorder="1" applyAlignment="1">
      <alignment horizontal="center" vertical="center"/>
    </xf>
    <xf numFmtId="4" fontId="10" fillId="2" borderId="19" xfId="2" applyNumberFormat="1" applyFont="1" applyFill="1" applyBorder="1" applyAlignment="1">
      <alignment horizontal="center" vertical="center"/>
    </xf>
    <xf numFmtId="4" fontId="10" fillId="2" borderId="26" xfId="2" applyNumberFormat="1" applyFont="1" applyFill="1" applyBorder="1" applyAlignment="1">
      <alignment horizontal="center" vertical="center"/>
    </xf>
    <xf numFmtId="0" fontId="7" fillId="9" borderId="39" xfId="2" applyFont="1" applyFill="1" applyBorder="1" applyAlignment="1">
      <alignment horizontal="center" vertical="center" wrapText="1"/>
    </xf>
    <xf numFmtId="0" fontId="7" fillId="9" borderId="9" xfId="2" applyFont="1" applyFill="1" applyBorder="1" applyAlignment="1">
      <alignment horizontal="center" vertical="center" wrapText="1"/>
    </xf>
    <xf numFmtId="0" fontId="7" fillId="9" borderId="41" xfId="2" applyFont="1" applyFill="1" applyBorder="1" applyAlignment="1">
      <alignment horizontal="center" vertical="center" wrapText="1"/>
    </xf>
    <xf numFmtId="0" fontId="20" fillId="9" borderId="40" xfId="2" applyFont="1" applyFill="1" applyBorder="1" applyAlignment="1">
      <alignment horizontal="center" vertical="center" wrapText="1"/>
    </xf>
    <xf numFmtId="0" fontId="20" fillId="9" borderId="20" xfId="2" applyFont="1" applyFill="1" applyBorder="1" applyAlignment="1">
      <alignment horizontal="center" vertical="center" wrapText="1"/>
    </xf>
    <xf numFmtId="0" fontId="16" fillId="9" borderId="39" xfId="2" applyFont="1" applyFill="1" applyBorder="1" applyAlignment="1">
      <alignment horizontal="center" vertical="center" wrapText="1"/>
    </xf>
    <xf numFmtId="0" fontId="20" fillId="9" borderId="41" xfId="2" applyFont="1" applyFill="1" applyBorder="1" applyAlignment="1">
      <alignment horizontal="center" vertical="center" wrapText="1"/>
    </xf>
    <xf numFmtId="0" fontId="20" fillId="9" borderId="4" xfId="2" applyFont="1" applyFill="1" applyBorder="1" applyAlignment="1">
      <alignment horizontal="center" vertical="center" wrapText="1"/>
    </xf>
    <xf numFmtId="0" fontId="16" fillId="9" borderId="9" xfId="2" applyFont="1" applyFill="1" applyBorder="1" applyAlignment="1">
      <alignment horizontal="center" vertical="center" wrapText="1"/>
    </xf>
    <xf numFmtId="0" fontId="16" fillId="9" borderId="41" xfId="2" applyFont="1" applyFill="1" applyBorder="1" applyAlignment="1">
      <alignment horizontal="center" vertical="center" wrapText="1"/>
    </xf>
    <xf numFmtId="0" fontId="7" fillId="4" borderId="39" xfId="2" applyFont="1" applyFill="1" applyBorder="1" applyAlignment="1">
      <alignment horizontal="center" vertical="center" wrapText="1"/>
    </xf>
    <xf numFmtId="0" fontId="7" fillId="4" borderId="9" xfId="2" applyFont="1" applyFill="1" applyBorder="1" applyAlignment="1">
      <alignment horizontal="center" vertical="center" wrapText="1"/>
    </xf>
    <xf numFmtId="0" fontId="7" fillId="4" borderId="41" xfId="2" applyFont="1" applyFill="1" applyBorder="1" applyAlignment="1">
      <alignment horizontal="center" vertical="center" wrapText="1"/>
    </xf>
    <xf numFmtId="0" fontId="14" fillId="10" borderId="40" xfId="2" applyFont="1" applyFill="1" applyBorder="1" applyAlignment="1">
      <alignment horizontal="center" vertical="center" wrapText="1"/>
    </xf>
    <xf numFmtId="0" fontId="14" fillId="10" borderId="4" xfId="2" applyFont="1" applyFill="1" applyBorder="1" applyAlignment="1">
      <alignment horizontal="center" vertical="center" wrapText="1"/>
    </xf>
    <xf numFmtId="0" fontId="14" fillId="10" borderId="20" xfId="2" applyFont="1" applyFill="1" applyBorder="1" applyAlignment="1">
      <alignment horizontal="center" vertical="center" wrapText="1"/>
    </xf>
    <xf numFmtId="0" fontId="15" fillId="10" borderId="39" xfId="2" applyFont="1" applyFill="1" applyBorder="1" applyAlignment="1">
      <alignment horizontal="center" vertical="center" wrapText="1"/>
    </xf>
    <xf numFmtId="0" fontId="14" fillId="10" borderId="41" xfId="2" applyFont="1" applyFill="1" applyBorder="1" applyAlignment="1">
      <alignment horizontal="center" vertical="center" wrapText="1"/>
    </xf>
    <xf numFmtId="0" fontId="15" fillId="10" borderId="9" xfId="2" applyFont="1" applyFill="1" applyBorder="1" applyAlignment="1">
      <alignment horizontal="center" vertical="center" wrapText="1"/>
    </xf>
    <xf numFmtId="0" fontId="15" fillId="10" borderId="41" xfId="2" applyFont="1" applyFill="1" applyBorder="1" applyAlignment="1">
      <alignment horizontal="center" vertical="center" wrapText="1"/>
    </xf>
    <xf numFmtId="0" fontId="7" fillId="10" borderId="39" xfId="2" applyFont="1" applyFill="1" applyBorder="1" applyAlignment="1">
      <alignment horizontal="center" vertical="center" wrapText="1"/>
    </xf>
    <xf numFmtId="0" fontId="7" fillId="10" borderId="9" xfId="2" applyFont="1" applyFill="1" applyBorder="1" applyAlignment="1">
      <alignment horizontal="center" vertical="center" wrapText="1"/>
    </xf>
    <xf numFmtId="0" fontId="7" fillId="10" borderId="41" xfId="2" applyFont="1" applyFill="1" applyBorder="1" applyAlignment="1">
      <alignment horizontal="center" vertical="center" wrapText="1"/>
    </xf>
    <xf numFmtId="0" fontId="14" fillId="3" borderId="40" xfId="2" applyFont="1" applyFill="1" applyBorder="1" applyAlignment="1">
      <alignment horizontal="center" vertical="center" wrapText="1"/>
    </xf>
    <xf numFmtId="0" fontId="14" fillId="3" borderId="20" xfId="2" applyFont="1" applyFill="1" applyBorder="1" applyAlignment="1">
      <alignment horizontal="center" vertical="center" wrapText="1"/>
    </xf>
    <xf numFmtId="0" fontId="15" fillId="3" borderId="39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14" fillId="3" borderId="41" xfId="2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0" fontId="15" fillId="3" borderId="41" xfId="2" applyFont="1" applyFill="1" applyBorder="1" applyAlignment="1">
      <alignment horizontal="center" vertical="center" wrapText="1"/>
    </xf>
    <xf numFmtId="0" fontId="7" fillId="3" borderId="39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3" borderId="41" xfId="2" applyFont="1" applyFill="1" applyBorder="1" applyAlignment="1">
      <alignment horizontal="center" vertical="center" wrapText="1"/>
    </xf>
    <xf numFmtId="4" fontId="7" fillId="7" borderId="23" xfId="2" applyNumberFormat="1" applyFont="1" applyFill="1" applyBorder="1" applyAlignment="1">
      <alignment horizontal="center" vertical="center"/>
    </xf>
    <xf numFmtId="4" fontId="7" fillId="7" borderId="0" xfId="2" applyNumberFormat="1" applyFont="1" applyFill="1" applyBorder="1" applyAlignment="1">
      <alignment horizontal="center" vertical="center"/>
    </xf>
    <xf numFmtId="4" fontId="5" fillId="8" borderId="0" xfId="2" applyNumberFormat="1" applyFont="1" applyFill="1" applyBorder="1" applyAlignment="1">
      <alignment horizontal="center" vertical="center"/>
    </xf>
    <xf numFmtId="4" fontId="10" fillId="9" borderId="29" xfId="2" applyNumberFormat="1" applyFont="1" applyFill="1" applyBorder="1" applyAlignment="1">
      <alignment horizontal="center" vertical="center"/>
    </xf>
    <xf numFmtId="4" fontId="22" fillId="9" borderId="30" xfId="2" applyNumberFormat="1" applyFont="1" applyFill="1" applyBorder="1" applyAlignment="1">
      <alignment horizontal="center" vertical="center"/>
    </xf>
    <xf numFmtId="4" fontId="10" fillId="9" borderId="2" xfId="2" applyNumberFormat="1" applyFont="1" applyFill="1" applyBorder="1" applyAlignment="1">
      <alignment horizontal="center" vertical="center"/>
    </xf>
    <xf numFmtId="4" fontId="7" fillId="9" borderId="23" xfId="2" applyNumberFormat="1" applyFont="1" applyFill="1" applyBorder="1" applyAlignment="1">
      <alignment horizontal="center" vertical="center"/>
    </xf>
    <xf numFmtId="4" fontId="7" fillId="9" borderId="24" xfId="2" applyNumberFormat="1" applyFont="1" applyFill="1" applyBorder="1" applyAlignment="1">
      <alignment horizontal="center" vertical="center"/>
    </xf>
    <xf numFmtId="4" fontId="22" fillId="9" borderId="13" xfId="2" applyNumberFormat="1" applyFont="1" applyFill="1" applyBorder="1" applyAlignment="1">
      <alignment horizontal="center" vertical="center"/>
    </xf>
    <xf numFmtId="4" fontId="10" fillId="9" borderId="19" xfId="2" applyNumberFormat="1" applyFont="1" applyFill="1" applyBorder="1" applyAlignment="1">
      <alignment horizontal="center" vertical="center"/>
    </xf>
    <xf numFmtId="4" fontId="22" fillId="9" borderId="21" xfId="2" applyNumberFormat="1" applyFont="1" applyFill="1" applyBorder="1" applyAlignment="1">
      <alignment horizontal="center" vertical="center"/>
    </xf>
    <xf numFmtId="4" fontId="10" fillId="9" borderId="26" xfId="2" applyNumberFormat="1" applyFont="1" applyFill="1" applyBorder="1" applyAlignment="1">
      <alignment horizontal="center" vertical="center"/>
    </xf>
    <xf numFmtId="4" fontId="22" fillId="9" borderId="28" xfId="2" applyNumberFormat="1" applyFont="1" applyFill="1" applyBorder="1" applyAlignment="1">
      <alignment horizontal="center" vertical="center"/>
    </xf>
    <xf numFmtId="4" fontId="10" fillId="4" borderId="29" xfId="2" applyNumberFormat="1" applyFont="1" applyFill="1" applyBorder="1" applyAlignment="1">
      <alignment horizontal="center" vertical="center"/>
    </xf>
    <xf numFmtId="4" fontId="10" fillId="4" borderId="2" xfId="2" applyNumberFormat="1" applyFont="1" applyFill="1" applyBorder="1" applyAlignment="1">
      <alignment horizontal="center" vertical="center"/>
    </xf>
    <xf numFmtId="4" fontId="7" fillId="4" borderId="23" xfId="2" applyNumberFormat="1" applyFont="1" applyFill="1" applyBorder="1" applyAlignment="1">
      <alignment horizontal="center" vertical="center"/>
    </xf>
    <xf numFmtId="4" fontId="10" fillId="4" borderId="19" xfId="2" applyNumberFormat="1" applyFont="1" applyFill="1" applyBorder="1" applyAlignment="1">
      <alignment horizontal="center" vertical="center"/>
    </xf>
    <xf numFmtId="4" fontId="10" fillId="4" borderId="26" xfId="2" applyNumberFormat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 wrapText="1"/>
    </xf>
    <xf numFmtId="0" fontId="8" fillId="0" borderId="0" xfId="2" applyFont="1" applyBorder="1" applyAlignment="1">
      <alignment horizontal="center" vertical="center" wrapText="1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top" wrapText="1"/>
    </xf>
    <xf numFmtId="0" fontId="3" fillId="0" borderId="0" xfId="2" applyFont="1" applyBorder="1" applyAlignment="1">
      <alignment horizontal="right"/>
    </xf>
    <xf numFmtId="0" fontId="5" fillId="0" borderId="0" xfId="2" applyFont="1" applyBorder="1" applyAlignment="1">
      <alignment horizontal="right" vertical="top" wrapText="1"/>
    </xf>
    <xf numFmtId="4" fontId="10" fillId="10" borderId="29" xfId="2" applyNumberFormat="1" applyFont="1" applyFill="1" applyBorder="1" applyAlignment="1">
      <alignment horizontal="center" vertical="center"/>
    </xf>
    <xf numFmtId="4" fontId="22" fillId="10" borderId="30" xfId="2" applyNumberFormat="1" applyFont="1" applyFill="1" applyBorder="1" applyAlignment="1">
      <alignment horizontal="center" vertical="center"/>
    </xf>
    <xf numFmtId="4" fontId="10" fillId="10" borderId="2" xfId="2" applyNumberFormat="1" applyFont="1" applyFill="1" applyBorder="1" applyAlignment="1">
      <alignment horizontal="center" vertical="center"/>
    </xf>
    <xf numFmtId="4" fontId="7" fillId="10" borderId="23" xfId="2" applyNumberFormat="1" applyFont="1" applyFill="1" applyBorder="1" applyAlignment="1">
      <alignment horizontal="center" vertical="center"/>
    </xf>
    <xf numFmtId="4" fontId="7" fillId="10" borderId="24" xfId="2" applyNumberFormat="1" applyFont="1" applyFill="1" applyBorder="1" applyAlignment="1">
      <alignment horizontal="center" vertical="center"/>
    </xf>
    <xf numFmtId="4" fontId="22" fillId="10" borderId="13" xfId="2" applyNumberFormat="1" applyFont="1" applyFill="1" applyBorder="1" applyAlignment="1">
      <alignment horizontal="center" vertical="center"/>
    </xf>
    <xf numFmtId="4" fontId="10" fillId="10" borderId="19" xfId="2" applyNumberFormat="1" applyFont="1" applyFill="1" applyBorder="1" applyAlignment="1">
      <alignment horizontal="center" vertical="center"/>
    </xf>
    <xf numFmtId="4" fontId="22" fillId="10" borderId="21" xfId="2" applyNumberFormat="1" applyFont="1" applyFill="1" applyBorder="1" applyAlignment="1">
      <alignment horizontal="center" vertical="center"/>
    </xf>
    <xf numFmtId="4" fontId="10" fillId="10" borderId="26" xfId="2" applyNumberFormat="1" applyFont="1" applyFill="1" applyBorder="1" applyAlignment="1">
      <alignment horizontal="center" vertical="center"/>
    </xf>
    <xf numFmtId="4" fontId="22" fillId="10" borderId="28" xfId="2" applyNumberFormat="1" applyFont="1" applyFill="1" applyBorder="1" applyAlignment="1">
      <alignment horizontal="center" vertical="center"/>
    </xf>
    <xf numFmtId="4" fontId="10" fillId="12" borderId="29" xfId="2" applyNumberFormat="1" applyFont="1" applyFill="1" applyBorder="1" applyAlignment="1">
      <alignment horizontal="center" vertical="center"/>
    </xf>
    <xf numFmtId="4" fontId="22" fillId="12" borderId="30" xfId="2" applyNumberFormat="1" applyFont="1" applyFill="1" applyBorder="1" applyAlignment="1">
      <alignment horizontal="center" vertical="center"/>
    </xf>
    <xf numFmtId="4" fontId="10" fillId="12" borderId="2" xfId="2" applyNumberFormat="1" applyFont="1" applyFill="1" applyBorder="1" applyAlignment="1">
      <alignment horizontal="center" vertical="center"/>
    </xf>
    <xf numFmtId="4" fontId="7" fillId="12" borderId="23" xfId="2" applyNumberFormat="1" applyFont="1" applyFill="1" applyBorder="1" applyAlignment="1">
      <alignment horizontal="center" vertical="center"/>
    </xf>
    <xf numFmtId="4" fontId="7" fillId="12" borderId="24" xfId="2" applyNumberFormat="1" applyFont="1" applyFill="1" applyBorder="1" applyAlignment="1">
      <alignment horizontal="center" vertical="center"/>
    </xf>
    <xf numFmtId="4" fontId="22" fillId="12" borderId="13" xfId="2" applyNumberFormat="1" applyFont="1" applyFill="1" applyBorder="1" applyAlignment="1">
      <alignment horizontal="center" vertical="center"/>
    </xf>
    <xf numFmtId="4" fontId="10" fillId="12" borderId="19" xfId="2" applyNumberFormat="1" applyFont="1" applyFill="1" applyBorder="1" applyAlignment="1">
      <alignment horizontal="center" vertical="center"/>
    </xf>
    <xf numFmtId="4" fontId="22" fillId="12" borderId="21" xfId="2" applyNumberFormat="1" applyFont="1" applyFill="1" applyBorder="1" applyAlignment="1">
      <alignment horizontal="center" vertical="center"/>
    </xf>
    <xf numFmtId="4" fontId="10" fillId="12" borderId="26" xfId="2" applyNumberFormat="1" applyFont="1" applyFill="1" applyBorder="1" applyAlignment="1">
      <alignment horizontal="center" vertical="center"/>
    </xf>
    <xf numFmtId="4" fontId="22" fillId="12" borderId="28" xfId="2" applyNumberFormat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center" vertical="center"/>
    </xf>
    <xf numFmtId="0" fontId="7" fillId="9" borderId="13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13" xfId="2" applyFont="1" applyFill="1" applyBorder="1" applyAlignment="1">
      <alignment horizontal="center" vertical="center"/>
    </xf>
    <xf numFmtId="0" fontId="7" fillId="10" borderId="13" xfId="2" applyFont="1" applyFill="1" applyBorder="1" applyAlignment="1">
      <alignment horizontal="center" vertical="center"/>
    </xf>
    <xf numFmtId="0" fontId="7" fillId="11" borderId="2" xfId="2" applyFont="1" applyFill="1" applyBorder="1" applyAlignment="1">
      <alignment horizontal="center" vertical="center"/>
    </xf>
    <xf numFmtId="0" fontId="7" fillId="11" borderId="13" xfId="2" applyFont="1" applyFill="1" applyBorder="1" applyAlignment="1">
      <alignment horizontal="center" vertical="center"/>
    </xf>
    <xf numFmtId="4" fontId="7" fillId="7" borderId="38" xfId="2" applyNumberFormat="1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13" xfId="2" applyFont="1" applyFill="1" applyBorder="1" applyAlignment="1">
      <alignment horizontal="center" vertical="center"/>
    </xf>
    <xf numFmtId="4" fontId="10" fillId="3" borderId="29" xfId="2" applyNumberFormat="1" applyFont="1" applyFill="1" applyBorder="1" applyAlignment="1">
      <alignment horizontal="center" vertical="center"/>
    </xf>
    <xf numFmtId="4" fontId="10" fillId="3" borderId="2" xfId="2" applyNumberFormat="1" applyFont="1" applyFill="1" applyBorder="1" applyAlignment="1">
      <alignment horizontal="center" vertical="center"/>
    </xf>
    <xf numFmtId="4" fontId="7" fillId="3" borderId="23" xfId="2" applyNumberFormat="1" applyFont="1" applyFill="1" applyBorder="1" applyAlignment="1">
      <alignment horizontal="center" vertical="center"/>
    </xf>
    <xf numFmtId="4" fontId="10" fillId="3" borderId="19" xfId="2" applyNumberFormat="1" applyFont="1" applyFill="1" applyBorder="1" applyAlignment="1">
      <alignment horizontal="center" vertical="center"/>
    </xf>
    <xf numFmtId="4" fontId="10" fillId="3" borderId="26" xfId="2" applyNumberFormat="1" applyFont="1" applyFill="1" applyBorder="1" applyAlignment="1">
      <alignment horizontal="center" vertical="center"/>
    </xf>
    <xf numFmtId="0" fontId="7" fillId="10" borderId="2" xfId="2" applyFont="1" applyFill="1" applyBorder="1" applyAlignment="1">
      <alignment horizontal="center" vertical="center"/>
    </xf>
    <xf numFmtId="0" fontId="7" fillId="9" borderId="2" xfId="2" applyFont="1" applyFill="1" applyBorder="1" applyAlignment="1">
      <alignment horizontal="center" vertical="center"/>
    </xf>
    <xf numFmtId="4" fontId="5" fillId="8" borderId="30" xfId="2" applyNumberFormat="1" applyFont="1" applyFill="1" applyBorder="1" applyAlignment="1">
      <alignment horizontal="center" vertical="center"/>
    </xf>
    <xf numFmtId="4" fontId="10" fillId="2" borderId="36" xfId="2" applyNumberFormat="1" applyFont="1" applyFill="1" applyBorder="1" applyAlignment="1">
      <alignment horizontal="center" vertical="center"/>
    </xf>
    <xf numFmtId="4" fontId="7" fillId="2" borderId="38" xfId="2" applyNumberFormat="1" applyFont="1" applyFill="1" applyBorder="1" applyAlignment="1">
      <alignment horizontal="center" vertical="center"/>
    </xf>
    <xf numFmtId="4" fontId="10" fillId="2" borderId="3" xfId="2" applyNumberFormat="1" applyFont="1" applyFill="1" applyBorder="1" applyAlignment="1">
      <alignment horizontal="center" vertical="center"/>
    </xf>
    <xf numFmtId="4" fontId="10" fillId="2" borderId="15" xfId="2" applyNumberFormat="1" applyFont="1" applyFill="1" applyBorder="1" applyAlignment="1">
      <alignment horizontal="center" vertical="center"/>
    </xf>
    <xf numFmtId="4" fontId="10" fillId="2" borderId="42" xfId="2" applyNumberFormat="1" applyFont="1" applyFill="1" applyBorder="1" applyAlignment="1">
      <alignment horizontal="center" vertical="center"/>
    </xf>
    <xf numFmtId="4" fontId="22" fillId="2" borderId="46" xfId="2" applyNumberFormat="1" applyFont="1" applyFill="1" applyBorder="1" applyAlignment="1">
      <alignment horizontal="center" vertical="center"/>
    </xf>
    <xf numFmtId="4" fontId="7" fillId="2" borderId="44" xfId="2" applyNumberFormat="1" applyFont="1" applyFill="1" applyBorder="1" applyAlignment="1">
      <alignment horizontal="center" vertical="center"/>
    </xf>
    <xf numFmtId="4" fontId="22" fillId="2" borderId="47" xfId="2" applyNumberFormat="1" applyFont="1" applyFill="1" applyBorder="1" applyAlignment="1">
      <alignment horizontal="center" vertical="center"/>
    </xf>
    <xf numFmtId="4" fontId="22" fillId="2" borderId="48" xfId="2" applyNumberFormat="1" applyFont="1" applyFill="1" applyBorder="1" applyAlignment="1">
      <alignment horizontal="center" vertical="center"/>
    </xf>
    <xf numFmtId="4" fontId="22" fillId="2" borderId="49" xfId="2" applyNumberFormat="1" applyFont="1" applyFill="1" applyBorder="1" applyAlignment="1">
      <alignment horizontal="center" vertical="center"/>
    </xf>
    <xf numFmtId="4" fontId="5" fillId="8" borderId="46" xfId="2" applyNumberFormat="1" applyFont="1" applyFill="1" applyBorder="1" applyAlignment="1">
      <alignment horizontal="center" vertical="center"/>
    </xf>
    <xf numFmtId="4" fontId="7" fillId="7" borderId="47" xfId="2" applyNumberFormat="1" applyFont="1" applyFill="1" applyBorder="1" applyAlignment="1">
      <alignment horizontal="center" vertical="center"/>
    </xf>
    <xf numFmtId="4" fontId="10" fillId="4" borderId="36" xfId="2" applyNumberFormat="1" applyFont="1" applyFill="1" applyBorder="1" applyAlignment="1">
      <alignment horizontal="center" vertical="center"/>
    </xf>
    <xf numFmtId="4" fontId="7" fillId="4" borderId="38" xfId="2" applyNumberFormat="1" applyFont="1" applyFill="1" applyBorder="1" applyAlignment="1">
      <alignment horizontal="center" vertical="center"/>
    </xf>
    <xf numFmtId="4" fontId="10" fillId="4" borderId="3" xfId="2" applyNumberFormat="1" applyFont="1" applyFill="1" applyBorder="1" applyAlignment="1">
      <alignment horizontal="center" vertical="center"/>
    </xf>
    <xf numFmtId="4" fontId="10" fillId="4" borderId="15" xfId="2" applyNumberFormat="1" applyFont="1" applyFill="1" applyBorder="1" applyAlignment="1">
      <alignment horizontal="center" vertical="center"/>
    </xf>
    <xf numFmtId="4" fontId="10" fillId="4" borderId="42" xfId="2" applyNumberFormat="1" applyFont="1" applyFill="1" applyBorder="1" applyAlignment="1">
      <alignment horizontal="center" vertical="center"/>
    </xf>
    <xf numFmtId="4" fontId="22" fillId="4" borderId="46" xfId="2" applyNumberFormat="1" applyFont="1" applyFill="1" applyBorder="1" applyAlignment="1">
      <alignment horizontal="center" vertical="center"/>
    </xf>
    <xf numFmtId="4" fontId="7" fillId="4" borderId="44" xfId="2" applyNumberFormat="1" applyFont="1" applyFill="1" applyBorder="1" applyAlignment="1">
      <alignment horizontal="center" vertical="center"/>
    </xf>
    <xf numFmtId="4" fontId="22" fillId="4" borderId="47" xfId="2" applyNumberFormat="1" applyFont="1" applyFill="1" applyBorder="1" applyAlignment="1">
      <alignment horizontal="center" vertical="center"/>
    </xf>
    <xf numFmtId="4" fontId="22" fillId="4" borderId="48" xfId="2" applyNumberFormat="1" applyFont="1" applyFill="1" applyBorder="1" applyAlignment="1">
      <alignment horizontal="center" vertical="center"/>
    </xf>
    <xf numFmtId="4" fontId="22" fillId="4" borderId="49" xfId="2" applyNumberFormat="1" applyFont="1" applyFill="1" applyBorder="1" applyAlignment="1">
      <alignment horizontal="center" vertical="center"/>
    </xf>
    <xf numFmtId="4" fontId="10" fillId="3" borderId="36" xfId="2" applyNumberFormat="1" applyFont="1" applyFill="1" applyBorder="1" applyAlignment="1">
      <alignment horizontal="center" vertical="center"/>
    </xf>
    <xf numFmtId="4" fontId="7" fillId="3" borderId="38" xfId="2" applyNumberFormat="1" applyFont="1" applyFill="1" applyBorder="1" applyAlignment="1">
      <alignment horizontal="center" vertical="center"/>
    </xf>
    <xf numFmtId="4" fontId="10" fillId="3" borderId="3" xfId="2" applyNumberFormat="1" applyFont="1" applyFill="1" applyBorder="1" applyAlignment="1">
      <alignment horizontal="center" vertical="center"/>
    </xf>
    <xf numFmtId="4" fontId="10" fillId="3" borderId="15" xfId="2" applyNumberFormat="1" applyFont="1" applyFill="1" applyBorder="1" applyAlignment="1">
      <alignment horizontal="center" vertical="center"/>
    </xf>
    <xf numFmtId="4" fontId="10" fillId="3" borderId="42" xfId="2" applyNumberFormat="1" applyFont="1" applyFill="1" applyBorder="1" applyAlignment="1">
      <alignment horizontal="center" vertical="center"/>
    </xf>
    <xf numFmtId="4" fontId="22" fillId="3" borderId="46" xfId="2" applyNumberFormat="1" applyFont="1" applyFill="1" applyBorder="1" applyAlignment="1">
      <alignment horizontal="center" vertical="center"/>
    </xf>
    <xf numFmtId="4" fontId="7" fillId="3" borderId="44" xfId="2" applyNumberFormat="1" applyFont="1" applyFill="1" applyBorder="1" applyAlignment="1">
      <alignment horizontal="center" vertical="center"/>
    </xf>
    <xf numFmtId="4" fontId="22" fillId="3" borderId="47" xfId="2" applyNumberFormat="1" applyFont="1" applyFill="1" applyBorder="1" applyAlignment="1">
      <alignment horizontal="center" vertical="center"/>
    </xf>
    <xf numFmtId="4" fontId="22" fillId="3" borderId="48" xfId="2" applyNumberFormat="1" applyFont="1" applyFill="1" applyBorder="1" applyAlignment="1">
      <alignment horizontal="center" vertical="center"/>
    </xf>
    <xf numFmtId="4" fontId="22" fillId="3" borderId="49" xfId="2" applyNumberFormat="1" applyFont="1" applyFill="1" applyBorder="1" applyAlignment="1">
      <alignment horizontal="center" vertical="center"/>
    </xf>
    <xf numFmtId="4" fontId="23" fillId="7" borderId="48" xfId="2" applyNumberFormat="1" applyFont="1" applyFill="1" applyBorder="1" applyAlignment="1">
      <alignment horizontal="center" vertical="center"/>
    </xf>
    <xf numFmtId="4" fontId="23" fillId="7" borderId="51" xfId="2" applyNumberFormat="1" applyFont="1" applyFill="1" applyBorder="1" applyAlignment="1">
      <alignment horizontal="center" vertical="center"/>
    </xf>
    <xf numFmtId="4" fontId="23" fillId="7" borderId="21" xfId="2" applyNumberFormat="1" applyFont="1" applyFill="1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17" fillId="0" borderId="38" xfId="1" applyFont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7" borderId="15" xfId="1" applyFont="1" applyFill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42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42" xfId="1" applyFont="1" applyBorder="1" applyAlignment="1">
      <alignment horizontal="center" vertical="center" wrapText="1"/>
    </xf>
    <xf numFmtId="0" fontId="7" fillId="9" borderId="12" xfId="2" applyFont="1" applyFill="1" applyBorder="1" applyAlignment="1">
      <alignment horizontal="center" vertical="center"/>
    </xf>
    <xf numFmtId="0" fontId="7" fillId="10" borderId="12" xfId="2" applyFont="1" applyFill="1" applyBorder="1" applyAlignment="1">
      <alignment horizontal="center" vertical="center"/>
    </xf>
    <xf numFmtId="0" fontId="7" fillId="11" borderId="12" xfId="2" applyFont="1" applyFill="1" applyBorder="1" applyAlignment="1">
      <alignment horizontal="center" vertical="center"/>
    </xf>
    <xf numFmtId="0" fontId="7" fillId="4" borderId="12" xfId="2" applyFont="1" applyFill="1" applyBorder="1" applyAlignment="1">
      <alignment horizontal="center" vertical="center"/>
    </xf>
    <xf numFmtId="0" fontId="20" fillId="9" borderId="39" xfId="2" applyFont="1" applyFill="1" applyBorder="1" applyAlignment="1">
      <alignment horizontal="center" vertical="center" wrapText="1"/>
    </xf>
    <xf numFmtId="0" fontId="14" fillId="10" borderId="39" xfId="2" applyFont="1" applyFill="1" applyBorder="1" applyAlignment="1">
      <alignment horizontal="center" vertical="center" wrapText="1"/>
    </xf>
    <xf numFmtId="0" fontId="14" fillId="3" borderId="39" xfId="2" applyFont="1" applyFill="1" applyBorder="1" applyAlignment="1">
      <alignment horizontal="center" vertical="center" wrapText="1"/>
    </xf>
    <xf numFmtId="4" fontId="10" fillId="9" borderId="23" xfId="2" applyNumberFormat="1" applyFont="1" applyFill="1" applyBorder="1" applyAlignment="1">
      <alignment horizontal="center" vertical="center"/>
    </xf>
    <xf numFmtId="4" fontId="22" fillId="9" borderId="24" xfId="2" applyNumberFormat="1" applyFont="1" applyFill="1" applyBorder="1" applyAlignment="1">
      <alignment horizontal="center" vertical="center"/>
    </xf>
    <xf numFmtId="4" fontId="10" fillId="4" borderId="23" xfId="2" applyNumberFormat="1" applyFont="1" applyFill="1" applyBorder="1" applyAlignment="1">
      <alignment horizontal="center" vertical="center"/>
    </xf>
    <xf numFmtId="4" fontId="10" fillId="4" borderId="38" xfId="2" applyNumberFormat="1" applyFont="1" applyFill="1" applyBorder="1" applyAlignment="1">
      <alignment horizontal="center" vertical="center"/>
    </xf>
    <xf numFmtId="4" fontId="22" fillId="4" borderId="44" xfId="2" applyNumberFormat="1" applyFont="1" applyFill="1" applyBorder="1" applyAlignment="1">
      <alignment horizontal="center" vertical="center"/>
    </xf>
    <xf numFmtId="4" fontId="10" fillId="10" borderId="23" xfId="2" applyNumberFormat="1" applyFont="1" applyFill="1" applyBorder="1" applyAlignment="1">
      <alignment horizontal="center" vertical="center"/>
    </xf>
    <xf numFmtId="4" fontId="22" fillId="10" borderId="24" xfId="2" applyNumberFormat="1" applyFont="1" applyFill="1" applyBorder="1" applyAlignment="1">
      <alignment horizontal="center" vertical="center"/>
    </xf>
    <xf numFmtId="4" fontId="10" fillId="3" borderId="23" xfId="2" applyNumberFormat="1" applyFont="1" applyFill="1" applyBorder="1" applyAlignment="1">
      <alignment horizontal="center" vertical="center"/>
    </xf>
    <xf numFmtId="4" fontId="10" fillId="3" borderId="38" xfId="2" applyNumberFormat="1" applyFont="1" applyFill="1" applyBorder="1" applyAlignment="1">
      <alignment horizontal="center" vertical="center"/>
    </xf>
    <xf numFmtId="4" fontId="22" fillId="3" borderId="44" xfId="2" applyNumberFormat="1" applyFont="1" applyFill="1" applyBorder="1" applyAlignment="1">
      <alignment horizontal="center" vertical="center"/>
    </xf>
    <xf numFmtId="4" fontId="10" fillId="12" borderId="23" xfId="2" applyNumberFormat="1" applyFont="1" applyFill="1" applyBorder="1" applyAlignment="1">
      <alignment horizontal="center" vertical="center"/>
    </xf>
    <xf numFmtId="4" fontId="22" fillId="12" borderId="24" xfId="2" applyNumberFormat="1" applyFont="1" applyFill="1" applyBorder="1" applyAlignment="1">
      <alignment horizontal="center" vertical="center"/>
    </xf>
    <xf numFmtId="0" fontId="16" fillId="6" borderId="39" xfId="2" applyFont="1" applyFill="1" applyBorder="1" applyAlignment="1">
      <alignment horizontal="center" vertical="center" wrapText="1"/>
    </xf>
    <xf numFmtId="0" fontId="14" fillId="6" borderId="40" xfId="2" applyFont="1" applyFill="1" applyBorder="1" applyAlignment="1">
      <alignment horizontal="center" vertical="center" wrapText="1"/>
    </xf>
    <xf numFmtId="0" fontId="14" fillId="6" borderId="4" xfId="2" applyFont="1" applyFill="1" applyBorder="1" applyAlignment="1">
      <alignment horizontal="center" vertical="center" wrapText="1"/>
    </xf>
    <xf numFmtId="0" fontId="14" fillId="7" borderId="20" xfId="2" applyFont="1" applyFill="1" applyBorder="1" applyAlignment="1">
      <alignment horizontal="center" vertical="center" wrapText="1"/>
    </xf>
    <xf numFmtId="0" fontId="14" fillId="6" borderId="20" xfId="2" applyFont="1" applyFill="1" applyBorder="1" applyAlignment="1">
      <alignment horizontal="center" vertical="center" wrapText="1"/>
    </xf>
    <xf numFmtId="0" fontId="14" fillId="6" borderId="41" xfId="2" applyFont="1" applyFill="1" applyBorder="1" applyAlignment="1">
      <alignment horizontal="center" vertical="center" wrapText="1"/>
    </xf>
    <xf numFmtId="0" fontId="16" fillId="6" borderId="9" xfId="2" applyFont="1" applyFill="1" applyBorder="1" applyAlignment="1">
      <alignment horizontal="center" vertical="center" wrapText="1"/>
    </xf>
    <xf numFmtId="0" fontId="16" fillId="6" borderId="41" xfId="2" applyFont="1" applyFill="1" applyBorder="1" applyAlignment="1">
      <alignment horizontal="center" vertical="center" wrapText="1"/>
    </xf>
    <xf numFmtId="0" fontId="14" fillId="11" borderId="37" xfId="2" applyFont="1" applyFill="1" applyBorder="1" applyAlignment="1">
      <alignment horizontal="center" vertical="center" wrapText="1"/>
    </xf>
    <xf numFmtId="0" fontId="14" fillId="11" borderId="17" xfId="2" applyFont="1" applyFill="1" applyBorder="1" applyAlignment="1">
      <alignment horizontal="center" vertical="center" wrapText="1"/>
    </xf>
    <xf numFmtId="0" fontId="14" fillId="11" borderId="14" xfId="2" applyFont="1" applyFill="1" applyBorder="1" applyAlignment="1">
      <alignment horizontal="center" vertical="center" wrapText="1"/>
    </xf>
    <xf numFmtId="0" fontId="14" fillId="11" borderId="16" xfId="2" applyFont="1" applyFill="1" applyBorder="1" applyAlignment="1">
      <alignment horizontal="center" vertical="center" wrapText="1"/>
    </xf>
    <xf numFmtId="0" fontId="15" fillId="11" borderId="37" xfId="2" applyFont="1" applyFill="1" applyBorder="1" applyAlignment="1">
      <alignment horizontal="center" vertical="center" wrapText="1"/>
    </xf>
    <xf numFmtId="0" fontId="14" fillId="11" borderId="55" xfId="2" applyFont="1" applyFill="1" applyBorder="1" applyAlignment="1">
      <alignment horizontal="center" vertical="center" wrapText="1"/>
    </xf>
    <xf numFmtId="0" fontId="15" fillId="11" borderId="56" xfId="2" applyFont="1" applyFill="1" applyBorder="1" applyAlignment="1">
      <alignment horizontal="center" vertical="center" wrapText="1"/>
    </xf>
    <xf numFmtId="0" fontId="15" fillId="11" borderId="55" xfId="2" applyFont="1" applyFill="1" applyBorder="1" applyAlignment="1">
      <alignment horizontal="center" vertical="center" wrapText="1"/>
    </xf>
    <xf numFmtId="0" fontId="7" fillId="11" borderId="37" xfId="2" applyFont="1" applyFill="1" applyBorder="1" applyAlignment="1">
      <alignment horizontal="center" vertical="center" wrapText="1"/>
    </xf>
    <xf numFmtId="0" fontId="7" fillId="11" borderId="56" xfId="2" applyFont="1" applyFill="1" applyBorder="1" applyAlignment="1">
      <alignment horizontal="center" vertical="center" wrapText="1"/>
    </xf>
    <xf numFmtId="0" fontId="7" fillId="11" borderId="55" xfId="2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horizontal="center" vertical="center"/>
    </xf>
    <xf numFmtId="0" fontId="11" fillId="0" borderId="52" xfId="1" applyFont="1" applyBorder="1" applyAlignment="1">
      <alignment horizontal="center" vertical="center" wrapText="1"/>
    </xf>
    <xf numFmtId="0" fontId="3" fillId="0" borderId="3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21" fillId="0" borderId="0" xfId="2" applyFont="1" applyBorder="1" applyAlignment="1">
      <alignment horizontal="center" vertical="center"/>
    </xf>
    <xf numFmtId="0" fontId="20" fillId="2" borderId="39" xfId="2" applyFont="1" applyFill="1" applyBorder="1" applyAlignment="1">
      <alignment horizontal="center" vertical="center" wrapText="1"/>
    </xf>
    <xf numFmtId="0" fontId="20" fillId="2" borderId="40" xfId="2" applyFont="1" applyFill="1" applyBorder="1" applyAlignment="1">
      <alignment horizontal="center" vertical="center" wrapText="1"/>
    </xf>
    <xf numFmtId="0" fontId="20" fillId="2" borderId="20" xfId="2" applyFont="1" applyFill="1" applyBorder="1" applyAlignment="1">
      <alignment horizontal="center" vertical="center" wrapText="1"/>
    </xf>
    <xf numFmtId="0" fontId="16" fillId="2" borderId="39" xfId="2" applyFont="1" applyFill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center" vertical="center" wrapText="1"/>
    </xf>
    <xf numFmtId="0" fontId="20" fillId="2" borderId="41" xfId="2" applyFont="1" applyFill="1" applyBorder="1" applyAlignment="1">
      <alignment horizontal="center" vertical="center" wrapText="1"/>
    </xf>
    <xf numFmtId="0" fontId="16" fillId="2" borderId="9" xfId="2" applyFont="1" applyFill="1" applyBorder="1" applyAlignment="1">
      <alignment horizontal="center" vertical="center" wrapText="1"/>
    </xf>
    <xf numFmtId="0" fontId="16" fillId="2" borderId="41" xfId="2" applyFont="1" applyFill="1" applyBorder="1" applyAlignment="1">
      <alignment horizontal="center" vertical="center" wrapText="1"/>
    </xf>
    <xf numFmtId="0" fontId="7" fillId="2" borderId="39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41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  <xf numFmtId="0" fontId="24" fillId="4" borderId="40" xfId="2" applyFont="1" applyFill="1" applyBorder="1" applyAlignment="1">
      <alignment horizontal="center" vertical="center" wrapText="1"/>
    </xf>
    <xf numFmtId="0" fontId="24" fillId="4" borderId="20" xfId="2" applyFont="1" applyFill="1" applyBorder="1" applyAlignment="1">
      <alignment horizontal="center" vertical="center" wrapText="1"/>
    </xf>
    <xf numFmtId="0" fontId="16" fillId="4" borderId="39" xfId="2" applyFont="1" applyFill="1" applyBorder="1" applyAlignment="1">
      <alignment horizontal="center" vertical="center" wrapText="1"/>
    </xf>
    <xf numFmtId="0" fontId="24" fillId="4" borderId="4" xfId="2" applyFont="1" applyFill="1" applyBorder="1" applyAlignment="1">
      <alignment horizontal="center" vertical="center" wrapText="1"/>
    </xf>
    <xf numFmtId="0" fontId="24" fillId="4" borderId="41" xfId="2" applyFont="1" applyFill="1" applyBorder="1" applyAlignment="1">
      <alignment horizontal="center" vertical="center" wrapText="1"/>
    </xf>
    <xf numFmtId="0" fontId="16" fillId="4" borderId="9" xfId="2" applyFont="1" applyFill="1" applyBorder="1" applyAlignment="1">
      <alignment horizontal="center" vertical="center" wrapText="1"/>
    </xf>
    <xf numFmtId="0" fontId="16" fillId="4" borderId="41" xfId="2" applyFont="1" applyFill="1" applyBorder="1" applyAlignment="1">
      <alignment horizontal="center" vertical="center" wrapText="1"/>
    </xf>
    <xf numFmtId="0" fontId="20" fillId="4" borderId="39" xfId="2" applyFont="1" applyFill="1" applyBorder="1" applyAlignment="1">
      <alignment horizontal="center" vertical="center" wrapText="1"/>
    </xf>
    <xf numFmtId="0" fontId="20" fillId="4" borderId="40" xfId="2" applyFont="1" applyFill="1" applyBorder="1" applyAlignment="1">
      <alignment horizontal="center" vertical="center" wrapText="1"/>
    </xf>
    <xf numFmtId="0" fontId="20" fillId="4" borderId="20" xfId="2" applyFont="1" applyFill="1" applyBorder="1" applyAlignment="1">
      <alignment horizontal="center" vertical="center" wrapText="1"/>
    </xf>
    <xf numFmtId="0" fontId="20" fillId="4" borderId="4" xfId="2" applyFont="1" applyFill="1" applyBorder="1" applyAlignment="1">
      <alignment horizontal="center" vertical="center" wrapText="1"/>
    </xf>
    <xf numFmtId="0" fontId="20" fillId="4" borderId="41" xfId="2" applyFont="1" applyFill="1" applyBorder="1" applyAlignment="1">
      <alignment horizontal="center" vertical="center" wrapText="1"/>
    </xf>
    <xf numFmtId="0" fontId="11" fillId="13" borderId="33" xfId="1" applyFont="1" applyFill="1" applyBorder="1" applyAlignment="1">
      <alignment horizontal="center" vertical="center" wrapText="1"/>
    </xf>
    <xf numFmtId="0" fontId="11" fillId="13" borderId="34" xfId="1" applyFont="1" applyFill="1" applyBorder="1" applyAlignment="1">
      <alignment horizontal="center" vertical="center" wrapText="1"/>
    </xf>
    <xf numFmtId="0" fontId="11" fillId="13" borderId="18" xfId="1" applyFont="1" applyFill="1" applyBorder="1" applyAlignment="1">
      <alignment horizontal="center" vertical="center" wrapText="1"/>
    </xf>
    <xf numFmtId="0" fontId="11" fillId="13" borderId="19" xfId="1" applyFont="1" applyFill="1" applyBorder="1" applyAlignment="1">
      <alignment horizontal="center" vertical="center" wrapText="1"/>
    </xf>
    <xf numFmtId="4" fontId="10" fillId="13" borderId="25" xfId="2" applyNumberFormat="1" applyFont="1" applyFill="1" applyBorder="1" applyAlignment="1">
      <alignment horizontal="center" vertical="center"/>
    </xf>
    <xf numFmtId="4" fontId="10" fillId="13" borderId="29" xfId="2" applyNumberFormat="1" applyFont="1" applyFill="1" applyBorder="1" applyAlignment="1">
      <alignment horizontal="center" vertical="center"/>
    </xf>
    <xf numFmtId="4" fontId="10" fillId="13" borderId="36" xfId="2" applyNumberFormat="1" applyFont="1" applyFill="1" applyBorder="1" applyAlignment="1">
      <alignment horizontal="center" vertical="center"/>
    </xf>
    <xf numFmtId="4" fontId="22" fillId="13" borderId="46" xfId="2" applyNumberFormat="1" applyFont="1" applyFill="1" applyBorder="1" applyAlignment="1">
      <alignment horizontal="center" vertical="center"/>
    </xf>
    <xf numFmtId="4" fontId="10" fillId="13" borderId="12" xfId="2" applyNumberFormat="1" applyFont="1" applyFill="1" applyBorder="1" applyAlignment="1">
      <alignment horizontal="center" vertical="center"/>
    </xf>
    <xf numFmtId="4" fontId="10" fillId="13" borderId="2" xfId="2" applyNumberFormat="1" applyFont="1" applyFill="1" applyBorder="1" applyAlignment="1">
      <alignment horizontal="center" vertical="center"/>
    </xf>
    <xf numFmtId="4" fontId="10" fillId="13" borderId="3" xfId="2" applyNumberFormat="1" applyFont="1" applyFill="1" applyBorder="1" applyAlignment="1">
      <alignment horizontal="center" vertical="center"/>
    </xf>
    <xf numFmtId="4" fontId="22" fillId="13" borderId="47" xfId="2" applyNumberFormat="1" applyFont="1" applyFill="1" applyBorder="1" applyAlignment="1">
      <alignment horizontal="center" vertical="center"/>
    </xf>
    <xf numFmtId="4" fontId="10" fillId="13" borderId="18" xfId="2" applyNumberFormat="1" applyFont="1" applyFill="1" applyBorder="1" applyAlignment="1">
      <alignment horizontal="center" vertical="center"/>
    </xf>
    <xf numFmtId="4" fontId="10" fillId="13" borderId="19" xfId="2" applyNumberFormat="1" applyFont="1" applyFill="1" applyBorder="1" applyAlignment="1">
      <alignment horizontal="center" vertical="center"/>
    </xf>
    <xf numFmtId="4" fontId="10" fillId="13" borderId="15" xfId="2" applyNumberFormat="1" applyFont="1" applyFill="1" applyBorder="1" applyAlignment="1">
      <alignment horizontal="center" vertical="center"/>
    </xf>
    <xf numFmtId="4" fontId="22" fillId="13" borderId="48" xfId="2" applyNumberFormat="1" applyFont="1" applyFill="1" applyBorder="1" applyAlignment="1">
      <alignment horizontal="center" vertical="center"/>
    </xf>
    <xf numFmtId="4" fontId="10" fillId="13" borderId="27" xfId="2" applyNumberFormat="1" applyFont="1" applyFill="1" applyBorder="1" applyAlignment="1">
      <alignment horizontal="center" vertical="center"/>
    </xf>
    <xf numFmtId="4" fontId="10" fillId="13" borderId="26" xfId="2" applyNumberFormat="1" applyFont="1" applyFill="1" applyBorder="1" applyAlignment="1">
      <alignment horizontal="center" vertical="center"/>
    </xf>
    <xf numFmtId="4" fontId="10" fillId="13" borderId="42" xfId="2" applyNumberFormat="1" applyFont="1" applyFill="1" applyBorder="1" applyAlignment="1">
      <alignment horizontal="center" vertical="center"/>
    </xf>
    <xf numFmtId="4" fontId="22" fillId="13" borderId="49" xfId="2" applyNumberFormat="1" applyFont="1" applyFill="1" applyBorder="1" applyAlignment="1">
      <alignment horizontal="center" vertical="center"/>
    </xf>
    <xf numFmtId="9" fontId="3" fillId="0" borderId="2" xfId="2" applyNumberFormat="1" applyFont="1" applyBorder="1" applyAlignment="1">
      <alignment vertical="center"/>
    </xf>
    <xf numFmtId="0" fontId="7" fillId="0" borderId="19" xfId="2" applyFont="1" applyBorder="1" applyAlignment="1">
      <alignment vertical="center" wrapText="1"/>
    </xf>
    <xf numFmtId="4" fontId="22" fillId="7" borderId="44" xfId="2" applyNumberFormat="1" applyFont="1" applyFill="1" applyBorder="1" applyAlignment="1">
      <alignment horizontal="center" vertical="center"/>
    </xf>
    <xf numFmtId="9" fontId="3" fillId="0" borderId="3" xfId="2" applyNumberFormat="1" applyFont="1" applyBorder="1" applyAlignment="1">
      <alignment vertical="center"/>
    </xf>
    <xf numFmtId="9" fontId="3" fillId="0" borderId="62" xfId="2" applyNumberFormat="1" applyFont="1" applyBorder="1" applyAlignment="1">
      <alignment vertical="center"/>
    </xf>
    <xf numFmtId="9" fontId="3" fillId="0" borderId="14" xfId="2" applyNumberFormat="1" applyFont="1" applyBorder="1" applyAlignment="1">
      <alignment vertical="center"/>
    </xf>
    <xf numFmtId="0" fontId="7" fillId="0" borderId="15" xfId="2" applyFont="1" applyBorder="1" applyAlignment="1">
      <alignment vertical="center" wrapText="1"/>
    </xf>
    <xf numFmtId="0" fontId="7" fillId="0" borderId="64" xfId="2" applyFont="1" applyBorder="1" applyAlignment="1">
      <alignment vertical="center" wrapText="1"/>
    </xf>
    <xf numFmtId="0" fontId="7" fillId="0" borderId="16" xfId="2" applyFont="1" applyBorder="1" applyAlignment="1">
      <alignment vertical="center" wrapText="1"/>
    </xf>
    <xf numFmtId="0" fontId="3" fillId="0" borderId="68" xfId="2" quotePrefix="1" applyFont="1" applyBorder="1" applyAlignment="1">
      <alignment horizontal="center" vertical="center"/>
    </xf>
    <xf numFmtId="0" fontId="3" fillId="0" borderId="69" xfId="2" quotePrefix="1" applyFont="1" applyBorder="1" applyAlignment="1">
      <alignment horizontal="center" vertical="center"/>
    </xf>
    <xf numFmtId="0" fontId="3" fillId="0" borderId="70" xfId="2" quotePrefix="1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71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7" fillId="5" borderId="6" xfId="2" applyFont="1" applyFill="1" applyBorder="1" applyAlignment="1">
      <alignment horizontal="center" vertical="center" wrapText="1"/>
    </xf>
    <xf numFmtId="0" fontId="19" fillId="2" borderId="6" xfId="2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 wrapText="1"/>
    </xf>
    <xf numFmtId="0" fontId="19" fillId="4" borderId="6" xfId="2" applyFont="1" applyFill="1" applyBorder="1" applyAlignment="1">
      <alignment horizontal="center" vertical="center" wrapText="1"/>
    </xf>
    <xf numFmtId="0" fontId="19" fillId="10" borderId="6" xfId="2" applyFont="1" applyFill="1" applyBorder="1" applyAlignment="1">
      <alignment horizontal="center" vertical="center" wrapText="1"/>
    </xf>
    <xf numFmtId="0" fontId="19" fillId="3" borderId="6" xfId="2" applyFont="1" applyFill="1" applyBorder="1" applyAlignment="1">
      <alignment horizontal="center" vertical="center" wrapText="1"/>
    </xf>
    <xf numFmtId="0" fontId="19" fillId="11" borderId="65" xfId="2" applyFont="1" applyFill="1" applyBorder="1" applyAlignment="1">
      <alignment horizontal="center" vertical="center" wrapText="1"/>
    </xf>
    <xf numFmtId="0" fontId="7" fillId="5" borderId="9" xfId="2" applyFont="1" applyFill="1" applyBorder="1" applyAlignment="1">
      <alignment horizontal="center" vertical="center" wrapText="1"/>
    </xf>
    <xf numFmtId="4" fontId="25" fillId="13" borderId="23" xfId="2" applyNumberFormat="1" applyFont="1" applyFill="1" applyBorder="1" applyAlignment="1">
      <alignment horizontal="center" vertical="center"/>
    </xf>
    <xf numFmtId="4" fontId="25" fillId="13" borderId="38" xfId="2" applyNumberFormat="1" applyFont="1" applyFill="1" applyBorder="1" applyAlignment="1">
      <alignment horizontal="center" vertical="center"/>
    </xf>
    <xf numFmtId="4" fontId="26" fillId="13" borderId="44" xfId="2" applyNumberFormat="1" applyFont="1" applyFill="1" applyBorder="1" applyAlignment="1">
      <alignment horizontal="center" vertical="center"/>
    </xf>
    <xf numFmtId="4" fontId="25" fillId="13" borderId="44" xfId="2" applyNumberFormat="1" applyFont="1" applyFill="1" applyBorder="1" applyAlignment="1">
      <alignment horizontal="center" vertical="center"/>
    </xf>
    <xf numFmtId="4" fontId="10" fillId="13" borderId="34" xfId="2" applyNumberFormat="1" applyFont="1" applyFill="1" applyBorder="1" applyAlignment="1">
      <alignment horizontal="center" vertical="center"/>
    </xf>
    <xf numFmtId="4" fontId="10" fillId="13" borderId="35" xfId="2" applyNumberFormat="1" applyFont="1" applyFill="1" applyBorder="1" applyAlignment="1">
      <alignment horizontal="center" vertical="center"/>
    </xf>
    <xf numFmtId="0" fontId="12" fillId="8" borderId="2" xfId="2" applyFont="1" applyFill="1" applyBorder="1" applyAlignment="1"/>
    <xf numFmtId="0" fontId="7" fillId="5" borderId="7" xfId="2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/>
    </xf>
    <xf numFmtId="4" fontId="7" fillId="7" borderId="39" xfId="2" applyNumberFormat="1" applyFont="1" applyFill="1" applyBorder="1" applyAlignment="1">
      <alignment horizontal="center" vertical="center"/>
    </xf>
    <xf numFmtId="4" fontId="10" fillId="2" borderId="40" xfId="2" applyNumberFormat="1" applyFont="1" applyFill="1" applyBorder="1" applyAlignment="1">
      <alignment horizontal="center" vertical="center"/>
    </xf>
    <xf numFmtId="4" fontId="10" fillId="2" borderId="4" xfId="2" applyNumberFormat="1" applyFont="1" applyFill="1" applyBorder="1" applyAlignment="1">
      <alignment horizontal="center" vertical="center"/>
    </xf>
    <xf numFmtId="4" fontId="7" fillId="2" borderId="39" xfId="2" applyNumberFormat="1" applyFont="1" applyFill="1" applyBorder="1" applyAlignment="1">
      <alignment horizontal="center" vertical="center"/>
    </xf>
    <xf numFmtId="4" fontId="10" fillId="2" borderId="20" xfId="2" applyNumberFormat="1" applyFont="1" applyFill="1" applyBorder="1" applyAlignment="1">
      <alignment horizontal="center" vertical="center"/>
    </xf>
    <xf numFmtId="4" fontId="10" fillId="2" borderId="41" xfId="2" applyNumberFormat="1" applyFont="1" applyFill="1" applyBorder="1" applyAlignment="1">
      <alignment horizontal="center" vertical="center"/>
    </xf>
    <xf numFmtId="0" fontId="7" fillId="13" borderId="5" xfId="2" applyFont="1" applyFill="1" applyBorder="1" applyAlignment="1">
      <alignment horizontal="center" vertical="center"/>
    </xf>
    <xf numFmtId="0" fontId="7" fillId="13" borderId="6" xfId="2" applyFont="1" applyFill="1" applyBorder="1" applyAlignment="1">
      <alignment horizontal="center" vertical="center"/>
    </xf>
    <xf numFmtId="0" fontId="7" fillId="13" borderId="45" xfId="2" applyFont="1" applyFill="1" applyBorder="1" applyAlignment="1">
      <alignment horizontal="center" vertical="center"/>
    </xf>
    <xf numFmtId="4" fontId="25" fillId="13" borderId="22" xfId="2" applyNumberFormat="1" applyFont="1" applyFill="1" applyBorder="1" applyAlignment="1">
      <alignment horizontal="center" vertical="center"/>
    </xf>
    <xf numFmtId="4" fontId="10" fillId="13" borderId="33" xfId="2" applyNumberFormat="1" applyFont="1" applyFill="1" applyBorder="1" applyAlignment="1">
      <alignment horizontal="center" vertical="center"/>
    </xf>
    <xf numFmtId="0" fontId="12" fillId="8" borderId="12" xfId="2" applyFont="1" applyFill="1" applyBorder="1" applyAlignment="1"/>
    <xf numFmtId="9" fontId="3" fillId="0" borderId="12" xfId="2" applyNumberFormat="1" applyFont="1" applyBorder="1" applyAlignment="1">
      <alignment vertical="center"/>
    </xf>
    <xf numFmtId="0" fontId="7" fillId="0" borderId="18" xfId="2" applyFont="1" applyBorder="1" applyAlignment="1">
      <alignment vertical="center" wrapText="1"/>
    </xf>
    <xf numFmtId="0" fontId="12" fillId="8" borderId="3" xfId="2" applyFont="1" applyFill="1" applyBorder="1" applyAlignment="1"/>
    <xf numFmtId="4" fontId="22" fillId="13" borderId="50" xfId="2" applyNumberFormat="1" applyFont="1" applyFill="1" applyBorder="1" applyAlignment="1">
      <alignment horizontal="center" vertical="center"/>
    </xf>
    <xf numFmtId="4" fontId="7" fillId="0" borderId="0" xfId="2" applyNumberFormat="1" applyFont="1" applyAlignment="1">
      <alignment horizontal="center" vertical="center"/>
    </xf>
    <xf numFmtId="0" fontId="7" fillId="14" borderId="5" xfId="2" applyFont="1" applyFill="1" applyBorder="1" applyAlignment="1">
      <alignment horizontal="center" vertical="center"/>
    </xf>
    <xf numFmtId="0" fontId="7" fillId="14" borderId="6" xfId="2" applyFont="1" applyFill="1" applyBorder="1" applyAlignment="1">
      <alignment horizontal="center" vertical="center"/>
    </xf>
    <xf numFmtId="0" fontId="7" fillId="14" borderId="45" xfId="2" applyFont="1" applyFill="1" applyBorder="1" applyAlignment="1">
      <alignment horizontal="center" vertical="center"/>
    </xf>
    <xf numFmtId="4" fontId="25" fillId="14" borderId="22" xfId="2" applyNumberFormat="1" applyFont="1" applyFill="1" applyBorder="1" applyAlignment="1">
      <alignment horizontal="center" vertical="center"/>
    </xf>
    <xf numFmtId="4" fontId="25" fillId="14" borderId="38" xfId="2" applyNumberFormat="1" applyFont="1" applyFill="1" applyBorder="1" applyAlignment="1">
      <alignment horizontal="center" vertical="center"/>
    </xf>
    <xf numFmtId="4" fontId="10" fillId="14" borderId="25" xfId="2" applyNumberFormat="1" applyFont="1" applyFill="1" applyBorder="1" applyAlignment="1">
      <alignment horizontal="center" vertical="center"/>
    </xf>
    <xf numFmtId="4" fontId="10" fillId="14" borderId="36" xfId="2" applyNumberFormat="1" applyFont="1" applyFill="1" applyBorder="1" applyAlignment="1">
      <alignment horizontal="center" vertical="center"/>
    </xf>
    <xf numFmtId="4" fontId="22" fillId="14" borderId="46" xfId="2" applyNumberFormat="1" applyFont="1" applyFill="1" applyBorder="1" applyAlignment="1">
      <alignment horizontal="center" vertical="center"/>
    </xf>
    <xf numFmtId="4" fontId="10" fillId="14" borderId="12" xfId="2" applyNumberFormat="1" applyFont="1" applyFill="1" applyBorder="1" applyAlignment="1">
      <alignment horizontal="center" vertical="center"/>
    </xf>
    <xf numFmtId="4" fontId="25" fillId="14" borderId="44" xfId="2" applyNumberFormat="1" applyFont="1" applyFill="1" applyBorder="1" applyAlignment="1">
      <alignment horizontal="center" vertical="center"/>
    </xf>
    <xf numFmtId="4" fontId="10" fillId="14" borderId="3" xfId="2" applyNumberFormat="1" applyFont="1" applyFill="1" applyBorder="1" applyAlignment="1">
      <alignment horizontal="center" vertical="center"/>
    </xf>
    <xf numFmtId="4" fontId="10" fillId="14" borderId="18" xfId="2" applyNumberFormat="1" applyFont="1" applyFill="1" applyBorder="1" applyAlignment="1">
      <alignment horizontal="center" vertical="center"/>
    </xf>
    <xf numFmtId="4" fontId="10" fillId="14" borderId="15" xfId="2" applyNumberFormat="1" applyFont="1" applyFill="1" applyBorder="1" applyAlignment="1">
      <alignment horizontal="center" vertical="center"/>
    </xf>
    <xf numFmtId="4" fontId="22" fillId="14" borderId="48" xfId="2" applyNumberFormat="1" applyFont="1" applyFill="1" applyBorder="1" applyAlignment="1">
      <alignment horizontal="center" vertical="center"/>
    </xf>
    <xf numFmtId="4" fontId="10" fillId="14" borderId="27" xfId="2" applyNumberFormat="1" applyFont="1" applyFill="1" applyBorder="1" applyAlignment="1">
      <alignment horizontal="center" vertical="center"/>
    </xf>
    <xf numFmtId="4" fontId="10" fillId="14" borderId="42" xfId="2" applyNumberFormat="1" applyFont="1" applyFill="1" applyBorder="1" applyAlignment="1">
      <alignment horizontal="center" vertical="center"/>
    </xf>
    <xf numFmtId="4" fontId="22" fillId="14" borderId="49" xfId="2" applyNumberFormat="1" applyFont="1" applyFill="1" applyBorder="1" applyAlignment="1">
      <alignment horizontal="center" vertical="center"/>
    </xf>
    <xf numFmtId="4" fontId="10" fillId="14" borderId="33" xfId="2" applyNumberFormat="1" applyFont="1" applyFill="1" applyBorder="1" applyAlignment="1">
      <alignment horizontal="center" vertical="center"/>
    </xf>
    <xf numFmtId="4" fontId="10" fillId="14" borderId="35" xfId="2" applyNumberFormat="1" applyFont="1" applyFill="1" applyBorder="1" applyAlignment="1">
      <alignment horizontal="center" vertical="center"/>
    </xf>
    <xf numFmtId="4" fontId="22" fillId="14" borderId="50" xfId="2" applyNumberFormat="1" applyFont="1" applyFill="1" applyBorder="1" applyAlignment="1">
      <alignment horizontal="center" vertical="center"/>
    </xf>
    <xf numFmtId="0" fontId="29" fillId="0" borderId="0" xfId="2" applyFont="1" applyBorder="1" applyAlignment="1">
      <alignment horizontal="center" vertical="center"/>
    </xf>
    <xf numFmtId="0" fontId="30" fillId="0" borderId="0" xfId="2" applyFont="1" applyBorder="1" applyAlignment="1">
      <alignment horizontal="center" vertical="center"/>
    </xf>
    <xf numFmtId="4" fontId="31" fillId="13" borderId="58" xfId="2" applyNumberFormat="1" applyFont="1" applyFill="1" applyBorder="1" applyAlignment="1">
      <alignment horizontal="center" vertical="center"/>
    </xf>
    <xf numFmtId="0" fontId="32" fillId="14" borderId="33" xfId="1" applyFont="1" applyFill="1" applyBorder="1" applyAlignment="1">
      <alignment horizontal="center" vertical="center" wrapText="1"/>
    </xf>
    <xf numFmtId="0" fontId="32" fillId="14" borderId="34" xfId="1" applyFont="1" applyFill="1" applyBorder="1" applyAlignment="1">
      <alignment horizontal="center" vertical="center" wrapText="1"/>
    </xf>
    <xf numFmtId="4" fontId="31" fillId="14" borderId="58" xfId="2" applyNumberFormat="1" applyFont="1" applyFill="1" applyBorder="1" applyAlignment="1">
      <alignment horizontal="center" vertical="center"/>
    </xf>
    <xf numFmtId="0" fontId="32" fillId="0" borderId="52" xfId="1" applyFont="1" applyBorder="1" applyAlignment="1">
      <alignment horizontal="center" vertical="center" wrapText="1"/>
    </xf>
    <xf numFmtId="0" fontId="32" fillId="0" borderId="34" xfId="1" applyFont="1" applyBorder="1" applyAlignment="1">
      <alignment horizontal="center" vertical="center" wrapText="1"/>
    </xf>
    <xf numFmtId="4" fontId="33" fillId="0" borderId="58" xfId="2" applyNumberFormat="1" applyFont="1" applyBorder="1" applyAlignment="1">
      <alignment horizontal="center" vertical="center"/>
    </xf>
    <xf numFmtId="0" fontId="33" fillId="0" borderId="59" xfId="2" applyFont="1" applyBorder="1" applyAlignment="1">
      <alignment horizontal="center" vertical="center"/>
    </xf>
    <xf numFmtId="0" fontId="33" fillId="0" borderId="60" xfId="2" applyFont="1" applyBorder="1" applyAlignment="1">
      <alignment horizontal="center" vertical="center"/>
    </xf>
    <xf numFmtId="0" fontId="33" fillId="0" borderId="61" xfId="2" applyFont="1" applyBorder="1" applyAlignment="1">
      <alignment horizontal="center" vertical="center"/>
    </xf>
    <xf numFmtId="4" fontId="31" fillId="13" borderId="28" xfId="2" applyNumberFormat="1" applyFont="1" applyFill="1" applyBorder="1" applyAlignment="1">
      <alignment horizontal="center" vertical="center"/>
    </xf>
    <xf numFmtId="0" fontId="32" fillId="14" borderId="18" xfId="1" applyFont="1" applyFill="1" applyBorder="1" applyAlignment="1">
      <alignment horizontal="center" vertical="center" wrapText="1"/>
    </xf>
    <xf numFmtId="0" fontId="32" fillId="14" borderId="19" xfId="1" applyFont="1" applyFill="1" applyBorder="1" applyAlignment="1">
      <alignment horizontal="center" vertical="center" wrapText="1"/>
    </xf>
    <xf numFmtId="4" fontId="31" fillId="14" borderId="28" xfId="2" applyNumberFormat="1" applyFont="1" applyFill="1" applyBorder="1" applyAlignment="1">
      <alignment horizontal="center" vertical="center"/>
    </xf>
    <xf numFmtId="0" fontId="32" fillId="0" borderId="20" xfId="1" applyFont="1" applyBorder="1" applyAlignment="1">
      <alignment horizontal="center" vertical="center" wrapText="1"/>
    </xf>
    <xf numFmtId="0" fontId="32" fillId="0" borderId="19" xfId="1" applyFont="1" applyBorder="1" applyAlignment="1">
      <alignment horizontal="center" vertical="center" wrapText="1"/>
    </xf>
    <xf numFmtId="4" fontId="33" fillId="0" borderId="28" xfId="2" applyNumberFormat="1" applyFont="1" applyBorder="1" applyAlignment="1">
      <alignment horizontal="center" vertical="center"/>
    </xf>
    <xf numFmtId="0" fontId="33" fillId="0" borderId="54" xfId="2" applyFont="1" applyBorder="1" applyAlignment="1">
      <alignment horizontal="center" vertical="center"/>
    </xf>
    <xf numFmtId="0" fontId="33" fillId="0" borderId="51" xfId="2" applyFont="1" applyBorder="1" applyAlignment="1">
      <alignment horizontal="center" vertical="center"/>
    </xf>
    <xf numFmtId="0" fontId="33" fillId="0" borderId="55" xfId="2" applyFont="1" applyBorder="1" applyAlignment="1">
      <alignment horizontal="center" vertical="center"/>
    </xf>
    <xf numFmtId="4" fontId="5" fillId="8" borderId="47" xfId="2" applyNumberFormat="1" applyFont="1" applyFill="1" applyBorder="1" applyAlignment="1">
      <alignment horizontal="center" vertical="center"/>
    </xf>
    <xf numFmtId="0" fontId="34" fillId="8" borderId="12" xfId="2" applyFont="1" applyFill="1" applyBorder="1" applyAlignment="1"/>
    <xf numFmtId="0" fontId="34" fillId="8" borderId="2" xfId="2" applyFont="1" applyFill="1" applyBorder="1" applyAlignment="1"/>
    <xf numFmtId="0" fontId="34" fillId="8" borderId="3" xfId="2" applyFont="1" applyFill="1" applyBorder="1" applyAlignment="1"/>
    <xf numFmtId="0" fontId="34" fillId="8" borderId="40" xfId="2" applyFont="1" applyFill="1" applyBorder="1" applyAlignment="1"/>
    <xf numFmtId="0" fontId="34" fillId="8" borderId="29" xfId="2" applyFont="1" applyFill="1" applyBorder="1" applyAlignment="1"/>
    <xf numFmtId="0" fontId="34" fillId="8" borderId="36" xfId="2" applyFont="1" applyFill="1" applyBorder="1" applyAlignment="1"/>
    <xf numFmtId="0" fontId="7" fillId="13" borderId="45" xfId="2" applyFont="1" applyFill="1" applyBorder="1" applyAlignment="1">
      <alignment horizontal="center" vertical="center" wrapText="1"/>
    </xf>
    <xf numFmtId="0" fontId="7" fillId="14" borderId="45" xfId="2" applyFont="1" applyFill="1" applyBorder="1" applyAlignment="1">
      <alignment horizontal="center" vertical="center" wrapText="1"/>
    </xf>
    <xf numFmtId="4" fontId="21" fillId="0" borderId="0" xfId="2" applyNumberFormat="1" applyFont="1" applyBorder="1" applyAlignment="1">
      <alignment horizontal="center" vertical="center"/>
    </xf>
    <xf numFmtId="0" fontId="7" fillId="13" borderId="7" xfId="2" applyFont="1" applyFill="1" applyBorder="1" applyAlignment="1">
      <alignment horizontal="center" vertical="center"/>
    </xf>
    <xf numFmtId="0" fontId="11" fillId="13" borderId="35" xfId="1" applyFont="1" applyFill="1" applyBorder="1" applyAlignment="1">
      <alignment horizontal="center" vertical="center" wrapText="1"/>
    </xf>
    <xf numFmtId="0" fontId="11" fillId="13" borderId="15" xfId="1" applyFont="1" applyFill="1" applyBorder="1" applyAlignment="1">
      <alignment horizontal="center" vertical="center" wrapText="1"/>
    </xf>
    <xf numFmtId="0" fontId="7" fillId="13" borderId="74" xfId="2" applyFont="1" applyFill="1" applyBorder="1" applyAlignment="1">
      <alignment horizontal="center" vertical="center"/>
    </xf>
    <xf numFmtId="4" fontId="31" fillId="13" borderId="75" xfId="2" applyNumberFormat="1" applyFont="1" applyFill="1" applyBorder="1" applyAlignment="1">
      <alignment horizontal="center" vertical="center"/>
    </xf>
    <xf numFmtId="4" fontId="31" fillId="13" borderId="49" xfId="2" applyNumberFormat="1" applyFont="1" applyFill="1" applyBorder="1" applyAlignment="1">
      <alignment horizontal="center" vertical="center"/>
    </xf>
    <xf numFmtId="0" fontId="14" fillId="3" borderId="25" xfId="2" applyFont="1" applyFill="1" applyBorder="1" applyAlignment="1">
      <alignment wrapText="1"/>
    </xf>
    <xf numFmtId="0" fontId="14" fillId="3" borderId="12" xfId="2" applyFont="1" applyFill="1" applyBorder="1" applyAlignment="1">
      <alignment wrapText="1"/>
    </xf>
    <xf numFmtId="0" fontId="14" fillId="3" borderId="18" xfId="2" applyFont="1" applyFill="1" applyBorder="1" applyAlignment="1">
      <alignment wrapText="1"/>
    </xf>
    <xf numFmtId="0" fontId="14" fillId="3" borderId="27" xfId="2" applyFont="1" applyFill="1" applyBorder="1" applyAlignment="1">
      <alignment wrapText="1"/>
    </xf>
    <xf numFmtId="0" fontId="14" fillId="3" borderId="5" xfId="2" applyFont="1" applyFill="1" applyBorder="1" applyAlignment="1">
      <alignment wrapText="1"/>
    </xf>
    <xf numFmtId="4" fontId="7" fillId="7" borderId="30" xfId="2" applyNumberFormat="1" applyFont="1" applyFill="1" applyBorder="1" applyAlignment="1">
      <alignment horizontal="center" vertical="center"/>
    </xf>
    <xf numFmtId="4" fontId="5" fillId="8" borderId="72" xfId="2" applyNumberFormat="1" applyFont="1" applyFill="1" applyBorder="1" applyAlignment="1">
      <alignment horizontal="center" vertical="center"/>
    </xf>
    <xf numFmtId="4" fontId="5" fillId="8" borderId="8" xfId="2" applyNumberFormat="1" applyFont="1" applyFill="1" applyBorder="1" applyAlignment="1">
      <alignment horizontal="center" vertical="center"/>
    </xf>
    <xf numFmtId="4" fontId="5" fillId="8" borderId="45" xfId="2" applyNumberFormat="1" applyFont="1" applyFill="1" applyBorder="1" applyAlignment="1">
      <alignment horizontal="center" vertical="center"/>
    </xf>
    <xf numFmtId="4" fontId="7" fillId="12" borderId="10" xfId="2" applyNumberFormat="1" applyFont="1" applyFill="1" applyBorder="1" applyAlignment="1">
      <alignment horizontal="center" vertical="center"/>
    </xf>
    <xf numFmtId="4" fontId="7" fillId="12" borderId="26" xfId="2" applyNumberFormat="1" applyFont="1" applyFill="1" applyBorder="1" applyAlignment="1">
      <alignment horizontal="center" vertical="center"/>
    </xf>
    <xf numFmtId="4" fontId="7" fillId="9" borderId="10" xfId="2" applyNumberFormat="1" applyFont="1" applyFill="1" applyBorder="1" applyAlignment="1">
      <alignment horizontal="center" vertical="center"/>
    </xf>
    <xf numFmtId="4" fontId="7" fillId="9" borderId="26" xfId="2" applyNumberFormat="1" applyFont="1" applyFill="1" applyBorder="1" applyAlignment="1">
      <alignment horizontal="center" vertical="center"/>
    </xf>
    <xf numFmtId="4" fontId="7" fillId="9" borderId="11" xfId="2" applyNumberFormat="1" applyFont="1" applyFill="1" applyBorder="1" applyAlignment="1">
      <alignment horizontal="center" vertical="center"/>
    </xf>
    <xf numFmtId="4" fontId="7" fillId="9" borderId="28" xfId="2" applyNumberFormat="1" applyFont="1" applyFill="1" applyBorder="1" applyAlignment="1">
      <alignment horizontal="center" vertical="center"/>
    </xf>
    <xf numFmtId="4" fontId="7" fillId="4" borderId="10" xfId="2" applyNumberFormat="1" applyFont="1" applyFill="1" applyBorder="1" applyAlignment="1">
      <alignment horizontal="center" vertical="center"/>
    </xf>
    <xf numFmtId="4" fontId="7" fillId="4" borderId="26" xfId="2" applyNumberFormat="1" applyFont="1" applyFill="1" applyBorder="1" applyAlignment="1">
      <alignment horizontal="center" vertical="center"/>
    </xf>
    <xf numFmtId="0" fontId="7" fillId="0" borderId="69" xfId="2" applyFont="1" applyBorder="1" applyAlignment="1">
      <alignment horizontal="center" vertical="center" wrapText="1"/>
    </xf>
    <xf numFmtId="0" fontId="7" fillId="0" borderId="62" xfId="2" applyFont="1" applyBorder="1" applyAlignment="1">
      <alignment horizontal="center" vertical="center" wrapText="1"/>
    </xf>
    <xf numFmtId="0" fontId="5" fillId="8" borderId="73" xfId="2" applyFont="1" applyFill="1" applyBorder="1" applyAlignment="1">
      <alignment horizontal="center" vertical="center" wrapText="1"/>
    </xf>
    <xf numFmtId="0" fontId="5" fillId="8" borderId="63" xfId="2" applyFont="1" applyFill="1" applyBorder="1" applyAlignment="1">
      <alignment horizontal="center" vertical="center" wrapText="1"/>
    </xf>
    <xf numFmtId="4" fontId="25" fillId="13" borderId="53" xfId="2" applyNumberFormat="1" applyFont="1" applyFill="1" applyBorder="1" applyAlignment="1">
      <alignment horizontal="center" vertical="center"/>
    </xf>
    <xf numFmtId="4" fontId="25" fillId="13" borderId="27" xfId="2" applyNumberFormat="1" applyFont="1" applyFill="1" applyBorder="1" applyAlignment="1">
      <alignment horizontal="center" vertical="center"/>
    </xf>
    <xf numFmtId="4" fontId="25" fillId="13" borderId="71" xfId="2" applyNumberFormat="1" applyFont="1" applyFill="1" applyBorder="1" applyAlignment="1">
      <alignment horizontal="center" vertical="center"/>
    </xf>
    <xf numFmtId="4" fontId="25" fillId="13" borderId="41" xfId="2" applyNumberFormat="1" applyFont="1" applyFill="1" applyBorder="1" applyAlignment="1">
      <alignment horizontal="center" vertical="center"/>
    </xf>
    <xf numFmtId="4" fontId="25" fillId="13" borderId="32" xfId="2" applyNumberFormat="1" applyFont="1" applyFill="1" applyBorder="1" applyAlignment="1">
      <alignment horizontal="center" vertical="center"/>
    </xf>
    <xf numFmtId="4" fontId="25" fillId="13" borderId="51" xfId="2" applyNumberFormat="1" applyFont="1" applyFill="1" applyBorder="1" applyAlignment="1">
      <alignment horizontal="center" vertical="center"/>
    </xf>
    <xf numFmtId="4" fontId="25" fillId="13" borderId="65" xfId="2" applyNumberFormat="1" applyFont="1" applyFill="1" applyBorder="1" applyAlignment="1">
      <alignment horizontal="center" vertical="center"/>
    </xf>
    <xf numFmtId="4" fontId="25" fillId="13" borderId="55" xfId="2" applyNumberFormat="1" applyFont="1" applyFill="1" applyBorder="1" applyAlignment="1">
      <alignment horizontal="center" vertical="center"/>
    </xf>
    <xf numFmtId="4" fontId="25" fillId="13" borderId="10" xfId="2" applyNumberFormat="1" applyFont="1" applyFill="1" applyBorder="1" applyAlignment="1">
      <alignment horizontal="center" vertical="center"/>
    </xf>
    <xf numFmtId="4" fontId="25" fillId="13" borderId="26" xfId="2" applyNumberFormat="1" applyFont="1" applyFill="1" applyBorder="1" applyAlignment="1">
      <alignment horizontal="center" vertical="center"/>
    </xf>
    <xf numFmtId="4" fontId="25" fillId="13" borderId="43" xfId="2" applyNumberFormat="1" applyFont="1" applyFill="1" applyBorder="1" applyAlignment="1">
      <alignment horizontal="center" vertical="center"/>
    </xf>
    <xf numFmtId="4" fontId="25" fillId="13" borderId="42" xfId="2" applyNumberFormat="1" applyFont="1" applyFill="1" applyBorder="1" applyAlignment="1">
      <alignment horizontal="center" vertical="center"/>
    </xf>
    <xf numFmtId="4" fontId="25" fillId="13" borderId="50" xfId="2" applyNumberFormat="1" applyFont="1" applyFill="1" applyBorder="1" applyAlignment="1">
      <alignment horizontal="center" vertical="center"/>
    </xf>
    <xf numFmtId="4" fontId="25" fillId="13" borderId="49" xfId="2" applyNumberFormat="1" applyFont="1" applyFill="1" applyBorder="1" applyAlignment="1">
      <alignment horizontal="center" vertical="center"/>
    </xf>
    <xf numFmtId="4" fontId="25" fillId="14" borderId="53" xfId="2" applyNumberFormat="1" applyFont="1" applyFill="1" applyBorder="1" applyAlignment="1">
      <alignment horizontal="center" vertical="center"/>
    </xf>
    <xf numFmtId="4" fontId="25" fillId="14" borderId="27" xfId="2" applyNumberFormat="1" applyFont="1" applyFill="1" applyBorder="1" applyAlignment="1">
      <alignment horizontal="center" vertical="center"/>
    </xf>
    <xf numFmtId="4" fontId="25" fillId="14" borderId="71" xfId="2" applyNumberFormat="1" applyFont="1" applyFill="1" applyBorder="1" applyAlignment="1">
      <alignment horizontal="center" vertical="center"/>
    </xf>
    <xf numFmtId="4" fontId="25" fillId="14" borderId="41" xfId="2" applyNumberFormat="1" applyFont="1" applyFill="1" applyBorder="1" applyAlignment="1">
      <alignment horizontal="center" vertical="center"/>
    </xf>
    <xf numFmtId="4" fontId="25" fillId="14" borderId="65" xfId="2" applyNumberFormat="1" applyFont="1" applyFill="1" applyBorder="1" applyAlignment="1">
      <alignment horizontal="center" vertical="center"/>
    </xf>
    <xf numFmtId="4" fontId="25" fillId="14" borderId="55" xfId="2" applyNumberFormat="1" applyFont="1" applyFill="1" applyBorder="1" applyAlignment="1">
      <alignment horizontal="center" vertical="center"/>
    </xf>
    <xf numFmtId="4" fontId="25" fillId="14" borderId="43" xfId="2" applyNumberFormat="1" applyFont="1" applyFill="1" applyBorder="1" applyAlignment="1">
      <alignment horizontal="center" vertical="center"/>
    </xf>
    <xf numFmtId="4" fontId="25" fillId="14" borderId="42" xfId="2" applyNumberFormat="1" applyFont="1" applyFill="1" applyBorder="1" applyAlignment="1">
      <alignment horizontal="center" vertical="center"/>
    </xf>
    <xf numFmtId="4" fontId="25" fillId="14" borderId="50" xfId="2" applyNumberFormat="1" applyFont="1" applyFill="1" applyBorder="1" applyAlignment="1">
      <alignment horizontal="center" vertical="center"/>
    </xf>
    <xf numFmtId="4" fontId="25" fillId="14" borderId="49" xfId="2" applyNumberFormat="1" applyFont="1" applyFill="1" applyBorder="1" applyAlignment="1">
      <alignment horizontal="center" vertical="center"/>
    </xf>
    <xf numFmtId="4" fontId="7" fillId="4" borderId="43" xfId="2" applyNumberFormat="1" applyFont="1" applyFill="1" applyBorder="1" applyAlignment="1">
      <alignment horizontal="center" vertical="center"/>
    </xf>
    <xf numFmtId="4" fontId="7" fillId="4" borderId="42" xfId="2" applyNumberFormat="1" applyFont="1" applyFill="1" applyBorder="1" applyAlignment="1">
      <alignment horizontal="center" vertical="center"/>
    </xf>
    <xf numFmtId="4" fontId="7" fillId="3" borderId="50" xfId="2" applyNumberFormat="1" applyFont="1" applyFill="1" applyBorder="1" applyAlignment="1">
      <alignment horizontal="center" vertical="center"/>
    </xf>
    <xf numFmtId="4" fontId="7" fillId="3" borderId="49" xfId="2" applyNumberFormat="1" applyFont="1" applyFill="1" applyBorder="1" applyAlignment="1">
      <alignment horizontal="center" vertical="center"/>
    </xf>
    <xf numFmtId="4" fontId="7" fillId="2" borderId="50" xfId="2" applyNumberFormat="1" applyFont="1" applyFill="1" applyBorder="1" applyAlignment="1">
      <alignment horizontal="center" vertical="center"/>
    </xf>
    <xf numFmtId="4" fontId="7" fillId="2" borderId="49" xfId="2" applyNumberFormat="1" applyFont="1" applyFill="1" applyBorder="1" applyAlignment="1">
      <alignment horizontal="center" vertical="center"/>
    </xf>
    <xf numFmtId="4" fontId="7" fillId="12" borderId="11" xfId="2" applyNumberFormat="1" applyFont="1" applyFill="1" applyBorder="1" applyAlignment="1">
      <alignment horizontal="center" vertical="center"/>
    </xf>
    <xf numFmtId="4" fontId="7" fillId="12" borderId="28" xfId="2" applyNumberFormat="1" applyFont="1" applyFill="1" applyBorder="1" applyAlignment="1">
      <alignment horizontal="center" vertical="center"/>
    </xf>
    <xf numFmtId="0" fontId="5" fillId="8" borderId="72" xfId="2" applyFont="1" applyFill="1" applyBorder="1" applyAlignment="1">
      <alignment horizontal="center" vertical="center" wrapText="1"/>
    </xf>
    <xf numFmtId="0" fontId="5" fillId="8" borderId="8" xfId="2" applyFont="1" applyFill="1" applyBorder="1" applyAlignment="1">
      <alignment horizontal="center" vertical="center" wrapText="1"/>
    </xf>
    <xf numFmtId="4" fontId="7" fillId="10" borderId="11" xfId="2" applyNumberFormat="1" applyFont="1" applyFill="1" applyBorder="1" applyAlignment="1">
      <alignment horizontal="center" vertical="center"/>
    </xf>
    <xf numFmtId="4" fontId="7" fillId="10" borderId="28" xfId="2" applyNumberFormat="1" applyFont="1" applyFill="1" applyBorder="1" applyAlignment="1">
      <alignment horizontal="center" vertical="center"/>
    </xf>
    <xf numFmtId="4" fontId="7" fillId="3" borderId="10" xfId="2" applyNumberFormat="1" applyFont="1" applyFill="1" applyBorder="1" applyAlignment="1">
      <alignment horizontal="center" vertical="center"/>
    </xf>
    <xf numFmtId="4" fontId="7" fillId="3" borderId="26" xfId="2" applyNumberFormat="1" applyFont="1" applyFill="1" applyBorder="1" applyAlignment="1">
      <alignment horizontal="center" vertical="center"/>
    </xf>
    <xf numFmtId="4" fontId="7" fillId="3" borderId="43" xfId="2" applyNumberFormat="1" applyFont="1" applyFill="1" applyBorder="1" applyAlignment="1">
      <alignment horizontal="center" vertical="center"/>
    </xf>
    <xf numFmtId="4" fontId="7" fillId="3" borderId="42" xfId="2" applyNumberFormat="1" applyFont="1" applyFill="1" applyBorder="1" applyAlignment="1">
      <alignment horizontal="center" vertical="center"/>
    </xf>
    <xf numFmtId="4" fontId="7" fillId="4" borderId="50" xfId="2" applyNumberFormat="1" applyFont="1" applyFill="1" applyBorder="1" applyAlignment="1">
      <alignment horizontal="center" vertical="center"/>
    </xf>
    <xf numFmtId="4" fontId="7" fillId="4" borderId="49" xfId="2" applyNumberFormat="1" applyFont="1" applyFill="1" applyBorder="1" applyAlignment="1">
      <alignment horizontal="center" vertical="center"/>
    </xf>
    <xf numFmtId="4" fontId="7" fillId="10" borderId="10" xfId="2" applyNumberFormat="1" applyFont="1" applyFill="1" applyBorder="1" applyAlignment="1">
      <alignment horizontal="center" vertical="center"/>
    </xf>
    <xf numFmtId="4" fontId="7" fillId="10" borderId="26" xfId="2" applyNumberFormat="1" applyFont="1" applyFill="1" applyBorder="1" applyAlignment="1">
      <alignment horizontal="center" vertical="center"/>
    </xf>
    <xf numFmtId="4" fontId="7" fillId="2" borderId="71" xfId="2" applyNumberFormat="1" applyFont="1" applyFill="1" applyBorder="1" applyAlignment="1">
      <alignment horizontal="center" vertical="center"/>
    </xf>
    <xf numFmtId="4" fontId="7" fillId="2" borderId="41" xfId="2" applyNumberFormat="1" applyFont="1" applyFill="1" applyBorder="1" applyAlignment="1">
      <alignment horizontal="center" vertical="center"/>
    </xf>
    <xf numFmtId="4" fontId="7" fillId="2" borderId="10" xfId="2" applyNumberFormat="1" applyFont="1" applyFill="1" applyBorder="1" applyAlignment="1">
      <alignment horizontal="center" vertical="center"/>
    </xf>
    <xf numFmtId="4" fontId="7" fillId="2" borderId="26" xfId="2" applyNumberFormat="1" applyFont="1" applyFill="1" applyBorder="1" applyAlignment="1">
      <alignment horizontal="center" vertical="center"/>
    </xf>
    <xf numFmtId="4" fontId="7" fillId="2" borderId="43" xfId="2" applyNumberFormat="1" applyFont="1" applyFill="1" applyBorder="1" applyAlignment="1">
      <alignment horizontal="center" vertical="center"/>
    </xf>
    <xf numFmtId="4" fontId="7" fillId="2" borderId="42" xfId="2" applyNumberFormat="1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/>
    </xf>
    <xf numFmtId="0" fontId="3" fillId="0" borderId="66" xfId="2" quotePrefix="1" applyFont="1" applyBorder="1" applyAlignment="1">
      <alignment horizontal="center" vertical="center"/>
    </xf>
    <xf numFmtId="0" fontId="3" fillId="0" borderId="67" xfId="2" quotePrefix="1" applyFont="1" applyBorder="1" applyAlignment="1">
      <alignment horizontal="center" vertical="center"/>
    </xf>
    <xf numFmtId="0" fontId="3" fillId="0" borderId="54" xfId="2" quotePrefix="1" applyFont="1" applyBorder="1" applyAlignment="1">
      <alignment horizontal="center" vertical="center"/>
    </xf>
    <xf numFmtId="0" fontId="16" fillId="0" borderId="31" xfId="2" applyFont="1" applyBorder="1" applyAlignment="1">
      <alignment horizontal="center" vertical="center" textRotation="90"/>
    </xf>
    <xf numFmtId="0" fontId="16" fillId="0" borderId="67" xfId="2" applyFont="1" applyBorder="1" applyAlignment="1">
      <alignment horizontal="center" vertical="center" textRotation="90"/>
    </xf>
    <xf numFmtId="0" fontId="16" fillId="0" borderId="54" xfId="2" applyFont="1" applyBorder="1" applyAlignment="1">
      <alignment horizontal="center" vertical="center" textRotation="90"/>
    </xf>
    <xf numFmtId="0" fontId="11" fillId="0" borderId="3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57" xfId="1" applyFont="1" applyBorder="1" applyAlignment="1">
      <alignment horizontal="center" vertical="center" wrapText="1"/>
    </xf>
    <xf numFmtId="0" fontId="11" fillId="0" borderId="42" xfId="1" applyFont="1" applyBorder="1" applyAlignment="1">
      <alignment horizontal="center" vertical="center" wrapText="1"/>
    </xf>
    <xf numFmtId="0" fontId="11" fillId="0" borderId="51" xfId="1" applyFont="1" applyBorder="1" applyAlignment="1">
      <alignment horizontal="center" vertical="center" wrapText="1"/>
    </xf>
    <xf numFmtId="0" fontId="11" fillId="0" borderId="55" xfId="1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4" fillId="0" borderId="0" xfId="2" applyBorder="1"/>
    <xf numFmtId="0" fontId="5" fillId="5" borderId="43" xfId="2" applyFont="1" applyFill="1" applyBorder="1" applyAlignment="1">
      <alignment horizontal="center" vertical="center" wrapText="1"/>
    </xf>
    <xf numFmtId="0" fontId="5" fillId="5" borderId="32" xfId="2" applyFont="1" applyFill="1" applyBorder="1" applyAlignment="1">
      <alignment horizontal="center" vertical="center" wrapText="1"/>
    </xf>
    <xf numFmtId="0" fontId="5" fillId="5" borderId="65" xfId="2" applyFont="1" applyFill="1" applyBorder="1" applyAlignment="1">
      <alignment horizontal="center" vertical="center" wrapText="1"/>
    </xf>
    <xf numFmtId="0" fontId="5" fillId="0" borderId="53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/>
    </xf>
    <xf numFmtId="0" fontId="5" fillId="0" borderId="73" xfId="2" applyFont="1" applyBorder="1" applyAlignment="1">
      <alignment horizontal="center" vertical="center" wrapText="1"/>
    </xf>
    <xf numFmtId="0" fontId="5" fillId="0" borderId="63" xfId="2" applyFont="1" applyBorder="1" applyAlignment="1">
      <alignment horizontal="center" vertical="center" wrapText="1"/>
    </xf>
    <xf numFmtId="0" fontId="5" fillId="0" borderId="37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4" fontId="36" fillId="0" borderId="0" xfId="0" applyNumberFormat="1" applyFont="1" applyAlignment="1">
      <alignment horizontal="center" vertical="center"/>
    </xf>
    <xf numFmtId="4" fontId="37" fillId="15" borderId="0" xfId="0" applyNumberFormat="1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4" fillId="8" borderId="4" xfId="2" applyFont="1" applyFill="1" applyBorder="1" applyAlignment="1"/>
    <xf numFmtId="9" fontId="3" fillId="0" borderId="4" xfId="2" applyNumberFormat="1" applyFont="1" applyBorder="1" applyAlignment="1">
      <alignment vertical="center"/>
    </xf>
    <xf numFmtId="0" fontId="7" fillId="0" borderId="20" xfId="2" applyFont="1" applyBorder="1" applyAlignment="1">
      <alignment vertical="center" wrapText="1"/>
    </xf>
    <xf numFmtId="49" fontId="39" fillId="0" borderId="0" xfId="0" applyNumberFormat="1" applyFont="1" applyAlignment="1">
      <alignment horizontal="center" vertical="center"/>
    </xf>
    <xf numFmtId="4" fontId="40" fillId="0" borderId="0" xfId="0" applyNumberFormat="1" applyFont="1" applyAlignment="1">
      <alignment horizontal="center" vertical="center"/>
    </xf>
    <xf numFmtId="4" fontId="41" fillId="15" borderId="0" xfId="0" applyNumberFormat="1" applyFont="1" applyFill="1" applyAlignment="1">
      <alignment horizontal="center" vertical="center"/>
    </xf>
    <xf numFmtId="164" fontId="39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16" borderId="9" xfId="2" applyFont="1" applyFill="1" applyBorder="1" applyAlignment="1">
      <alignment horizontal="center" vertical="center"/>
    </xf>
    <xf numFmtId="0" fontId="7" fillId="16" borderId="6" xfId="2" applyFont="1" applyFill="1" applyBorder="1" applyAlignment="1">
      <alignment horizontal="center" vertical="center"/>
    </xf>
    <xf numFmtId="0" fontId="32" fillId="16" borderId="52" xfId="1" applyFont="1" applyFill="1" applyBorder="1" applyAlignment="1">
      <alignment horizontal="center" vertical="center" wrapText="1"/>
    </xf>
    <xf numFmtId="0" fontId="32" fillId="16" borderId="34" xfId="1" applyFont="1" applyFill="1" applyBorder="1" applyAlignment="1">
      <alignment horizontal="center" vertical="center" wrapText="1"/>
    </xf>
    <xf numFmtId="0" fontId="32" fillId="16" borderId="20" xfId="1" applyFont="1" applyFill="1" applyBorder="1" applyAlignment="1">
      <alignment horizontal="center" vertical="center" wrapText="1"/>
    </xf>
    <xf numFmtId="0" fontId="32" fillId="16" borderId="19" xfId="1" applyFont="1" applyFill="1" applyBorder="1" applyAlignment="1">
      <alignment horizontal="center" vertical="center" wrapText="1"/>
    </xf>
    <xf numFmtId="4" fontId="25" fillId="16" borderId="22" xfId="2" applyNumberFormat="1" applyFont="1" applyFill="1" applyBorder="1" applyAlignment="1">
      <alignment horizontal="center" vertical="center"/>
    </xf>
    <xf numFmtId="4" fontId="10" fillId="16" borderId="40" xfId="2" applyNumberFormat="1" applyFont="1" applyFill="1" applyBorder="1" applyAlignment="1">
      <alignment horizontal="center" vertical="center"/>
    </xf>
    <xf numFmtId="4" fontId="10" fillId="16" borderId="29" xfId="2" applyNumberFormat="1" applyFont="1" applyFill="1" applyBorder="1" applyAlignment="1">
      <alignment horizontal="center" vertical="center"/>
    </xf>
    <xf numFmtId="4" fontId="10" fillId="16" borderId="4" xfId="2" applyNumberFormat="1" applyFont="1" applyFill="1" applyBorder="1" applyAlignment="1">
      <alignment horizontal="center" vertical="center"/>
    </xf>
    <xf numFmtId="4" fontId="10" fillId="16" borderId="2" xfId="2" applyNumberFormat="1" applyFont="1" applyFill="1" applyBorder="1" applyAlignment="1">
      <alignment horizontal="center" vertical="center"/>
    </xf>
    <xf numFmtId="4" fontId="10" fillId="16" borderId="20" xfId="2" applyNumberFormat="1" applyFont="1" applyFill="1" applyBorder="1" applyAlignment="1">
      <alignment horizontal="center" vertical="center"/>
    </xf>
    <xf numFmtId="4" fontId="10" fillId="16" borderId="19" xfId="2" applyNumberFormat="1" applyFont="1" applyFill="1" applyBorder="1" applyAlignment="1">
      <alignment horizontal="center" vertical="center"/>
    </xf>
    <xf numFmtId="4" fontId="25" fillId="16" borderId="39" xfId="2" applyNumberFormat="1" applyFont="1" applyFill="1" applyBorder="1" applyAlignment="1">
      <alignment horizontal="center" vertical="center"/>
    </xf>
    <xf numFmtId="4" fontId="25" fillId="16" borderId="23" xfId="2" applyNumberFormat="1" applyFont="1" applyFill="1" applyBorder="1" applyAlignment="1">
      <alignment horizontal="center" vertical="center"/>
    </xf>
    <xf numFmtId="4" fontId="10" fillId="16" borderId="41" xfId="2" applyNumberFormat="1" applyFont="1" applyFill="1" applyBorder="1" applyAlignment="1">
      <alignment horizontal="center" vertical="center"/>
    </xf>
    <xf numFmtId="4" fontId="10" fillId="16" borderId="26" xfId="2" applyNumberFormat="1" applyFont="1" applyFill="1" applyBorder="1" applyAlignment="1">
      <alignment horizontal="center" vertical="center"/>
    </xf>
    <xf numFmtId="4" fontId="25" fillId="16" borderId="10" xfId="2" applyNumberFormat="1" applyFont="1" applyFill="1" applyBorder="1" applyAlignment="1">
      <alignment horizontal="center" vertical="center"/>
    </xf>
    <xf numFmtId="4" fontId="25" fillId="16" borderId="26" xfId="2" applyNumberFormat="1" applyFont="1" applyFill="1" applyBorder="1" applyAlignment="1">
      <alignment horizontal="center" vertical="center"/>
    </xf>
    <xf numFmtId="4" fontId="25" fillId="16" borderId="50" xfId="2" applyNumberFormat="1" applyFont="1" applyFill="1" applyBorder="1" applyAlignment="1">
      <alignment horizontal="center" vertical="center"/>
    </xf>
    <xf numFmtId="4" fontId="25" fillId="16" borderId="53" xfId="2" applyNumberFormat="1" applyFont="1" applyFill="1" applyBorder="1" applyAlignment="1">
      <alignment horizontal="center" vertical="center"/>
    </xf>
    <xf numFmtId="4" fontId="25" fillId="16" borderId="49" xfId="2" applyNumberFormat="1" applyFont="1" applyFill="1" applyBorder="1" applyAlignment="1">
      <alignment horizontal="center" vertical="center"/>
    </xf>
    <xf numFmtId="4" fontId="25" fillId="16" borderId="27" xfId="2" applyNumberFormat="1" applyFont="1" applyFill="1" applyBorder="1" applyAlignment="1">
      <alignment horizontal="center" vertical="center"/>
    </xf>
    <xf numFmtId="4" fontId="25" fillId="16" borderId="71" xfId="2" applyNumberFormat="1" applyFont="1" applyFill="1" applyBorder="1" applyAlignment="1">
      <alignment horizontal="center" vertical="center"/>
    </xf>
    <xf numFmtId="4" fontId="25" fillId="16" borderId="41" xfId="2" applyNumberFormat="1" applyFont="1" applyFill="1" applyBorder="1" applyAlignment="1">
      <alignment horizontal="center" vertical="center"/>
    </xf>
    <xf numFmtId="4" fontId="10" fillId="16" borderId="52" xfId="2" applyNumberFormat="1" applyFont="1" applyFill="1" applyBorder="1" applyAlignment="1">
      <alignment horizontal="center" vertical="center"/>
    </xf>
    <xf numFmtId="4" fontId="10" fillId="16" borderId="34" xfId="2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</cellStyles>
  <dxfs count="0"/>
  <tableStyles count="0" defaultTableStyle="TableStyleMedium2" defaultPivotStyle="PivotStyleLight16"/>
  <colors>
    <mruColors>
      <color rgb="FF66CCFF"/>
      <color rgb="FF99FF33"/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++&#1055;&#1046;/&#1057;&#1084;&#1077;&#1090;&#1099;%20&#1051;&#1058;&#1055;/!!!&#1042;&#1040;&#1056;&#1048;&#1040;&#1053;&#1058;%20&#1076;&#1083;&#1103;%20&#1048;&#1048;/exel/&#1048;&#1053;&#1044;&#1048;&#1050;&#1040;&#1058;&#1048;&#1042;_&#1059;&#1051;_&#1055;&#1046;_42%20&#1089;&#1084;&#1077;&#1090;&#1099;+&#1089;&#1074;&#1086;&#1076;.%20&#1087;&#1088;&#1080;&#1083;.7.2_v4_30.06(&#1085;&#1077;%20&#1076;&#1083;&#1103;%20&#1087;&#1083;&#1086;&#1097;&#1072;&#1076;&#1082;&#108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9;&#1051;_&#1055;&#1046;_42%20&#1089;&#1084;&#1077;&#1090;&#1099;%20&#1089;&#1074;&#1086;&#1076;.%2027.06.2025%20&#1043;&#1088;&#1080;&#1085;&#1095;&#1077;&#1085;&#1082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7.2 (2)"/>
      <sheetName val="прил.7.2"/>
      <sheetName val="01-01-01"/>
      <sheetName val="01-01-02"/>
      <sheetName val="02-01-01"/>
      <sheetName val="02-02-01"/>
      <sheetName val="02-03-01"/>
      <sheetName val="05-04-01(об)"/>
      <sheetName val="07-01-01"/>
      <sheetName val="07-01-02 "/>
      <sheetName val="07-01-03"/>
      <sheetName val="05-01-01 (об)"/>
      <sheetName val="05-01-02(об)"/>
      <sheetName val="03-03-01"/>
      <sheetName val="01-02-05"/>
      <sheetName val="04-01-01"/>
      <sheetName val="04-02-01"/>
      <sheetName val="09-01-01"/>
      <sheetName val="09-01-04"/>
      <sheetName val="05-02-01(об)"/>
      <sheetName val="02-04-01"/>
      <sheetName val="02-04-02 "/>
      <sheetName val="02-04-03"/>
      <sheetName val="01-02-03"/>
      <sheetName val="03-01-02"/>
      <sheetName val="03-01-01"/>
      <sheetName val="03-01-06(об)"/>
      <sheetName val="03-01-07(об)"/>
      <sheetName val="03-01-04"/>
      <sheetName val="03-01-05"/>
      <sheetName val="03-01-03(об)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</sheetNames>
    <sheetDataSet>
      <sheetData sheetId="0">
        <row r="43">
          <cell r="F43">
            <v>1960791.96</v>
          </cell>
          <cell r="G43">
            <v>969801.35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7.2"/>
      <sheetName val="01-01-01"/>
      <sheetName val="01-01-02"/>
      <sheetName val="02-01-01"/>
      <sheetName val="02-02-01"/>
      <sheetName val="02-03-01"/>
      <sheetName val="05-04-01"/>
      <sheetName val="07-01-01"/>
      <sheetName val="07-01-02"/>
      <sheetName val="07-01-03"/>
      <sheetName val="05-01-01"/>
      <sheetName val="05-01-02"/>
      <sheetName val="03-03-01"/>
      <sheetName val="01-02-05"/>
      <sheetName val="04-01-01"/>
      <sheetName val="04-02-01"/>
      <sheetName val="09-01-01"/>
      <sheetName val="09-01-04"/>
      <sheetName val="05-02-01"/>
      <sheetName val="02-04-01"/>
      <sheetName val="02-04-02 "/>
      <sheetName val="02-04-03"/>
      <sheetName val="01-02-03"/>
      <sheetName val="03-01-02"/>
      <sheetName val="03-01-01"/>
      <sheetName val="03-01-06"/>
      <sheetName val="03-01-07"/>
      <sheetName val="03-01-04"/>
      <sheetName val="03-01-05"/>
      <sheetName val="03-01-03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</sheetNames>
    <sheetDataSet>
      <sheetData sheetId="0">
        <row r="59">
          <cell r="G59">
            <v>1312672</v>
          </cell>
        </row>
        <row r="66">
          <cell r="G66">
            <v>6200614.4000000004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F1A4-05A9-45AB-82C5-135020BE1E0E}">
  <sheetPr>
    <tabColor rgb="FFFF0000"/>
  </sheetPr>
  <dimension ref="A1:BB85"/>
  <sheetViews>
    <sheetView tabSelected="1" zoomScale="80" zoomScaleNormal="80" workbookViewId="0">
      <pane xSplit="14" ySplit="6" topLeftCell="O69" activePane="bottomRight" state="frozen"/>
      <selection pane="topRight" activeCell="O1" sqref="O1"/>
      <selection pane="bottomLeft" activeCell="A7" sqref="A7"/>
      <selection pane="bottomRight" activeCell="S70" sqref="S70:U70"/>
    </sheetView>
  </sheetViews>
  <sheetFormatPr defaultColWidth="8.85546875" defaultRowHeight="12.75" outlineLevelCol="1" x14ac:dyDescent="0.2"/>
  <cols>
    <col min="1" max="1" width="4.85546875" style="6" customWidth="1"/>
    <col min="2" max="2" width="6.42578125" style="4" customWidth="1"/>
    <col min="3" max="3" width="52.7109375" style="4" customWidth="1"/>
    <col min="4" max="4" width="15.28515625" style="19" customWidth="1" outlineLevel="1"/>
    <col min="5" max="5" width="16" style="19" customWidth="1" outlineLevel="1"/>
    <col min="6" max="6" width="19.42578125" style="19" customWidth="1" outlineLevel="1"/>
    <col min="7" max="9" width="19.42578125" style="19" hidden="1" customWidth="1" outlineLevel="1"/>
    <col min="10" max="10" width="19" style="6" hidden="1" customWidth="1"/>
    <col min="11" max="11" width="14.85546875" style="6" hidden="1" customWidth="1"/>
    <col min="12" max="14" width="21.42578125" style="6" hidden="1" customWidth="1" outlineLevel="1"/>
    <col min="15" max="15" width="27.42578125" style="226" customWidth="1" collapsed="1"/>
    <col min="16" max="16" width="27.42578125" style="226" hidden="1" customWidth="1"/>
    <col min="17" max="17" width="27.42578125" style="226" customWidth="1"/>
    <col min="18" max="18" width="21.42578125" style="6" hidden="1" customWidth="1" outlineLevel="1"/>
    <col min="19" max="21" width="21.42578125" style="6" customWidth="1" outlineLevel="1"/>
    <col min="22" max="22" width="27.42578125" style="226" customWidth="1"/>
    <col min="23" max="23" width="27.42578125" style="226" hidden="1" customWidth="1"/>
    <col min="24" max="24" width="27.42578125" style="226" customWidth="1"/>
    <col min="25" max="27" width="21.42578125" style="6" hidden="1" customWidth="1" outlineLevel="1"/>
    <col min="28" max="28" width="23.7109375" style="226" customWidth="1" collapsed="1"/>
    <col min="29" max="31" width="21.42578125" style="6" hidden="1" customWidth="1" outlineLevel="1"/>
    <col min="32" max="32" width="24.140625" style="226" customWidth="1" collapsed="1"/>
    <col min="33" max="35" width="24.140625" style="6" hidden="1" customWidth="1" outlineLevel="1"/>
    <col min="36" max="36" width="24.140625" style="226" customWidth="1" collapsed="1"/>
    <col min="37" max="39" width="24.140625" style="6" hidden="1" customWidth="1" outlineLevel="1"/>
    <col min="40" max="40" width="24.140625" style="226" customWidth="1" collapsed="1"/>
    <col min="41" max="43" width="24.140625" style="6" hidden="1" customWidth="1" outlineLevel="1"/>
    <col min="44" max="44" width="24.140625" style="226" customWidth="1" collapsed="1"/>
    <col min="45" max="47" width="24.140625" style="6" hidden="1" customWidth="1" outlineLevel="1"/>
    <col min="48" max="48" width="24.140625" style="226" customWidth="1" collapsed="1"/>
    <col min="49" max="49" width="31.85546875" style="6" customWidth="1"/>
    <col min="50" max="50" width="8.85546875" style="3"/>
    <col min="51" max="51" width="10.42578125" style="3" bestFit="1" customWidth="1"/>
    <col min="52" max="52" width="8.85546875" style="3"/>
    <col min="53" max="53" width="43.5703125" style="3" customWidth="1"/>
    <col min="54" max="16384" width="8.85546875" style="3"/>
  </cols>
  <sheetData>
    <row r="1" spans="1:54" ht="11.25" customHeight="1" x14ac:dyDescent="0.2">
      <c r="A1" s="1"/>
      <c r="B1" s="2"/>
      <c r="C1" s="2"/>
      <c r="D1" s="20"/>
      <c r="E1" s="20"/>
      <c r="F1" s="20"/>
      <c r="G1" s="20"/>
      <c r="H1" s="20"/>
      <c r="I1" s="20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5"/>
      <c r="AX1" s="85"/>
      <c r="AY1" s="85"/>
      <c r="AZ1" s="85"/>
      <c r="BA1" s="85"/>
      <c r="BB1" s="85"/>
    </row>
    <row r="2" spans="1:54" ht="27.75" customHeight="1" x14ac:dyDescent="0.2">
      <c r="A2" s="457" t="s">
        <v>2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86"/>
      <c r="AX2" s="87"/>
      <c r="AY2" s="87"/>
      <c r="AZ2" s="87"/>
      <c r="BA2" s="87"/>
      <c r="BB2" s="85"/>
    </row>
    <row r="3" spans="1:54" ht="33.75" customHeight="1" x14ac:dyDescent="0.2">
      <c r="A3" s="459"/>
      <c r="B3" s="459"/>
      <c r="C3" s="460" t="s">
        <v>3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1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86"/>
      <c r="AX3" s="87"/>
      <c r="AY3" s="87"/>
      <c r="AZ3" s="87"/>
      <c r="BA3" s="87"/>
      <c r="BB3" s="85"/>
    </row>
    <row r="4" spans="1:54" ht="24" customHeight="1" thickBot="1" x14ac:dyDescent="0.35">
      <c r="A4" s="81"/>
      <c r="B4" s="82"/>
      <c r="C4" s="83"/>
      <c r="D4" s="84"/>
      <c r="E4" s="84"/>
      <c r="F4" s="84"/>
      <c r="G4" s="84"/>
      <c r="H4" s="84"/>
      <c r="I4" s="84"/>
      <c r="J4" s="213"/>
      <c r="K4" s="213"/>
      <c r="L4" s="81"/>
      <c r="M4" s="81"/>
      <c r="N4" s="81"/>
      <c r="O4" s="214"/>
      <c r="P4" s="214"/>
      <c r="Q4" s="364"/>
      <c r="R4" s="81"/>
      <c r="S4" s="81"/>
      <c r="T4" s="81"/>
      <c r="U4" s="81"/>
      <c r="V4" s="214"/>
      <c r="W4" s="214"/>
      <c r="X4" s="364"/>
      <c r="Y4" s="81"/>
      <c r="Z4" s="81"/>
      <c r="AA4" s="81"/>
      <c r="AB4" s="333" t="s">
        <v>108</v>
      </c>
      <c r="AC4" s="334"/>
      <c r="AD4" s="334"/>
      <c r="AE4" s="334"/>
      <c r="AF4" s="333" t="s">
        <v>114</v>
      </c>
      <c r="AG4" s="334"/>
      <c r="AH4" s="334"/>
      <c r="AI4" s="334"/>
      <c r="AJ4" s="333" t="s">
        <v>124</v>
      </c>
      <c r="AK4" s="334"/>
      <c r="AL4" s="334"/>
      <c r="AM4" s="334"/>
      <c r="AN4" s="333"/>
      <c r="AO4" s="334"/>
      <c r="AP4" s="334"/>
      <c r="AQ4" s="334"/>
      <c r="AR4" s="333"/>
      <c r="AS4" s="334"/>
      <c r="AT4" s="334"/>
      <c r="AU4" s="334"/>
      <c r="AV4" s="333"/>
      <c r="AW4" s="229"/>
      <c r="AX4" s="88"/>
      <c r="AY4" s="89"/>
      <c r="AZ4" s="89"/>
      <c r="BA4" s="89"/>
      <c r="BB4" s="89"/>
    </row>
    <row r="5" spans="1:54" ht="61.5" customHeight="1" thickBot="1" x14ac:dyDescent="0.25">
      <c r="A5" s="227" t="s">
        <v>0</v>
      </c>
      <c r="B5" s="275" t="s">
        <v>4</v>
      </c>
      <c r="C5" s="276" t="s">
        <v>5</v>
      </c>
      <c r="D5" s="462" t="s">
        <v>109</v>
      </c>
      <c r="E5" s="463"/>
      <c r="F5" s="463"/>
      <c r="G5" s="463"/>
      <c r="H5" s="463"/>
      <c r="I5" s="464"/>
      <c r="J5" s="277"/>
      <c r="K5" s="278"/>
      <c r="L5" s="465" t="s">
        <v>126</v>
      </c>
      <c r="M5" s="466"/>
      <c r="N5" s="466"/>
      <c r="O5" s="467"/>
      <c r="P5" s="467"/>
      <c r="Q5" s="468"/>
      <c r="R5" s="469" t="s">
        <v>127</v>
      </c>
      <c r="S5" s="470"/>
      <c r="T5" s="470"/>
      <c r="U5" s="470"/>
      <c r="V5" s="470"/>
      <c r="W5" s="470"/>
      <c r="X5" s="471"/>
      <c r="Y5" s="442" t="s">
        <v>117</v>
      </c>
      <c r="Z5" s="443"/>
      <c r="AA5" s="443"/>
      <c r="AB5" s="444"/>
      <c r="AC5" s="442" t="s">
        <v>118</v>
      </c>
      <c r="AD5" s="443"/>
      <c r="AE5" s="443"/>
      <c r="AF5" s="444"/>
      <c r="AG5" s="442" t="s">
        <v>119</v>
      </c>
      <c r="AH5" s="443"/>
      <c r="AI5" s="443"/>
      <c r="AJ5" s="444"/>
      <c r="AK5" s="442" t="s">
        <v>120</v>
      </c>
      <c r="AL5" s="443"/>
      <c r="AM5" s="443"/>
      <c r="AN5" s="444"/>
      <c r="AO5" s="442" t="s">
        <v>121</v>
      </c>
      <c r="AP5" s="443"/>
      <c r="AQ5" s="443"/>
      <c r="AR5" s="444"/>
      <c r="AS5" s="442" t="s">
        <v>122</v>
      </c>
      <c r="AT5" s="443"/>
      <c r="AU5" s="443"/>
      <c r="AV5" s="444"/>
    </row>
    <row r="6" spans="1:54" ht="30" customHeight="1" x14ac:dyDescent="0.2">
      <c r="A6" s="445">
        <v>1</v>
      </c>
      <c r="B6" s="448" t="s">
        <v>6</v>
      </c>
      <c r="C6" s="279" t="s">
        <v>7</v>
      </c>
      <c r="D6" s="280" t="s">
        <v>110</v>
      </c>
      <c r="E6" s="281" t="s">
        <v>111</v>
      </c>
      <c r="F6" s="282" t="s">
        <v>112</v>
      </c>
      <c r="G6" s="283" t="s">
        <v>113</v>
      </c>
      <c r="H6" s="284" t="s">
        <v>115</v>
      </c>
      <c r="I6" s="285" t="s">
        <v>116</v>
      </c>
      <c r="J6" s="286" t="s">
        <v>8</v>
      </c>
      <c r="K6" s="294" t="s">
        <v>9</v>
      </c>
      <c r="L6" s="302" t="s">
        <v>1</v>
      </c>
      <c r="M6" s="303" t="s">
        <v>10</v>
      </c>
      <c r="N6" s="365" t="s">
        <v>11</v>
      </c>
      <c r="O6" s="368" t="s">
        <v>123</v>
      </c>
      <c r="P6" s="304" t="s">
        <v>129</v>
      </c>
      <c r="Q6" s="362" t="s">
        <v>128</v>
      </c>
      <c r="R6" s="313" t="s">
        <v>130</v>
      </c>
      <c r="S6" s="491" t="s">
        <v>132</v>
      </c>
      <c r="T6" s="492" t="s">
        <v>133</v>
      </c>
      <c r="U6" s="314" t="s">
        <v>11</v>
      </c>
      <c r="V6" s="315" t="s">
        <v>123</v>
      </c>
      <c r="W6" s="315" t="s">
        <v>129</v>
      </c>
      <c r="X6" s="363" t="s">
        <v>128</v>
      </c>
      <c r="Y6" s="295" t="s">
        <v>1</v>
      </c>
      <c r="Z6" s="5" t="s">
        <v>10</v>
      </c>
      <c r="AA6" s="5" t="s">
        <v>11</v>
      </c>
      <c r="AB6" s="110" t="s">
        <v>123</v>
      </c>
      <c r="AC6" s="172" t="s">
        <v>1</v>
      </c>
      <c r="AD6" s="126" t="s">
        <v>10</v>
      </c>
      <c r="AE6" s="126" t="s">
        <v>11</v>
      </c>
      <c r="AF6" s="111" t="s">
        <v>123</v>
      </c>
      <c r="AG6" s="175" t="s">
        <v>1</v>
      </c>
      <c r="AH6" s="112" t="s">
        <v>10</v>
      </c>
      <c r="AI6" s="112" t="s">
        <v>11</v>
      </c>
      <c r="AJ6" s="113" t="s">
        <v>123</v>
      </c>
      <c r="AK6" s="173" t="s">
        <v>1</v>
      </c>
      <c r="AL6" s="125" t="s">
        <v>10</v>
      </c>
      <c r="AM6" s="125" t="s">
        <v>11</v>
      </c>
      <c r="AN6" s="114" t="s">
        <v>123</v>
      </c>
      <c r="AO6" s="210" t="s">
        <v>1</v>
      </c>
      <c r="AP6" s="118" t="s">
        <v>10</v>
      </c>
      <c r="AQ6" s="118" t="s">
        <v>11</v>
      </c>
      <c r="AR6" s="119" t="s">
        <v>123</v>
      </c>
      <c r="AS6" s="174" t="s">
        <v>1</v>
      </c>
      <c r="AT6" s="115" t="s">
        <v>10</v>
      </c>
      <c r="AU6" s="115" t="s">
        <v>11</v>
      </c>
      <c r="AV6" s="116" t="s">
        <v>123</v>
      </c>
    </row>
    <row r="7" spans="1:54" ht="18.75" customHeight="1" thickBot="1" x14ac:dyDescent="0.25">
      <c r="A7" s="446"/>
      <c r="B7" s="449"/>
      <c r="C7" s="451" t="s">
        <v>12</v>
      </c>
      <c r="D7" s="452"/>
      <c r="E7" s="452"/>
      <c r="F7" s="452"/>
      <c r="G7" s="452"/>
      <c r="H7" s="452"/>
      <c r="I7" s="453"/>
      <c r="J7" s="211"/>
      <c r="K7" s="228"/>
      <c r="L7" s="243"/>
      <c r="M7" s="244"/>
      <c r="N7" s="366"/>
      <c r="O7" s="369">
        <f>O76</f>
        <v>485898570.19999999</v>
      </c>
      <c r="P7" s="335"/>
      <c r="Q7" s="335">
        <f>Q76</f>
        <v>500475527.33999997</v>
      </c>
      <c r="R7" s="336"/>
      <c r="S7" s="493"/>
      <c r="T7" s="494"/>
      <c r="U7" s="337"/>
      <c r="V7" s="338">
        <f>V76</f>
        <v>547593968.88</v>
      </c>
      <c r="W7" s="338"/>
      <c r="X7" s="338">
        <f>X76</f>
        <v>564021787.95000005</v>
      </c>
      <c r="Y7" s="339"/>
      <c r="Z7" s="340"/>
      <c r="AA7" s="340"/>
      <c r="AB7" s="341">
        <f>AB76</f>
        <v>358856298.57999998</v>
      </c>
      <c r="AC7" s="342"/>
      <c r="AD7" s="343"/>
      <c r="AE7" s="343"/>
      <c r="AF7" s="341">
        <f>AF76</f>
        <v>346026661.66000003</v>
      </c>
      <c r="AG7" s="342"/>
      <c r="AH7" s="343"/>
      <c r="AI7" s="343"/>
      <c r="AJ7" s="341">
        <f>AJ76</f>
        <v>10898009.119999999</v>
      </c>
      <c r="AK7" s="342"/>
      <c r="AL7" s="343"/>
      <c r="AM7" s="343"/>
      <c r="AN7" s="344">
        <f>AN76</f>
        <v>0</v>
      </c>
      <c r="AO7" s="342"/>
      <c r="AP7" s="343"/>
      <c r="AQ7" s="343"/>
      <c r="AR7" s="344">
        <f>AR76</f>
        <v>0</v>
      </c>
      <c r="AS7" s="342"/>
      <c r="AT7" s="343"/>
      <c r="AU7" s="343"/>
      <c r="AV7" s="344">
        <f>AV76</f>
        <v>0</v>
      </c>
    </row>
    <row r="8" spans="1:54" ht="18.75" customHeight="1" thickTop="1" thickBot="1" x14ac:dyDescent="0.25">
      <c r="A8" s="446"/>
      <c r="B8" s="449"/>
      <c r="C8" s="454"/>
      <c r="D8" s="455"/>
      <c r="E8" s="455"/>
      <c r="F8" s="455"/>
      <c r="G8" s="455"/>
      <c r="H8" s="455"/>
      <c r="I8" s="456"/>
      <c r="J8" s="211"/>
      <c r="K8" s="228"/>
      <c r="L8" s="245"/>
      <c r="M8" s="246"/>
      <c r="N8" s="367"/>
      <c r="O8" s="370">
        <f>O78</f>
        <v>583078284.24000001</v>
      </c>
      <c r="P8" s="345"/>
      <c r="Q8" s="345">
        <f>Q78</f>
        <v>600570632.80999994</v>
      </c>
      <c r="R8" s="346"/>
      <c r="S8" s="495"/>
      <c r="T8" s="496"/>
      <c r="U8" s="347"/>
      <c r="V8" s="348">
        <f>V78</f>
        <v>657112762.65999997</v>
      </c>
      <c r="W8" s="348"/>
      <c r="X8" s="348">
        <f>X78</f>
        <v>676826145.53999996</v>
      </c>
      <c r="Y8" s="349"/>
      <c r="Z8" s="350"/>
      <c r="AA8" s="350"/>
      <c r="AB8" s="351">
        <f>AB78</f>
        <v>430627558.30000001</v>
      </c>
      <c r="AC8" s="352"/>
      <c r="AD8" s="353"/>
      <c r="AE8" s="353"/>
      <c r="AF8" s="351">
        <f>AF78</f>
        <v>415231993.99000001</v>
      </c>
      <c r="AG8" s="352"/>
      <c r="AH8" s="353"/>
      <c r="AI8" s="353"/>
      <c r="AJ8" s="351">
        <f>AJ78</f>
        <v>13077610.939999999</v>
      </c>
      <c r="AK8" s="352"/>
      <c r="AL8" s="353"/>
      <c r="AM8" s="353"/>
      <c r="AN8" s="354">
        <f>AN78</f>
        <v>0</v>
      </c>
      <c r="AO8" s="352"/>
      <c r="AP8" s="353"/>
      <c r="AQ8" s="353"/>
      <c r="AR8" s="354">
        <f>AR78</f>
        <v>0</v>
      </c>
      <c r="AS8" s="352"/>
      <c r="AT8" s="353"/>
      <c r="AU8" s="353"/>
      <c r="AV8" s="354">
        <f>AV78</f>
        <v>0</v>
      </c>
    </row>
    <row r="9" spans="1:54" s="8" customFormat="1" ht="21.75" customHeight="1" thickBot="1" x14ac:dyDescent="0.25">
      <c r="A9" s="446"/>
      <c r="B9" s="449"/>
      <c r="C9" s="9" t="s">
        <v>13</v>
      </c>
      <c r="D9" s="215"/>
      <c r="E9" s="176"/>
      <c r="F9" s="238"/>
      <c r="G9" s="177"/>
      <c r="H9" s="178"/>
      <c r="I9" s="199"/>
      <c r="J9" s="191" t="s">
        <v>14</v>
      </c>
      <c r="K9" s="164" t="s">
        <v>15</v>
      </c>
      <c r="L9" s="305">
        <v>126492308.48999999</v>
      </c>
      <c r="M9" s="287">
        <v>94186223.400000006</v>
      </c>
      <c r="N9" s="288">
        <v>0</v>
      </c>
      <c r="O9" s="289">
        <f>SUM(O10:O15)</f>
        <v>220678531.88999999</v>
      </c>
      <c r="P9" s="289"/>
      <c r="Q9" s="289">
        <f>SUM(Q10:Q15)</f>
        <v>227298887.84999999</v>
      </c>
      <c r="R9" s="316">
        <f>SUM(R10:R15)</f>
        <v>258393893.16999999</v>
      </c>
      <c r="S9" s="497">
        <f>SUM(S10:S15)</f>
        <v>166809273.91999999</v>
      </c>
      <c r="T9" s="497">
        <f t="shared" ref="T9:V9" si="0">SUM(T10:T15)</f>
        <v>91584619.25</v>
      </c>
      <c r="U9" s="316">
        <f t="shared" si="0"/>
        <v>0</v>
      </c>
      <c r="V9" s="316">
        <f t="shared" si="0"/>
        <v>258393893.16999999</v>
      </c>
      <c r="W9" s="316"/>
      <c r="X9" s="316">
        <f t="shared" ref="X9" si="1">SUM(X10:X15)</f>
        <v>266145709.96000001</v>
      </c>
      <c r="Y9" s="296"/>
      <c r="Z9" s="63"/>
      <c r="AA9" s="117"/>
      <c r="AB9" s="265"/>
      <c r="AC9" s="179"/>
      <c r="AD9" s="179"/>
      <c r="AE9" s="179"/>
      <c r="AF9" s="180"/>
      <c r="AG9" s="181"/>
      <c r="AH9" s="181"/>
      <c r="AI9" s="182"/>
      <c r="AJ9" s="183"/>
      <c r="AK9" s="184"/>
      <c r="AL9" s="184"/>
      <c r="AM9" s="184"/>
      <c r="AN9" s="185"/>
      <c r="AO9" s="186"/>
      <c r="AP9" s="186"/>
      <c r="AQ9" s="187"/>
      <c r="AR9" s="188"/>
      <c r="AS9" s="189"/>
      <c r="AT9" s="189"/>
      <c r="AU9" s="189"/>
      <c r="AV9" s="190"/>
      <c r="AW9" s="7"/>
    </row>
    <row r="10" spans="1:54" s="7" customFormat="1" ht="15" x14ac:dyDescent="0.25">
      <c r="A10" s="446"/>
      <c r="B10" s="449"/>
      <c r="C10" s="15" t="s">
        <v>65</v>
      </c>
      <c r="D10" s="216" t="s">
        <v>108</v>
      </c>
      <c r="E10" s="33"/>
      <c r="F10" s="239"/>
      <c r="G10" s="43"/>
      <c r="H10" s="53"/>
      <c r="I10" s="200"/>
      <c r="J10" s="192"/>
      <c r="K10" s="165"/>
      <c r="L10" s="247">
        <v>47.85</v>
      </c>
      <c r="M10" s="248">
        <v>5584218.3399999999</v>
      </c>
      <c r="N10" s="249">
        <v>0</v>
      </c>
      <c r="O10" s="250">
        <v>5584266.1900000004</v>
      </c>
      <c r="P10" s="250">
        <v>1.03</v>
      </c>
      <c r="Q10" s="250">
        <f>O10*P10</f>
        <v>5751794.1799999997</v>
      </c>
      <c r="R10" s="318">
        <v>5584267.5199999996</v>
      </c>
      <c r="S10" s="498">
        <f>Лист1!D38</f>
        <v>47.94</v>
      </c>
      <c r="T10" s="499">
        <f>Лист1!C38</f>
        <v>5584219.5800000001</v>
      </c>
      <c r="U10" s="319">
        <v>0</v>
      </c>
      <c r="V10" s="320">
        <f>SUM(S10:U10)</f>
        <v>5584267.5199999996</v>
      </c>
      <c r="W10" s="320">
        <v>1.03</v>
      </c>
      <c r="X10" s="320">
        <f>V10*W10</f>
        <v>5751795.5499999998</v>
      </c>
      <c r="Y10" s="297">
        <v>100.86</v>
      </c>
      <c r="Z10" s="27">
        <v>7908284.1600000001</v>
      </c>
      <c r="AA10" s="128"/>
      <c r="AB10" s="133">
        <f>Y10+Z10+AA10</f>
        <v>7908385.0199999996</v>
      </c>
      <c r="AC10" s="66"/>
      <c r="AD10" s="66"/>
      <c r="AE10" s="66"/>
      <c r="AF10" s="67"/>
      <c r="AG10" s="76"/>
      <c r="AH10" s="76"/>
      <c r="AI10" s="140"/>
      <c r="AJ10" s="145"/>
      <c r="AK10" s="90"/>
      <c r="AL10" s="90"/>
      <c r="AM10" s="90"/>
      <c r="AN10" s="91"/>
      <c r="AO10" s="120"/>
      <c r="AP10" s="120"/>
      <c r="AQ10" s="150"/>
      <c r="AR10" s="155"/>
      <c r="AS10" s="100"/>
      <c r="AT10" s="100"/>
      <c r="AU10" s="100"/>
      <c r="AV10" s="101"/>
    </row>
    <row r="11" spans="1:54" s="7" customFormat="1" ht="15" x14ac:dyDescent="0.25">
      <c r="A11" s="446"/>
      <c r="B11" s="449"/>
      <c r="C11" s="16" t="s">
        <v>66</v>
      </c>
      <c r="D11" s="216" t="s">
        <v>108</v>
      </c>
      <c r="E11" s="33"/>
      <c r="F11" s="239"/>
      <c r="G11" s="44"/>
      <c r="H11" s="53"/>
      <c r="I11" s="201"/>
      <c r="J11" s="193"/>
      <c r="K11" s="166"/>
      <c r="L11" s="251">
        <v>1086575.6000000001</v>
      </c>
      <c r="M11" s="252">
        <v>10248024.960000001</v>
      </c>
      <c r="N11" s="249">
        <v>0</v>
      </c>
      <c r="O11" s="250">
        <v>11334600.560000001</v>
      </c>
      <c r="P11" s="250">
        <v>1.03</v>
      </c>
      <c r="Q11" s="250">
        <f t="shared" ref="Q11:Q15" si="2">O11*P11</f>
        <v>11674638.58</v>
      </c>
      <c r="R11" s="321">
        <v>11334599.99</v>
      </c>
      <c r="S11" s="500">
        <f>Лист1!D39</f>
        <v>1090342.01</v>
      </c>
      <c r="T11" s="501">
        <f>Лист1!C39</f>
        <v>10244257.98</v>
      </c>
      <c r="U11" s="319">
        <v>0</v>
      </c>
      <c r="V11" s="320">
        <f t="shared" ref="V11:V15" si="3">SUM(S11:U11)</f>
        <v>11334599.99</v>
      </c>
      <c r="W11" s="320">
        <v>1.03</v>
      </c>
      <c r="X11" s="320">
        <f t="shared" ref="X11:X15" si="4">V11*W11</f>
        <v>11674637.99</v>
      </c>
      <c r="Y11" s="298"/>
      <c r="Z11" s="25">
        <v>16073424.77</v>
      </c>
      <c r="AA11" s="128"/>
      <c r="AB11" s="133">
        <f>Y11+Z11+AA11</f>
        <v>16073424.77</v>
      </c>
      <c r="AC11" s="68"/>
      <c r="AD11" s="68"/>
      <c r="AE11" s="66"/>
      <c r="AF11" s="67"/>
      <c r="AG11" s="77"/>
      <c r="AH11" s="77"/>
      <c r="AI11" s="140"/>
      <c r="AJ11" s="145"/>
      <c r="AK11" s="92"/>
      <c r="AL11" s="92"/>
      <c r="AM11" s="90"/>
      <c r="AN11" s="91"/>
      <c r="AO11" s="121"/>
      <c r="AP11" s="121"/>
      <c r="AQ11" s="150"/>
      <c r="AR11" s="155"/>
      <c r="AS11" s="102"/>
      <c r="AT11" s="102"/>
      <c r="AU11" s="100"/>
      <c r="AV11" s="101"/>
    </row>
    <row r="12" spans="1:54" s="7" customFormat="1" ht="15" x14ac:dyDescent="0.25">
      <c r="A12" s="446"/>
      <c r="B12" s="449"/>
      <c r="C12" s="16" t="s">
        <v>67</v>
      </c>
      <c r="D12" s="216" t="s">
        <v>108</v>
      </c>
      <c r="E12" s="33"/>
      <c r="F12" s="239"/>
      <c r="G12" s="44"/>
      <c r="H12" s="53"/>
      <c r="I12" s="201"/>
      <c r="J12" s="193"/>
      <c r="K12" s="166"/>
      <c r="L12" s="251">
        <v>3929493.79</v>
      </c>
      <c r="M12" s="252">
        <v>4675081.8600000003</v>
      </c>
      <c r="N12" s="249">
        <v>0</v>
      </c>
      <c r="O12" s="250">
        <v>8604575.6500000004</v>
      </c>
      <c r="P12" s="250">
        <v>1.03</v>
      </c>
      <c r="Q12" s="250">
        <f t="shared" si="2"/>
        <v>8862712.9199999999</v>
      </c>
      <c r="R12" s="321">
        <v>10631113.77</v>
      </c>
      <c r="S12" s="500">
        <f>Лист1!D37</f>
        <v>5957240.2699999996</v>
      </c>
      <c r="T12" s="501">
        <f>Лист1!C37</f>
        <v>4673873.5</v>
      </c>
      <c r="U12" s="319">
        <v>0</v>
      </c>
      <c r="V12" s="320">
        <f t="shared" si="3"/>
        <v>10631113.77</v>
      </c>
      <c r="W12" s="320">
        <v>1.03</v>
      </c>
      <c r="X12" s="320">
        <f t="shared" si="4"/>
        <v>10950047.18</v>
      </c>
      <c r="Y12" s="298">
        <v>10133424.550000001</v>
      </c>
      <c r="Z12" s="25">
        <v>5774766.3600000003</v>
      </c>
      <c r="AA12" s="128"/>
      <c r="AB12" s="133">
        <f t="shared" ref="AB12:AB39" si="5">Y12+Z12+AA12</f>
        <v>15908190.91</v>
      </c>
      <c r="AC12" s="68"/>
      <c r="AD12" s="68"/>
      <c r="AE12" s="66"/>
      <c r="AF12" s="67"/>
      <c r="AG12" s="77"/>
      <c r="AH12" s="77"/>
      <c r="AI12" s="140"/>
      <c r="AJ12" s="145"/>
      <c r="AK12" s="92"/>
      <c r="AL12" s="92"/>
      <c r="AM12" s="90"/>
      <c r="AN12" s="91"/>
      <c r="AO12" s="121"/>
      <c r="AP12" s="121"/>
      <c r="AQ12" s="150"/>
      <c r="AR12" s="155"/>
      <c r="AS12" s="102"/>
      <c r="AT12" s="102"/>
      <c r="AU12" s="100"/>
      <c r="AV12" s="101"/>
    </row>
    <row r="13" spans="1:54" s="7" customFormat="1" ht="30" x14ac:dyDescent="0.25">
      <c r="A13" s="446"/>
      <c r="B13" s="449"/>
      <c r="C13" s="16" t="s">
        <v>68</v>
      </c>
      <c r="D13" s="216" t="s">
        <v>108</v>
      </c>
      <c r="E13" s="33" t="s">
        <v>114</v>
      </c>
      <c r="F13" s="239"/>
      <c r="G13" s="44"/>
      <c r="H13" s="53"/>
      <c r="I13" s="201"/>
      <c r="J13" s="193"/>
      <c r="K13" s="166"/>
      <c r="L13" s="251">
        <v>94620590.620000005</v>
      </c>
      <c r="M13" s="252">
        <v>29338531.940000001</v>
      </c>
      <c r="N13" s="249">
        <v>0</v>
      </c>
      <c r="O13" s="250">
        <v>123959122.56</v>
      </c>
      <c r="P13" s="250">
        <v>1.03</v>
      </c>
      <c r="Q13" s="250">
        <f t="shared" si="2"/>
        <v>127677896.23999999</v>
      </c>
      <c r="R13" s="321">
        <v>153513738.41</v>
      </c>
      <c r="S13" s="500">
        <f>Лист1!D40</f>
        <v>124605637.48</v>
      </c>
      <c r="T13" s="501">
        <f>Лист1!C40</f>
        <v>28908100.93</v>
      </c>
      <c r="U13" s="319">
        <v>0</v>
      </c>
      <c r="V13" s="320">
        <f t="shared" si="3"/>
        <v>153513738.41</v>
      </c>
      <c r="W13" s="320">
        <v>1.03</v>
      </c>
      <c r="X13" s="320">
        <f t="shared" si="4"/>
        <v>158119150.56</v>
      </c>
      <c r="Y13" s="298">
        <v>182809803.34999999</v>
      </c>
      <c r="Z13" s="25">
        <v>45474979</v>
      </c>
      <c r="AA13" s="128"/>
      <c r="AB13" s="133">
        <f t="shared" si="5"/>
        <v>228284782.34999999</v>
      </c>
      <c r="AC13" s="68">
        <v>209306150</v>
      </c>
      <c r="AD13" s="68">
        <v>108766430</v>
      </c>
      <c r="AE13" s="66">
        <v>0</v>
      </c>
      <c r="AF13" s="67">
        <f>AC13+AD13+AE13</f>
        <v>318072580</v>
      </c>
      <c r="AG13" s="77"/>
      <c r="AH13" s="77"/>
      <c r="AI13" s="140"/>
      <c r="AJ13" s="145"/>
      <c r="AK13" s="92"/>
      <c r="AL13" s="92"/>
      <c r="AM13" s="90"/>
      <c r="AN13" s="91"/>
      <c r="AO13" s="121"/>
      <c r="AP13" s="121"/>
      <c r="AQ13" s="150"/>
      <c r="AR13" s="155"/>
      <c r="AS13" s="102"/>
      <c r="AT13" s="102"/>
      <c r="AU13" s="100"/>
      <c r="AV13" s="101"/>
    </row>
    <row r="14" spans="1:54" s="7" customFormat="1" ht="15" x14ac:dyDescent="0.25">
      <c r="A14" s="446"/>
      <c r="B14" s="449"/>
      <c r="C14" s="16" t="s">
        <v>69</v>
      </c>
      <c r="D14" s="216" t="s">
        <v>108</v>
      </c>
      <c r="E14" s="33"/>
      <c r="F14" s="239"/>
      <c r="G14" s="44"/>
      <c r="H14" s="53"/>
      <c r="I14" s="201"/>
      <c r="J14" s="193"/>
      <c r="K14" s="166"/>
      <c r="L14" s="251">
        <v>13934697.01</v>
      </c>
      <c r="M14" s="252">
        <v>37787694.149999999</v>
      </c>
      <c r="N14" s="249">
        <v>0</v>
      </c>
      <c r="O14" s="250">
        <v>51722391.159999996</v>
      </c>
      <c r="P14" s="250">
        <v>1.03</v>
      </c>
      <c r="Q14" s="250">
        <f t="shared" si="2"/>
        <v>53274062.890000001</v>
      </c>
      <c r="R14" s="321">
        <v>57856597.710000001</v>
      </c>
      <c r="S14" s="500">
        <v>20138467.66</v>
      </c>
      <c r="T14" s="501">
        <v>37718130.049999997</v>
      </c>
      <c r="U14" s="319">
        <v>0</v>
      </c>
      <c r="V14" s="320">
        <f t="shared" si="3"/>
        <v>57856597.710000001</v>
      </c>
      <c r="W14" s="320">
        <v>1.03</v>
      </c>
      <c r="X14" s="320">
        <f t="shared" si="4"/>
        <v>59592295.640000001</v>
      </c>
      <c r="Y14" s="298">
        <v>27152572.850000001</v>
      </c>
      <c r="Z14" s="25">
        <v>55360615</v>
      </c>
      <c r="AA14" s="128"/>
      <c r="AB14" s="133">
        <f t="shared" si="5"/>
        <v>82513187.849999994</v>
      </c>
      <c r="AC14" s="68"/>
      <c r="AD14" s="68"/>
      <c r="AE14" s="66"/>
      <c r="AF14" s="67"/>
      <c r="AG14" s="77"/>
      <c r="AH14" s="77"/>
      <c r="AI14" s="140"/>
      <c r="AJ14" s="145"/>
      <c r="AK14" s="92"/>
      <c r="AL14" s="92"/>
      <c r="AM14" s="90"/>
      <c r="AN14" s="91"/>
      <c r="AO14" s="121"/>
      <c r="AP14" s="121"/>
      <c r="AQ14" s="150"/>
      <c r="AR14" s="155"/>
      <c r="AS14" s="102"/>
      <c r="AT14" s="102"/>
      <c r="AU14" s="100"/>
      <c r="AV14" s="101"/>
    </row>
    <row r="15" spans="1:54" s="7" customFormat="1" ht="15.75" thickBot="1" x14ac:dyDescent="0.3">
      <c r="A15" s="446"/>
      <c r="B15" s="449"/>
      <c r="C15" s="12" t="s">
        <v>70</v>
      </c>
      <c r="D15" s="217"/>
      <c r="E15" s="34"/>
      <c r="F15" s="240" t="s">
        <v>124</v>
      </c>
      <c r="G15" s="45"/>
      <c r="H15" s="54"/>
      <c r="I15" s="202"/>
      <c r="J15" s="194"/>
      <c r="K15" s="167"/>
      <c r="L15" s="251">
        <v>12920903.619999999</v>
      </c>
      <c r="M15" s="252">
        <v>6552672.1500000004</v>
      </c>
      <c r="N15" s="249">
        <v>0</v>
      </c>
      <c r="O15" s="250">
        <v>19473575.77</v>
      </c>
      <c r="P15" s="250">
        <v>1.03</v>
      </c>
      <c r="Q15" s="250">
        <f t="shared" si="2"/>
        <v>20057783.039999999</v>
      </c>
      <c r="R15" s="321">
        <v>19473575.77</v>
      </c>
      <c r="S15" s="500">
        <v>15017538.560000001</v>
      </c>
      <c r="T15" s="501">
        <v>4456037.21</v>
      </c>
      <c r="U15" s="319">
        <v>0</v>
      </c>
      <c r="V15" s="320">
        <f t="shared" si="3"/>
        <v>19473575.77</v>
      </c>
      <c r="W15" s="320">
        <v>1.03</v>
      </c>
      <c r="X15" s="320">
        <f t="shared" si="4"/>
        <v>20057783.039999999</v>
      </c>
      <c r="Y15" s="298"/>
      <c r="Z15" s="25"/>
      <c r="AA15" s="128"/>
      <c r="AB15" s="133">
        <f t="shared" si="5"/>
        <v>0</v>
      </c>
      <c r="AC15" s="68"/>
      <c r="AD15" s="68"/>
      <c r="AE15" s="66"/>
      <c r="AF15" s="67"/>
      <c r="AG15" s="77"/>
      <c r="AH15" s="77"/>
      <c r="AI15" s="140"/>
      <c r="AJ15" s="145"/>
      <c r="AK15" s="92"/>
      <c r="AL15" s="92"/>
      <c r="AM15" s="90"/>
      <c r="AN15" s="91"/>
      <c r="AO15" s="121"/>
      <c r="AP15" s="121"/>
      <c r="AQ15" s="150"/>
      <c r="AR15" s="155"/>
      <c r="AS15" s="102"/>
      <c r="AT15" s="102"/>
      <c r="AU15" s="100"/>
      <c r="AV15" s="101"/>
    </row>
    <row r="16" spans="1:54" s="8" customFormat="1" ht="15" customHeight="1" thickBot="1" x14ac:dyDescent="0.25">
      <c r="A16" s="446"/>
      <c r="B16" s="449"/>
      <c r="C16" s="9" t="s">
        <v>16</v>
      </c>
      <c r="D16" s="218"/>
      <c r="E16" s="35"/>
      <c r="F16" s="233"/>
      <c r="G16" s="46"/>
      <c r="H16" s="55"/>
      <c r="I16" s="203"/>
      <c r="J16" s="191" t="s">
        <v>17</v>
      </c>
      <c r="K16" s="164" t="s">
        <v>15</v>
      </c>
      <c r="L16" s="305">
        <v>3572306.11</v>
      </c>
      <c r="M16" s="287">
        <v>4119227.02</v>
      </c>
      <c r="N16" s="288">
        <v>0</v>
      </c>
      <c r="O16" s="290">
        <f>SUM(O17:O19)</f>
        <v>7691533.1299999999</v>
      </c>
      <c r="P16" s="250">
        <v>1.03</v>
      </c>
      <c r="Q16" s="290">
        <f>SUM(Q17:Q19)</f>
        <v>7922279.1200000001</v>
      </c>
      <c r="R16" s="316">
        <f>SUM(R17:R19)</f>
        <v>9059010.8699999992</v>
      </c>
      <c r="S16" s="497">
        <f>SUM(S17:S19)</f>
        <v>4956900.92</v>
      </c>
      <c r="T16" s="497">
        <f t="shared" ref="T16:V16" si="6">SUM(T17:T19)</f>
        <v>4102109.95</v>
      </c>
      <c r="U16" s="316">
        <f t="shared" si="6"/>
        <v>0</v>
      </c>
      <c r="V16" s="316">
        <f t="shared" si="6"/>
        <v>9059010.8699999992</v>
      </c>
      <c r="W16" s="320">
        <v>1.03</v>
      </c>
      <c r="X16" s="316">
        <f t="shared" ref="X16" si="7">SUM(X17:X19)</f>
        <v>9330781.1999999993</v>
      </c>
      <c r="Y16" s="299"/>
      <c r="Z16" s="26"/>
      <c r="AA16" s="129"/>
      <c r="AB16" s="134"/>
      <c r="AC16" s="69"/>
      <c r="AD16" s="69"/>
      <c r="AE16" s="69"/>
      <c r="AF16" s="70"/>
      <c r="AG16" s="78"/>
      <c r="AH16" s="78"/>
      <c r="AI16" s="141"/>
      <c r="AJ16" s="146"/>
      <c r="AK16" s="93"/>
      <c r="AL16" s="93"/>
      <c r="AM16" s="93"/>
      <c r="AN16" s="94"/>
      <c r="AO16" s="122"/>
      <c r="AP16" s="122"/>
      <c r="AQ16" s="151"/>
      <c r="AR16" s="156"/>
      <c r="AS16" s="103"/>
      <c r="AT16" s="103"/>
      <c r="AU16" s="103"/>
      <c r="AV16" s="104"/>
      <c r="AW16" s="7"/>
    </row>
    <row r="17" spans="1:51" s="7" customFormat="1" ht="30" x14ac:dyDescent="0.25">
      <c r="A17" s="446"/>
      <c r="B17" s="449"/>
      <c r="C17" s="15" t="s">
        <v>71</v>
      </c>
      <c r="D17" s="216"/>
      <c r="E17" s="33" t="s">
        <v>114</v>
      </c>
      <c r="F17" s="239"/>
      <c r="G17" s="43"/>
      <c r="H17" s="53"/>
      <c r="I17" s="200"/>
      <c r="J17" s="192"/>
      <c r="K17" s="165"/>
      <c r="L17" s="247">
        <v>174047.27</v>
      </c>
      <c r="M17" s="248">
        <v>399565.86</v>
      </c>
      <c r="N17" s="249">
        <v>0</v>
      </c>
      <c r="O17" s="250">
        <v>573613.13</v>
      </c>
      <c r="P17" s="250">
        <v>1.03</v>
      </c>
      <c r="Q17" s="250">
        <f>O17*P17</f>
        <v>590821.52</v>
      </c>
      <c r="R17" s="318">
        <v>608457.64</v>
      </c>
      <c r="S17" s="498">
        <v>209615.79</v>
      </c>
      <c r="T17" s="499">
        <v>398841.85</v>
      </c>
      <c r="U17" s="319">
        <v>0</v>
      </c>
      <c r="V17" s="320">
        <f>SUM(S17:U17)</f>
        <v>608457.64</v>
      </c>
      <c r="W17" s="320">
        <v>1.03</v>
      </c>
      <c r="X17" s="320">
        <f>V17*W17</f>
        <v>626711.37</v>
      </c>
      <c r="Y17" s="297"/>
      <c r="Z17" s="27"/>
      <c r="AA17" s="128"/>
      <c r="AB17" s="133">
        <f t="shared" si="5"/>
        <v>0</v>
      </c>
      <c r="AC17" s="66">
        <v>154950</v>
      </c>
      <c r="AD17" s="66">
        <v>306812.5</v>
      </c>
      <c r="AE17" s="66">
        <v>0</v>
      </c>
      <c r="AF17" s="67">
        <f>AC17+AD17+AE17</f>
        <v>461762.5</v>
      </c>
      <c r="AG17" s="76"/>
      <c r="AH17" s="76"/>
      <c r="AI17" s="140"/>
      <c r="AJ17" s="145"/>
      <c r="AK17" s="90"/>
      <c r="AL17" s="90"/>
      <c r="AM17" s="90"/>
      <c r="AN17" s="91"/>
      <c r="AO17" s="120"/>
      <c r="AP17" s="120"/>
      <c r="AQ17" s="150"/>
      <c r="AR17" s="155"/>
      <c r="AS17" s="100"/>
      <c r="AT17" s="100"/>
      <c r="AU17" s="100"/>
      <c r="AV17" s="101"/>
      <c r="AW17" s="14"/>
    </row>
    <row r="18" spans="1:51" s="7" customFormat="1" ht="30" x14ac:dyDescent="0.25">
      <c r="A18" s="446"/>
      <c r="B18" s="449"/>
      <c r="C18" s="16" t="s">
        <v>72</v>
      </c>
      <c r="D18" s="219"/>
      <c r="E18" s="33" t="s">
        <v>114</v>
      </c>
      <c r="F18" s="241"/>
      <c r="G18" s="44"/>
      <c r="H18" s="56"/>
      <c r="I18" s="201"/>
      <c r="J18" s="193"/>
      <c r="K18" s="166"/>
      <c r="L18" s="251">
        <v>444330.93</v>
      </c>
      <c r="M18" s="252">
        <v>1349807.09</v>
      </c>
      <c r="N18" s="253">
        <v>0</v>
      </c>
      <c r="O18" s="254">
        <v>1794138.02</v>
      </c>
      <c r="P18" s="250">
        <v>1.03</v>
      </c>
      <c r="Q18" s="250">
        <f t="shared" ref="Q18:Q19" si="8">O18*P18</f>
        <v>1847962.16</v>
      </c>
      <c r="R18" s="321">
        <v>1864925.52</v>
      </c>
      <c r="S18" s="500">
        <v>516904.64</v>
      </c>
      <c r="T18" s="501">
        <v>1348020.88</v>
      </c>
      <c r="U18" s="323">
        <v>0</v>
      </c>
      <c r="V18" s="320">
        <f t="shared" ref="V18:V19" si="9">SUM(S18:U18)</f>
        <v>1864925.52</v>
      </c>
      <c r="W18" s="320">
        <v>1.03</v>
      </c>
      <c r="X18" s="320">
        <f t="shared" ref="X18:X19" si="10">V18*W18</f>
        <v>1920873.29</v>
      </c>
      <c r="Y18" s="298"/>
      <c r="Z18" s="25"/>
      <c r="AA18" s="130"/>
      <c r="AB18" s="135">
        <f t="shared" si="5"/>
        <v>0</v>
      </c>
      <c r="AC18" s="68">
        <v>339600</v>
      </c>
      <c r="AD18" s="68">
        <v>1145358.33</v>
      </c>
      <c r="AE18" s="68">
        <v>0</v>
      </c>
      <c r="AF18" s="71">
        <f>AC18+AD18+AE18</f>
        <v>1484958.33</v>
      </c>
      <c r="AG18" s="77"/>
      <c r="AH18" s="77"/>
      <c r="AI18" s="142"/>
      <c r="AJ18" s="147"/>
      <c r="AK18" s="92"/>
      <c r="AL18" s="92"/>
      <c r="AM18" s="92"/>
      <c r="AN18" s="95"/>
      <c r="AO18" s="121"/>
      <c r="AP18" s="121"/>
      <c r="AQ18" s="152"/>
      <c r="AR18" s="157"/>
      <c r="AS18" s="102"/>
      <c r="AT18" s="102"/>
      <c r="AU18" s="102"/>
      <c r="AV18" s="105"/>
      <c r="AW18" s="14"/>
    </row>
    <row r="19" spans="1:51" s="7" customFormat="1" ht="30.75" thickBot="1" x14ac:dyDescent="0.3">
      <c r="A19" s="446"/>
      <c r="B19" s="449"/>
      <c r="C19" s="12" t="s">
        <v>73</v>
      </c>
      <c r="D19" s="217"/>
      <c r="E19" s="33" t="s">
        <v>114</v>
      </c>
      <c r="F19" s="240"/>
      <c r="G19" s="45"/>
      <c r="H19" s="54"/>
      <c r="I19" s="202"/>
      <c r="J19" s="195"/>
      <c r="K19" s="168"/>
      <c r="L19" s="255">
        <v>2953927.91</v>
      </c>
      <c r="M19" s="256">
        <v>2369854.0699999998</v>
      </c>
      <c r="N19" s="257">
        <v>0</v>
      </c>
      <c r="O19" s="258">
        <v>5323781.9800000004</v>
      </c>
      <c r="P19" s="250">
        <v>1.03</v>
      </c>
      <c r="Q19" s="250">
        <f t="shared" si="8"/>
        <v>5483495.4400000004</v>
      </c>
      <c r="R19" s="324">
        <v>6585627.71</v>
      </c>
      <c r="S19" s="502">
        <v>4230380.49</v>
      </c>
      <c r="T19" s="503">
        <v>2355247.2200000002</v>
      </c>
      <c r="U19" s="325">
        <v>0</v>
      </c>
      <c r="V19" s="320">
        <f t="shared" si="9"/>
        <v>6585627.71</v>
      </c>
      <c r="W19" s="320">
        <v>1.03</v>
      </c>
      <c r="X19" s="320">
        <f t="shared" si="10"/>
        <v>6783196.54</v>
      </c>
      <c r="Y19" s="300"/>
      <c r="Z19" s="28"/>
      <c r="AA19" s="131"/>
      <c r="AB19" s="136">
        <f t="shared" si="5"/>
        <v>0</v>
      </c>
      <c r="AC19" s="72">
        <v>3173940</v>
      </c>
      <c r="AD19" s="72">
        <v>2631325</v>
      </c>
      <c r="AE19" s="72">
        <v>0</v>
      </c>
      <c r="AF19" s="73">
        <f>AC19+AD19+AE19</f>
        <v>5805265</v>
      </c>
      <c r="AG19" s="79"/>
      <c r="AH19" s="79"/>
      <c r="AI19" s="143"/>
      <c r="AJ19" s="148"/>
      <c r="AK19" s="96"/>
      <c r="AL19" s="96"/>
      <c r="AM19" s="96"/>
      <c r="AN19" s="97"/>
      <c r="AO19" s="123"/>
      <c r="AP19" s="123"/>
      <c r="AQ19" s="153"/>
      <c r="AR19" s="158"/>
      <c r="AS19" s="106"/>
      <c r="AT19" s="106"/>
      <c r="AU19" s="106"/>
      <c r="AV19" s="107"/>
      <c r="AW19" s="14"/>
    </row>
    <row r="20" spans="1:51" s="8" customFormat="1" ht="15" customHeight="1" thickBot="1" x14ac:dyDescent="0.25">
      <c r="A20" s="446"/>
      <c r="B20" s="449"/>
      <c r="C20" s="17" t="s">
        <v>18</v>
      </c>
      <c r="D20" s="218"/>
      <c r="E20" s="35"/>
      <c r="F20" s="233"/>
      <c r="G20" s="46"/>
      <c r="H20" s="55"/>
      <c r="I20" s="203"/>
      <c r="J20" s="191" t="s">
        <v>19</v>
      </c>
      <c r="K20" s="164" t="s">
        <v>15</v>
      </c>
      <c r="L20" s="305">
        <v>7235715.4900000002</v>
      </c>
      <c r="M20" s="287">
        <v>1460441.3</v>
      </c>
      <c r="N20" s="288">
        <v>0</v>
      </c>
      <c r="O20" s="290">
        <f>SUM(O21:O22)</f>
        <v>8696156.7899999991</v>
      </c>
      <c r="P20" s="250">
        <v>1.03</v>
      </c>
      <c r="Q20" s="290">
        <f>SUM(Q21:Q22)</f>
        <v>8957041.5</v>
      </c>
      <c r="R20" s="316">
        <f>SUM(R21:R22)</f>
        <v>8721453.5299999993</v>
      </c>
      <c r="S20" s="497">
        <f>SUM(S21:S22)</f>
        <v>3060861.11</v>
      </c>
      <c r="T20" s="497">
        <f t="shared" ref="T20:U20" si="11">SUM(T21:T22)</f>
        <v>5660592.4199999999</v>
      </c>
      <c r="U20" s="316">
        <f t="shared" si="11"/>
        <v>0</v>
      </c>
      <c r="V20" s="322">
        <f>SUM(V21:V22)</f>
        <v>8721453.5299999993</v>
      </c>
      <c r="W20" s="320">
        <v>1.03</v>
      </c>
      <c r="X20" s="322">
        <f>SUM(X21:X22)</f>
        <v>8983097.1400000006</v>
      </c>
      <c r="Y20" s="299"/>
      <c r="Z20" s="26"/>
      <c r="AA20" s="129"/>
      <c r="AB20" s="134"/>
      <c r="AC20" s="69"/>
      <c r="AD20" s="69"/>
      <c r="AE20" s="69"/>
      <c r="AF20" s="70"/>
      <c r="AG20" s="78"/>
      <c r="AH20" s="78"/>
      <c r="AI20" s="141"/>
      <c r="AJ20" s="146"/>
      <c r="AK20" s="93"/>
      <c r="AL20" s="93"/>
      <c r="AM20" s="93"/>
      <c r="AN20" s="94"/>
      <c r="AO20" s="122"/>
      <c r="AP20" s="122"/>
      <c r="AQ20" s="151"/>
      <c r="AR20" s="156"/>
      <c r="AS20" s="103"/>
      <c r="AT20" s="103"/>
      <c r="AU20" s="103"/>
      <c r="AV20" s="104"/>
      <c r="AW20" s="14"/>
    </row>
    <row r="21" spans="1:51" s="7" customFormat="1" ht="30" x14ac:dyDescent="0.25">
      <c r="A21" s="446"/>
      <c r="B21" s="449"/>
      <c r="C21" s="15" t="s">
        <v>74</v>
      </c>
      <c r="D21" s="216"/>
      <c r="E21" s="33" t="s">
        <v>114</v>
      </c>
      <c r="F21" s="239" t="str">
        <f>F15</f>
        <v>ИП Гуль</v>
      </c>
      <c r="G21" s="43"/>
      <c r="H21" s="53"/>
      <c r="I21" s="200"/>
      <c r="J21" s="192"/>
      <c r="K21" s="165"/>
      <c r="L21" s="247">
        <v>2180017.5499999998</v>
      </c>
      <c r="M21" s="248">
        <v>1050447.3600000001</v>
      </c>
      <c r="N21" s="249">
        <v>0</v>
      </c>
      <c r="O21" s="250">
        <v>3230464.91</v>
      </c>
      <c r="P21" s="250">
        <v>1.03</v>
      </c>
      <c r="Q21" s="250">
        <f>O21*P21</f>
        <v>3327378.86</v>
      </c>
      <c r="R21" s="318">
        <v>3255828.95</v>
      </c>
      <c r="S21" s="498">
        <f>Лист1!D41</f>
        <v>2204296.98</v>
      </c>
      <c r="T21" s="499">
        <f>Лист1!C41</f>
        <v>1051531.97</v>
      </c>
      <c r="U21" s="319">
        <v>0</v>
      </c>
      <c r="V21" s="320">
        <f>SUM(S21:U21)</f>
        <v>3255828.95</v>
      </c>
      <c r="W21" s="320">
        <v>1.03</v>
      </c>
      <c r="X21" s="320">
        <f>V21*W21</f>
        <v>3353503.82</v>
      </c>
      <c r="Y21" s="297"/>
      <c r="Z21" s="27"/>
      <c r="AA21" s="128"/>
      <c r="AB21" s="133">
        <f t="shared" si="5"/>
        <v>0</v>
      </c>
      <c r="AC21" s="66"/>
      <c r="AD21" s="66"/>
      <c r="AE21" s="66"/>
      <c r="AF21" s="67"/>
      <c r="AG21" s="76">
        <v>1767423.07</v>
      </c>
      <c r="AH21" s="76">
        <v>6094420.0499999998</v>
      </c>
      <c r="AI21" s="140">
        <v>0</v>
      </c>
      <c r="AJ21" s="145">
        <f>AG21+AH21</f>
        <v>7861843.1200000001</v>
      </c>
      <c r="AK21" s="90"/>
      <c r="AL21" s="90"/>
      <c r="AM21" s="90"/>
      <c r="AN21" s="91"/>
      <c r="AO21" s="120"/>
      <c r="AP21" s="120"/>
      <c r="AQ21" s="150"/>
      <c r="AR21" s="155"/>
      <c r="AS21" s="100"/>
      <c r="AT21" s="100"/>
      <c r="AU21" s="100"/>
      <c r="AV21" s="101"/>
      <c r="AW21" s="14"/>
    </row>
    <row r="22" spans="1:51" s="7" customFormat="1" ht="30.75" thickBot="1" x14ac:dyDescent="0.3">
      <c r="A22" s="446"/>
      <c r="B22" s="449"/>
      <c r="C22" s="12" t="s">
        <v>75</v>
      </c>
      <c r="D22" s="217"/>
      <c r="E22" s="34" t="s">
        <v>114</v>
      </c>
      <c r="F22" s="240" t="str">
        <f>F21</f>
        <v>ИП Гуль</v>
      </c>
      <c r="G22" s="45"/>
      <c r="H22" s="54"/>
      <c r="I22" s="202"/>
      <c r="J22" s="195"/>
      <c r="K22" s="168"/>
      <c r="L22" s="255">
        <v>5055697.9400000004</v>
      </c>
      <c r="M22" s="256">
        <v>409993.94</v>
      </c>
      <c r="N22" s="257">
        <v>0</v>
      </c>
      <c r="O22" s="258">
        <v>5465691.8799999999</v>
      </c>
      <c r="P22" s="250">
        <v>1.03</v>
      </c>
      <c r="Q22" s="250">
        <f>O22*P22</f>
        <v>5629662.6399999997</v>
      </c>
      <c r="R22" s="324">
        <v>5465624.5800000001</v>
      </c>
      <c r="S22" s="502">
        <f>Лист1!D31</f>
        <v>856564.13</v>
      </c>
      <c r="T22" s="503">
        <f>Лист1!C31</f>
        <v>4609060.45</v>
      </c>
      <c r="U22" s="319">
        <v>0</v>
      </c>
      <c r="V22" s="320">
        <f>SUM(S22:U22)</f>
        <v>5465624.5800000001</v>
      </c>
      <c r="W22" s="320">
        <v>1.03</v>
      </c>
      <c r="X22" s="320">
        <f>V22*W22</f>
        <v>5629593.3200000003</v>
      </c>
      <c r="Y22" s="300"/>
      <c r="Z22" s="28"/>
      <c r="AA22" s="131"/>
      <c r="AB22" s="136">
        <f t="shared" si="5"/>
        <v>0</v>
      </c>
      <c r="AC22" s="72"/>
      <c r="AD22" s="72"/>
      <c r="AE22" s="72"/>
      <c r="AF22" s="73"/>
      <c r="AG22" s="79"/>
      <c r="AH22" s="79"/>
      <c r="AI22" s="143"/>
      <c r="AJ22" s="148"/>
      <c r="AK22" s="96"/>
      <c r="AL22" s="96"/>
      <c r="AM22" s="96"/>
      <c r="AN22" s="97"/>
      <c r="AO22" s="123"/>
      <c r="AP22" s="123"/>
      <c r="AQ22" s="153"/>
      <c r="AR22" s="158"/>
      <c r="AS22" s="106"/>
      <c r="AT22" s="106"/>
      <c r="AU22" s="106"/>
      <c r="AV22" s="107"/>
      <c r="AW22" s="14"/>
    </row>
    <row r="23" spans="1:51" s="8" customFormat="1" ht="19.5" customHeight="1" thickBot="1" x14ac:dyDescent="0.25">
      <c r="A23" s="446"/>
      <c r="B23" s="449"/>
      <c r="C23" s="17" t="s">
        <v>20</v>
      </c>
      <c r="D23" s="218"/>
      <c r="E23" s="35"/>
      <c r="F23" s="233"/>
      <c r="G23" s="46"/>
      <c r="H23" s="55"/>
      <c r="I23" s="203"/>
      <c r="J23" s="191" t="s">
        <v>21</v>
      </c>
      <c r="K23" s="164" t="s">
        <v>15</v>
      </c>
      <c r="L23" s="305">
        <v>88936244.310000002</v>
      </c>
      <c r="M23" s="287">
        <v>2002376.54</v>
      </c>
      <c r="N23" s="288">
        <v>0</v>
      </c>
      <c r="O23" s="290">
        <f>O24</f>
        <v>90938620.849999994</v>
      </c>
      <c r="P23" s="250">
        <v>1.03</v>
      </c>
      <c r="Q23" s="290">
        <f>Q24</f>
        <v>93666779.480000004</v>
      </c>
      <c r="R23" s="316">
        <f>R24</f>
        <v>90979100.859999999</v>
      </c>
      <c r="S23" s="504">
        <f>S24</f>
        <v>89285149.969999999</v>
      </c>
      <c r="T23" s="505">
        <f>T24</f>
        <v>1693950.89</v>
      </c>
      <c r="U23" s="317">
        <f>U24</f>
        <v>0</v>
      </c>
      <c r="V23" s="322">
        <f>V24</f>
        <v>90979100.859999999</v>
      </c>
      <c r="W23" s="320">
        <v>1.03</v>
      </c>
      <c r="X23" s="322">
        <f>X24</f>
        <v>93708473.890000001</v>
      </c>
      <c r="Y23" s="299"/>
      <c r="Z23" s="26"/>
      <c r="AA23" s="129"/>
      <c r="AB23" s="134"/>
      <c r="AC23" s="69"/>
      <c r="AD23" s="69"/>
      <c r="AE23" s="69"/>
      <c r="AF23" s="70"/>
      <c r="AG23" s="78"/>
      <c r="AH23" s="78"/>
      <c r="AI23" s="141"/>
      <c r="AJ23" s="146"/>
      <c r="AK23" s="93"/>
      <c r="AL23" s="93"/>
      <c r="AM23" s="93"/>
      <c r="AN23" s="94"/>
      <c r="AO23" s="122"/>
      <c r="AP23" s="122"/>
      <c r="AQ23" s="151"/>
      <c r="AR23" s="156"/>
      <c r="AS23" s="103"/>
      <c r="AT23" s="103"/>
      <c r="AU23" s="103"/>
      <c r="AV23" s="104"/>
      <c r="AW23" s="14"/>
    </row>
    <row r="24" spans="1:51" s="7" customFormat="1" ht="30.75" thickBot="1" x14ac:dyDescent="0.3">
      <c r="A24" s="446"/>
      <c r="B24" s="449"/>
      <c r="C24" s="18" t="s">
        <v>76</v>
      </c>
      <c r="D24" s="220"/>
      <c r="E24" s="36" t="s">
        <v>114</v>
      </c>
      <c r="F24" s="242" t="str">
        <f>F22</f>
        <v>ИП Гуль</v>
      </c>
      <c r="G24" s="47"/>
      <c r="H24" s="57"/>
      <c r="I24" s="204"/>
      <c r="J24" s="196"/>
      <c r="K24" s="169"/>
      <c r="L24" s="259">
        <v>88936244.310000002</v>
      </c>
      <c r="M24" s="260">
        <v>2002376.54</v>
      </c>
      <c r="N24" s="261">
        <v>0</v>
      </c>
      <c r="O24" s="262">
        <v>90938620.849999994</v>
      </c>
      <c r="P24" s="250">
        <v>1.03</v>
      </c>
      <c r="Q24" s="262">
        <f>O24*P24</f>
        <v>93666779.480000004</v>
      </c>
      <c r="R24" s="327">
        <v>90979100.859999999</v>
      </c>
      <c r="S24" s="506">
        <v>89285149.969999999</v>
      </c>
      <c r="T24" s="507">
        <v>1693950.89</v>
      </c>
      <c r="U24" s="328">
        <v>0</v>
      </c>
      <c r="V24" s="329">
        <f>SUM(S24:U24)</f>
        <v>90979100.859999999</v>
      </c>
      <c r="W24" s="320">
        <v>1.03</v>
      </c>
      <c r="X24" s="329">
        <f>V24*W24</f>
        <v>93708473.890000001</v>
      </c>
      <c r="Y24" s="301"/>
      <c r="Z24" s="29"/>
      <c r="AA24" s="132"/>
      <c r="AB24" s="137">
        <f t="shared" si="5"/>
        <v>0</v>
      </c>
      <c r="AC24" s="74"/>
      <c r="AD24" s="74"/>
      <c r="AE24" s="74"/>
      <c r="AF24" s="75"/>
      <c r="AG24" s="80"/>
      <c r="AH24" s="80"/>
      <c r="AI24" s="144"/>
      <c r="AJ24" s="149"/>
      <c r="AK24" s="98"/>
      <c r="AL24" s="98"/>
      <c r="AM24" s="98"/>
      <c r="AN24" s="99"/>
      <c r="AO24" s="124"/>
      <c r="AP24" s="124"/>
      <c r="AQ24" s="154"/>
      <c r="AR24" s="159"/>
      <c r="AS24" s="108"/>
      <c r="AT24" s="108"/>
      <c r="AU24" s="108"/>
      <c r="AV24" s="109"/>
      <c r="AW24" s="14"/>
      <c r="AY24" s="11"/>
    </row>
    <row r="25" spans="1:51" s="8" customFormat="1" ht="29.25" customHeight="1" thickBot="1" x14ac:dyDescent="0.25">
      <c r="A25" s="446"/>
      <c r="B25" s="449"/>
      <c r="C25" s="17" t="s">
        <v>22</v>
      </c>
      <c r="D25" s="218"/>
      <c r="E25" s="35"/>
      <c r="F25" s="233"/>
      <c r="G25" s="46"/>
      <c r="H25" s="55"/>
      <c r="I25" s="203"/>
      <c r="J25" s="191" t="s">
        <v>23</v>
      </c>
      <c r="K25" s="164" t="s">
        <v>15</v>
      </c>
      <c r="L25" s="305">
        <v>40424406.390000001</v>
      </c>
      <c r="M25" s="287">
        <v>4164675.44</v>
      </c>
      <c r="N25" s="288">
        <v>311800.05</v>
      </c>
      <c r="O25" s="290">
        <f>SUM(O26:O30)</f>
        <v>44900881.880000003</v>
      </c>
      <c r="P25" s="250">
        <v>1.03</v>
      </c>
      <c r="Q25" s="290">
        <f>SUM(Q26:Q30)</f>
        <v>46247908.329999998</v>
      </c>
      <c r="R25" s="316">
        <f>SUM(R26:R30)</f>
        <v>44958304.990000002</v>
      </c>
      <c r="S25" s="497">
        <f>SUM(S26:S30)</f>
        <v>24171707.27</v>
      </c>
      <c r="T25" s="497">
        <f t="shared" ref="T25:U25" si="12">SUM(T26:T30)</f>
        <v>20474798.09</v>
      </c>
      <c r="U25" s="316">
        <f t="shared" si="12"/>
        <v>311799.63</v>
      </c>
      <c r="V25" s="322">
        <f>SUM(V26:V30)</f>
        <v>44958304.990000002</v>
      </c>
      <c r="W25" s="320">
        <v>1.03</v>
      </c>
      <c r="X25" s="322">
        <f>SUM(X26:X30)</f>
        <v>46307054.140000001</v>
      </c>
      <c r="Y25" s="299"/>
      <c r="Z25" s="26"/>
      <c r="AA25" s="129"/>
      <c r="AB25" s="134"/>
      <c r="AC25" s="69"/>
      <c r="AD25" s="69"/>
      <c r="AE25" s="69"/>
      <c r="AF25" s="70"/>
      <c r="AG25" s="78"/>
      <c r="AH25" s="78"/>
      <c r="AI25" s="141"/>
      <c r="AJ25" s="146"/>
      <c r="AK25" s="93"/>
      <c r="AL25" s="93"/>
      <c r="AM25" s="93"/>
      <c r="AN25" s="94"/>
      <c r="AO25" s="122"/>
      <c r="AP25" s="122"/>
      <c r="AQ25" s="151"/>
      <c r="AR25" s="156"/>
      <c r="AS25" s="103"/>
      <c r="AT25" s="103"/>
      <c r="AU25" s="103"/>
      <c r="AV25" s="104"/>
      <c r="AW25" s="14"/>
    </row>
    <row r="26" spans="1:51" s="7" customFormat="1" ht="25.5" customHeight="1" x14ac:dyDescent="0.25">
      <c r="A26" s="446"/>
      <c r="B26" s="449"/>
      <c r="C26" s="15" t="s">
        <v>77</v>
      </c>
      <c r="D26" s="216" t="s">
        <v>108</v>
      </c>
      <c r="E26" s="33" t="s">
        <v>114</v>
      </c>
      <c r="F26" s="239" t="str">
        <f>F24</f>
        <v>ИП Гуль</v>
      </c>
      <c r="G26" s="43"/>
      <c r="H26" s="53"/>
      <c r="I26" s="200"/>
      <c r="J26" s="192"/>
      <c r="K26" s="165"/>
      <c r="L26" s="247">
        <v>0</v>
      </c>
      <c r="M26" s="252">
        <v>41547.4</v>
      </c>
      <c r="N26" s="249">
        <v>0</v>
      </c>
      <c r="O26" s="250">
        <v>41547.4</v>
      </c>
      <c r="P26" s="250">
        <v>1.03</v>
      </c>
      <c r="Q26" s="250">
        <f>O26*P26</f>
        <v>42793.82</v>
      </c>
      <c r="R26" s="318">
        <v>41547.269999999997</v>
      </c>
      <c r="S26" s="498">
        <v>0</v>
      </c>
      <c r="T26" s="501">
        <v>41547.269999999997</v>
      </c>
      <c r="U26" s="319">
        <v>0</v>
      </c>
      <c r="V26" s="320">
        <f>SUM(S26:U26)</f>
        <v>41547.269999999997</v>
      </c>
      <c r="W26" s="320">
        <v>1.03</v>
      </c>
      <c r="X26" s="320">
        <f>V26*W26</f>
        <v>42793.69</v>
      </c>
      <c r="Y26" s="297"/>
      <c r="Z26" s="25">
        <v>70521.600000000006</v>
      </c>
      <c r="AA26" s="128"/>
      <c r="AB26" s="133">
        <f t="shared" si="5"/>
        <v>70521.600000000006</v>
      </c>
      <c r="AC26" s="66">
        <v>0</v>
      </c>
      <c r="AD26" s="68">
        <v>358500</v>
      </c>
      <c r="AE26" s="66">
        <v>0</v>
      </c>
      <c r="AF26" s="67">
        <f>AC26+AD26</f>
        <v>358500</v>
      </c>
      <c r="AG26" s="76">
        <v>0</v>
      </c>
      <c r="AH26" s="77">
        <v>1050586</v>
      </c>
      <c r="AI26" s="140">
        <v>0</v>
      </c>
      <c r="AJ26" s="145">
        <f>AG26+AH26</f>
        <v>1050586</v>
      </c>
      <c r="AK26" s="90"/>
      <c r="AL26" s="92"/>
      <c r="AM26" s="90"/>
      <c r="AN26" s="91"/>
      <c r="AO26" s="120"/>
      <c r="AP26" s="121"/>
      <c r="AQ26" s="150"/>
      <c r="AR26" s="155"/>
      <c r="AS26" s="100"/>
      <c r="AT26" s="102"/>
      <c r="AU26" s="100"/>
      <c r="AV26" s="101"/>
      <c r="AW26" s="14"/>
    </row>
    <row r="27" spans="1:51" s="7" customFormat="1" ht="15.75" customHeight="1" x14ac:dyDescent="0.25">
      <c r="A27" s="446"/>
      <c r="B27" s="449"/>
      <c r="C27" s="16" t="s">
        <v>78</v>
      </c>
      <c r="D27" s="219"/>
      <c r="E27" s="37" t="s">
        <v>114</v>
      </c>
      <c r="F27" s="241" t="str">
        <f>F24</f>
        <v>ИП Гуль</v>
      </c>
      <c r="G27" s="44"/>
      <c r="H27" s="56"/>
      <c r="I27" s="201"/>
      <c r="J27" s="193"/>
      <c r="K27" s="166"/>
      <c r="L27" s="251">
        <v>18653157.449999999</v>
      </c>
      <c r="M27" s="252">
        <v>1836877.55</v>
      </c>
      <c r="N27" s="253">
        <v>0</v>
      </c>
      <c r="O27" s="250">
        <v>20490035</v>
      </c>
      <c r="P27" s="250">
        <v>1.03</v>
      </c>
      <c r="Q27" s="250">
        <f t="shared" ref="Q27:Q30" si="13">O27*P27</f>
        <v>21104736.050000001</v>
      </c>
      <c r="R27" s="321">
        <v>20547458.390000001</v>
      </c>
      <c r="S27" s="500">
        <f>Лист1!D29</f>
        <v>18762455.370000001</v>
      </c>
      <c r="T27" s="501">
        <f>Лист1!C29</f>
        <v>1785003.02</v>
      </c>
      <c r="U27" s="323">
        <v>0</v>
      </c>
      <c r="V27" s="320">
        <f>SUM(S27:U27)</f>
        <v>20547458.390000001</v>
      </c>
      <c r="W27" s="320">
        <v>1.03</v>
      </c>
      <c r="X27" s="320">
        <f t="shared" ref="X27:X30" si="14">V27*W27</f>
        <v>21163882.140000001</v>
      </c>
      <c r="Y27" s="298"/>
      <c r="Z27" s="25"/>
      <c r="AA27" s="130"/>
      <c r="AB27" s="133">
        <f t="shared" si="5"/>
        <v>0</v>
      </c>
      <c r="AC27" s="68"/>
      <c r="AD27" s="68"/>
      <c r="AE27" s="68"/>
      <c r="AF27" s="67"/>
      <c r="AG27" s="77"/>
      <c r="AH27" s="77"/>
      <c r="AI27" s="142"/>
      <c r="AJ27" s="145"/>
      <c r="AK27" s="92"/>
      <c r="AL27" s="92"/>
      <c r="AM27" s="92"/>
      <c r="AN27" s="91"/>
      <c r="AO27" s="121"/>
      <c r="AP27" s="121"/>
      <c r="AQ27" s="152"/>
      <c r="AR27" s="155"/>
      <c r="AS27" s="102"/>
      <c r="AT27" s="102"/>
      <c r="AU27" s="102"/>
      <c r="AV27" s="101"/>
      <c r="AW27" s="14"/>
    </row>
    <row r="28" spans="1:51" s="7" customFormat="1" ht="30" x14ac:dyDescent="0.25">
      <c r="A28" s="446"/>
      <c r="B28" s="449"/>
      <c r="C28" s="16" t="s">
        <v>79</v>
      </c>
      <c r="D28" s="219"/>
      <c r="E28" s="37" t="s">
        <v>114</v>
      </c>
      <c r="F28" s="241" t="str">
        <f>F24</f>
        <v>ИП Гуль</v>
      </c>
      <c r="G28" s="44"/>
      <c r="H28" s="56"/>
      <c r="I28" s="201"/>
      <c r="J28" s="193"/>
      <c r="K28" s="166"/>
      <c r="L28" s="251">
        <v>21771248.940000001</v>
      </c>
      <c r="M28" s="252">
        <v>2286250.4900000002</v>
      </c>
      <c r="N28" s="253">
        <v>0</v>
      </c>
      <c r="O28" s="250">
        <v>24057499.43</v>
      </c>
      <c r="P28" s="250">
        <v>1.03</v>
      </c>
      <c r="Q28" s="250">
        <f t="shared" si="13"/>
        <v>24779224.41</v>
      </c>
      <c r="R28" s="321">
        <v>24057499.699999999</v>
      </c>
      <c r="S28" s="500">
        <f>Лист1!D27</f>
        <v>5409251.9000000004</v>
      </c>
      <c r="T28" s="501">
        <f>Лист1!C27</f>
        <v>18648247.800000001</v>
      </c>
      <c r="U28" s="323">
        <v>0</v>
      </c>
      <c r="V28" s="320">
        <f>SUM(S28:U28)</f>
        <v>24057499.699999999</v>
      </c>
      <c r="W28" s="320">
        <v>1.03</v>
      </c>
      <c r="X28" s="320">
        <f t="shared" si="14"/>
        <v>24779224.690000001</v>
      </c>
      <c r="Y28" s="298"/>
      <c r="Z28" s="25"/>
      <c r="AA28" s="130"/>
      <c r="AB28" s="133">
        <f t="shared" si="5"/>
        <v>0</v>
      </c>
      <c r="AC28" s="68"/>
      <c r="AD28" s="68"/>
      <c r="AE28" s="68"/>
      <c r="AF28" s="67"/>
      <c r="AG28" s="77"/>
      <c r="AH28" s="77"/>
      <c r="AI28" s="142"/>
      <c r="AJ28" s="145"/>
      <c r="AK28" s="92"/>
      <c r="AL28" s="92"/>
      <c r="AM28" s="92"/>
      <c r="AN28" s="91"/>
      <c r="AO28" s="121"/>
      <c r="AP28" s="121"/>
      <c r="AQ28" s="152"/>
      <c r="AR28" s="155"/>
      <c r="AS28" s="102"/>
      <c r="AT28" s="102"/>
      <c r="AU28" s="102"/>
      <c r="AV28" s="101"/>
      <c r="AW28" s="14"/>
    </row>
    <row r="29" spans="1:51" s="7" customFormat="1" ht="30" x14ac:dyDescent="0.25">
      <c r="A29" s="446"/>
      <c r="B29" s="449"/>
      <c r="C29" s="16" t="s">
        <v>80</v>
      </c>
      <c r="D29" s="219"/>
      <c r="E29" s="37" t="s">
        <v>114</v>
      </c>
      <c r="F29" s="241" t="str">
        <f>F24</f>
        <v>ИП Гуль</v>
      </c>
      <c r="G29" s="44"/>
      <c r="H29" s="56"/>
      <c r="I29" s="201"/>
      <c r="J29" s="193"/>
      <c r="K29" s="166"/>
      <c r="L29" s="251">
        <v>0</v>
      </c>
      <c r="M29" s="252">
        <v>0</v>
      </c>
      <c r="N29" s="253">
        <v>140397.56</v>
      </c>
      <c r="O29" s="250">
        <v>140397.56</v>
      </c>
      <c r="P29" s="250">
        <v>1.03</v>
      </c>
      <c r="Q29" s="250">
        <f t="shared" si="13"/>
        <v>144609.49</v>
      </c>
      <c r="R29" s="321">
        <v>140397.21</v>
      </c>
      <c r="S29" s="500">
        <v>0</v>
      </c>
      <c r="T29" s="501">
        <v>0</v>
      </c>
      <c r="U29" s="323">
        <v>140397.21</v>
      </c>
      <c r="V29" s="320">
        <f t="shared" ref="V29:V30" si="15">SUM(S29:U29)</f>
        <v>140397.21</v>
      </c>
      <c r="W29" s="320">
        <v>1.03</v>
      </c>
      <c r="X29" s="320">
        <f t="shared" si="14"/>
        <v>144609.13</v>
      </c>
      <c r="Y29" s="298"/>
      <c r="Z29" s="25"/>
      <c r="AA29" s="130"/>
      <c r="AB29" s="133">
        <f t="shared" si="5"/>
        <v>0</v>
      </c>
      <c r="AC29" s="68"/>
      <c r="AD29" s="68"/>
      <c r="AE29" s="68"/>
      <c r="AF29" s="67"/>
      <c r="AG29" s="77"/>
      <c r="AH29" s="77"/>
      <c r="AI29" s="142">
        <v>747360</v>
      </c>
      <c r="AJ29" s="145">
        <f>AI29</f>
        <v>747360</v>
      </c>
      <c r="AK29" s="92"/>
      <c r="AL29" s="92"/>
      <c r="AM29" s="92"/>
      <c r="AN29" s="91"/>
      <c r="AO29" s="121"/>
      <c r="AP29" s="121"/>
      <c r="AQ29" s="152"/>
      <c r="AR29" s="155"/>
      <c r="AS29" s="102"/>
      <c r="AT29" s="102"/>
      <c r="AU29" s="102"/>
      <c r="AV29" s="101"/>
      <c r="AW29" s="14"/>
    </row>
    <row r="30" spans="1:51" s="7" customFormat="1" ht="30.75" thickBot="1" x14ac:dyDescent="0.3">
      <c r="A30" s="446"/>
      <c r="B30" s="449"/>
      <c r="C30" s="12" t="s">
        <v>81</v>
      </c>
      <c r="D30" s="217"/>
      <c r="E30" s="34" t="s">
        <v>114</v>
      </c>
      <c r="F30" s="240" t="str">
        <f>F24</f>
        <v>ИП Гуль</v>
      </c>
      <c r="G30" s="45"/>
      <c r="H30" s="54"/>
      <c r="I30" s="202"/>
      <c r="J30" s="195"/>
      <c r="K30" s="168"/>
      <c r="L30" s="255">
        <v>0</v>
      </c>
      <c r="M30" s="256">
        <v>0</v>
      </c>
      <c r="N30" s="257">
        <v>171402.49</v>
      </c>
      <c r="O30" s="258">
        <v>171402.49</v>
      </c>
      <c r="P30" s="250">
        <v>1.03</v>
      </c>
      <c r="Q30" s="250">
        <f t="shared" si="13"/>
        <v>176544.56</v>
      </c>
      <c r="R30" s="324">
        <v>171402.42</v>
      </c>
      <c r="S30" s="502">
        <v>0</v>
      </c>
      <c r="T30" s="503">
        <v>0</v>
      </c>
      <c r="U30" s="325">
        <v>171402.42</v>
      </c>
      <c r="V30" s="320">
        <f t="shared" si="15"/>
        <v>171402.42</v>
      </c>
      <c r="W30" s="320">
        <v>1.03</v>
      </c>
      <c r="X30" s="320">
        <f t="shared" si="14"/>
        <v>176544.49</v>
      </c>
      <c r="Y30" s="300"/>
      <c r="Z30" s="28"/>
      <c r="AA30" s="131"/>
      <c r="AB30" s="136">
        <f t="shared" si="5"/>
        <v>0</v>
      </c>
      <c r="AC30" s="72"/>
      <c r="AD30" s="72"/>
      <c r="AE30" s="72"/>
      <c r="AF30" s="73"/>
      <c r="AG30" s="79"/>
      <c r="AH30" s="79"/>
      <c r="AI30" s="143">
        <v>1238220</v>
      </c>
      <c r="AJ30" s="148">
        <f>AI30</f>
        <v>1238220</v>
      </c>
      <c r="AK30" s="96"/>
      <c r="AL30" s="96"/>
      <c r="AM30" s="96"/>
      <c r="AN30" s="97"/>
      <c r="AO30" s="123"/>
      <c r="AP30" s="123"/>
      <c r="AQ30" s="153"/>
      <c r="AR30" s="158"/>
      <c r="AS30" s="106"/>
      <c r="AT30" s="106"/>
      <c r="AU30" s="106"/>
      <c r="AV30" s="107"/>
      <c r="AW30" s="14"/>
    </row>
    <row r="31" spans="1:51" s="8" customFormat="1" ht="15" customHeight="1" thickBot="1" x14ac:dyDescent="0.25">
      <c r="A31" s="446"/>
      <c r="B31" s="449"/>
      <c r="C31" s="17" t="s">
        <v>24</v>
      </c>
      <c r="D31" s="218"/>
      <c r="E31" s="35"/>
      <c r="F31" s="233"/>
      <c r="G31" s="46"/>
      <c r="H31" s="55"/>
      <c r="I31" s="203"/>
      <c r="J31" s="191" t="s">
        <v>25</v>
      </c>
      <c r="K31" s="164" t="s">
        <v>15</v>
      </c>
      <c r="L31" s="305">
        <v>21343812.73</v>
      </c>
      <c r="M31" s="287">
        <v>408176.37</v>
      </c>
      <c r="N31" s="288">
        <v>0</v>
      </c>
      <c r="O31" s="290">
        <f>O32</f>
        <v>21751989.100000001</v>
      </c>
      <c r="P31" s="250">
        <v>1.03</v>
      </c>
      <c r="Q31" s="290">
        <f>Q32</f>
        <v>22404548.77</v>
      </c>
      <c r="R31" s="316">
        <f>R32</f>
        <v>21755390.07</v>
      </c>
      <c r="S31" s="504">
        <f>S32</f>
        <v>21347785.219999999</v>
      </c>
      <c r="T31" s="505">
        <f>T32</f>
        <v>407604.85</v>
      </c>
      <c r="U31" s="317">
        <f>U32</f>
        <v>0</v>
      </c>
      <c r="V31" s="322">
        <f>V32</f>
        <v>21755390.07</v>
      </c>
      <c r="W31" s="320">
        <v>1.03</v>
      </c>
      <c r="X31" s="322">
        <f>X32</f>
        <v>22408051.77</v>
      </c>
      <c r="Y31" s="299"/>
      <c r="Z31" s="26"/>
      <c r="AA31" s="129"/>
      <c r="AB31" s="134"/>
      <c r="AC31" s="69"/>
      <c r="AD31" s="69"/>
      <c r="AE31" s="69"/>
      <c r="AF31" s="70"/>
      <c r="AG31" s="78"/>
      <c r="AH31" s="78"/>
      <c r="AI31" s="141"/>
      <c r="AJ31" s="146"/>
      <c r="AK31" s="93"/>
      <c r="AL31" s="93"/>
      <c r="AM31" s="93"/>
      <c r="AN31" s="94"/>
      <c r="AO31" s="122"/>
      <c r="AP31" s="122"/>
      <c r="AQ31" s="151"/>
      <c r="AR31" s="156"/>
      <c r="AS31" s="103"/>
      <c r="AT31" s="103"/>
      <c r="AU31" s="103"/>
      <c r="AV31" s="104"/>
      <c r="AW31" s="14"/>
    </row>
    <row r="32" spans="1:51" s="7" customFormat="1" ht="30.75" thickBot="1" x14ac:dyDescent="0.3">
      <c r="A32" s="446"/>
      <c r="B32" s="449"/>
      <c r="C32" s="18" t="s">
        <v>82</v>
      </c>
      <c r="D32" s="220"/>
      <c r="E32" s="36" t="s">
        <v>114</v>
      </c>
      <c r="F32" s="242" t="str">
        <f>F30</f>
        <v>ИП Гуль</v>
      </c>
      <c r="G32" s="47"/>
      <c r="H32" s="57"/>
      <c r="I32" s="204"/>
      <c r="J32" s="196"/>
      <c r="K32" s="169"/>
      <c r="L32" s="259">
        <v>21343812.73</v>
      </c>
      <c r="M32" s="260">
        <v>408176.37</v>
      </c>
      <c r="N32" s="261">
        <v>0</v>
      </c>
      <c r="O32" s="262">
        <v>21751989.100000001</v>
      </c>
      <c r="P32" s="250">
        <v>1.03</v>
      </c>
      <c r="Q32" s="262">
        <f>O32*P32</f>
        <v>22404548.77</v>
      </c>
      <c r="R32" s="327">
        <v>21755390.07</v>
      </c>
      <c r="S32" s="506">
        <f>Лист1!D28</f>
        <v>21347785.219999999</v>
      </c>
      <c r="T32" s="507">
        <f>Лист1!C28</f>
        <v>407604.85</v>
      </c>
      <c r="U32" s="328">
        <v>0</v>
      </c>
      <c r="V32" s="329">
        <f>SUM(S32:U32)</f>
        <v>21755390.07</v>
      </c>
      <c r="W32" s="320">
        <v>1.03</v>
      </c>
      <c r="X32" s="329">
        <f>V32*W32</f>
        <v>22408051.77</v>
      </c>
      <c r="Y32" s="301"/>
      <c r="Z32" s="29"/>
      <c r="AA32" s="132"/>
      <c r="AB32" s="137">
        <f t="shared" si="5"/>
        <v>0</v>
      </c>
      <c r="AC32" s="74"/>
      <c r="AD32" s="74"/>
      <c r="AE32" s="74"/>
      <c r="AF32" s="75"/>
      <c r="AG32" s="80"/>
      <c r="AH32" s="80"/>
      <c r="AI32" s="144"/>
      <c r="AJ32" s="149"/>
      <c r="AK32" s="98"/>
      <c r="AL32" s="98"/>
      <c r="AM32" s="98"/>
      <c r="AN32" s="99"/>
      <c r="AO32" s="124"/>
      <c r="AP32" s="124"/>
      <c r="AQ32" s="154"/>
      <c r="AR32" s="159"/>
      <c r="AS32" s="108"/>
      <c r="AT32" s="108"/>
      <c r="AU32" s="108"/>
      <c r="AV32" s="109"/>
      <c r="AW32" s="14"/>
    </row>
    <row r="33" spans="1:49" s="8" customFormat="1" ht="15" customHeight="1" thickBot="1" x14ac:dyDescent="0.25">
      <c r="A33" s="446"/>
      <c r="B33" s="449"/>
      <c r="C33" s="17" t="s">
        <v>26</v>
      </c>
      <c r="D33" s="218"/>
      <c r="E33" s="35"/>
      <c r="F33" s="233"/>
      <c r="G33" s="46"/>
      <c r="H33" s="55"/>
      <c r="I33" s="203"/>
      <c r="J33" s="191" t="s">
        <v>27</v>
      </c>
      <c r="K33" s="164" t="s">
        <v>15</v>
      </c>
      <c r="L33" s="305">
        <v>11403529.57</v>
      </c>
      <c r="M33" s="287">
        <v>6838222.2199999997</v>
      </c>
      <c r="N33" s="288">
        <v>0</v>
      </c>
      <c r="O33" s="290">
        <f>SUM(O34:O36)</f>
        <v>18241751.789999999</v>
      </c>
      <c r="P33" s="250">
        <v>1.03</v>
      </c>
      <c r="Q33" s="290">
        <f>SUM(Q34:Q36)</f>
        <v>18789004.350000001</v>
      </c>
      <c r="R33" s="316">
        <f>SUM(R34:R36)</f>
        <v>24256457.649999999</v>
      </c>
      <c r="S33" s="497">
        <f>SUM(S34:S36)</f>
        <v>15412958.859999999</v>
      </c>
      <c r="T33" s="497">
        <f>SUM(T34:T36)</f>
        <v>8843498.7899999991</v>
      </c>
      <c r="U33" s="316">
        <f t="shared" ref="T33:U33" si="16">SUM(U34:U36)</f>
        <v>0</v>
      </c>
      <c r="V33" s="322">
        <f>SUM(V34:V36)</f>
        <v>24256457.649999999</v>
      </c>
      <c r="W33" s="320">
        <v>1.03</v>
      </c>
      <c r="X33" s="322">
        <f>SUM(X34:X36)</f>
        <v>24984151.390000001</v>
      </c>
      <c r="Y33" s="299"/>
      <c r="Z33" s="26"/>
      <c r="AA33" s="129"/>
      <c r="AB33" s="134"/>
      <c r="AC33" s="69"/>
      <c r="AD33" s="69"/>
      <c r="AE33" s="69"/>
      <c r="AF33" s="70"/>
      <c r="AG33" s="78"/>
      <c r="AH33" s="78"/>
      <c r="AI33" s="141"/>
      <c r="AJ33" s="146"/>
      <c r="AK33" s="93"/>
      <c r="AL33" s="93"/>
      <c r="AM33" s="93"/>
      <c r="AN33" s="94"/>
      <c r="AO33" s="122"/>
      <c r="AP33" s="122"/>
      <c r="AQ33" s="151"/>
      <c r="AR33" s="156"/>
      <c r="AS33" s="103"/>
      <c r="AT33" s="103"/>
      <c r="AU33" s="103"/>
      <c r="AV33" s="104"/>
      <c r="AW33" s="14"/>
    </row>
    <row r="34" spans="1:49" s="7" customFormat="1" ht="21" customHeight="1" x14ac:dyDescent="0.25">
      <c r="A34" s="446"/>
      <c r="B34" s="449"/>
      <c r="C34" s="371" t="s">
        <v>83</v>
      </c>
      <c r="D34" s="216"/>
      <c r="E34" s="33"/>
      <c r="F34" s="239"/>
      <c r="G34" s="43"/>
      <c r="H34" s="53"/>
      <c r="I34" s="200"/>
      <c r="J34" s="192"/>
      <c r="K34" s="165"/>
      <c r="L34" s="247">
        <v>7399896.7800000003</v>
      </c>
      <c r="M34" s="248">
        <v>3952578.82</v>
      </c>
      <c r="N34" s="249">
        <v>0</v>
      </c>
      <c r="O34" s="250">
        <v>11352475.6</v>
      </c>
      <c r="P34" s="250">
        <v>1.03</v>
      </c>
      <c r="Q34" s="250">
        <f>O34*P34</f>
        <v>11693049.869999999</v>
      </c>
      <c r="R34" s="318">
        <v>15313584.18</v>
      </c>
      <c r="S34" s="498">
        <v>11400387.050000001</v>
      </c>
      <c r="T34" s="499">
        <v>3913197.13</v>
      </c>
      <c r="U34" s="319">
        <v>0</v>
      </c>
      <c r="V34" s="320">
        <f>SUM(S34:U34)</f>
        <v>15313584.18</v>
      </c>
      <c r="W34" s="320">
        <v>1.03</v>
      </c>
      <c r="X34" s="320">
        <f>V34*W34</f>
        <v>15772991.710000001</v>
      </c>
      <c r="Y34" s="297"/>
      <c r="Z34" s="27"/>
      <c r="AA34" s="128"/>
      <c r="AB34" s="133">
        <f t="shared" si="5"/>
        <v>0</v>
      </c>
      <c r="AC34" s="66"/>
      <c r="AD34" s="66"/>
      <c r="AE34" s="66"/>
      <c r="AF34" s="67"/>
      <c r="AG34" s="76"/>
      <c r="AH34" s="76"/>
      <c r="AI34" s="140"/>
      <c r="AJ34" s="145"/>
      <c r="AK34" s="90"/>
      <c r="AL34" s="90"/>
      <c r="AM34" s="90"/>
      <c r="AN34" s="91"/>
      <c r="AO34" s="120"/>
      <c r="AP34" s="120"/>
      <c r="AQ34" s="150"/>
      <c r="AR34" s="155"/>
      <c r="AS34" s="100"/>
      <c r="AT34" s="100"/>
      <c r="AU34" s="100"/>
      <c r="AV34" s="101"/>
      <c r="AW34" s="14"/>
    </row>
    <row r="35" spans="1:49" s="7" customFormat="1" ht="18" customHeight="1" x14ac:dyDescent="0.25">
      <c r="A35" s="446"/>
      <c r="B35" s="449"/>
      <c r="C35" s="372" t="s">
        <v>84</v>
      </c>
      <c r="D35" s="219"/>
      <c r="E35" s="37"/>
      <c r="F35" s="241"/>
      <c r="G35" s="44"/>
      <c r="H35" s="56"/>
      <c r="I35" s="201"/>
      <c r="J35" s="193"/>
      <c r="K35" s="166"/>
      <c r="L35" s="251">
        <v>2273078.92</v>
      </c>
      <c r="M35" s="252">
        <v>1593090.71</v>
      </c>
      <c r="N35" s="253">
        <v>0</v>
      </c>
      <c r="O35" s="254">
        <v>3866169.63</v>
      </c>
      <c r="P35" s="250">
        <v>1.03</v>
      </c>
      <c r="Q35" s="250">
        <f t="shared" ref="Q35:Q36" si="17">O35*P35</f>
        <v>3982154.72</v>
      </c>
      <c r="R35" s="321">
        <v>4955873.59</v>
      </c>
      <c r="S35" s="500">
        <v>2280958.2200000002</v>
      </c>
      <c r="T35" s="501">
        <v>2674915.37</v>
      </c>
      <c r="U35" s="323">
        <v>0</v>
      </c>
      <c r="V35" s="320">
        <f>SUM(S35:U35)</f>
        <v>4955873.59</v>
      </c>
      <c r="W35" s="320">
        <v>1.03</v>
      </c>
      <c r="X35" s="320">
        <f t="shared" ref="X35:X36" si="18">V35*W35</f>
        <v>5104549.8</v>
      </c>
      <c r="Y35" s="298"/>
      <c r="Z35" s="25"/>
      <c r="AA35" s="130"/>
      <c r="AB35" s="135">
        <f t="shared" si="5"/>
        <v>0</v>
      </c>
      <c r="AC35" s="68"/>
      <c r="AD35" s="68"/>
      <c r="AE35" s="68"/>
      <c r="AF35" s="71"/>
      <c r="AG35" s="77"/>
      <c r="AH35" s="77"/>
      <c r="AI35" s="142"/>
      <c r="AJ35" s="147"/>
      <c r="AK35" s="92"/>
      <c r="AL35" s="92"/>
      <c r="AM35" s="92"/>
      <c r="AN35" s="95"/>
      <c r="AO35" s="121"/>
      <c r="AP35" s="121"/>
      <c r="AQ35" s="152"/>
      <c r="AR35" s="157"/>
      <c r="AS35" s="102"/>
      <c r="AT35" s="102"/>
      <c r="AU35" s="102"/>
      <c r="AV35" s="105"/>
      <c r="AW35" s="14"/>
    </row>
    <row r="36" spans="1:49" s="7" customFormat="1" ht="18" customHeight="1" thickBot="1" x14ac:dyDescent="0.3">
      <c r="A36" s="446"/>
      <c r="B36" s="449"/>
      <c r="C36" s="373" t="s">
        <v>85</v>
      </c>
      <c r="D36" s="217"/>
      <c r="E36" s="34"/>
      <c r="F36" s="240"/>
      <c r="G36" s="45"/>
      <c r="H36" s="54"/>
      <c r="I36" s="202"/>
      <c r="J36" s="195"/>
      <c r="K36" s="168"/>
      <c r="L36" s="255">
        <v>1730553.87</v>
      </c>
      <c r="M36" s="256">
        <v>1292552.69</v>
      </c>
      <c r="N36" s="257">
        <v>0</v>
      </c>
      <c r="O36" s="258">
        <v>3023106.56</v>
      </c>
      <c r="P36" s="250">
        <v>1.03</v>
      </c>
      <c r="Q36" s="250">
        <f t="shared" si="17"/>
        <v>3113799.76</v>
      </c>
      <c r="R36" s="324">
        <v>3986999.88</v>
      </c>
      <c r="S36" s="502">
        <v>1731613.59</v>
      </c>
      <c r="T36" s="503">
        <v>2255386.29</v>
      </c>
      <c r="U36" s="325">
        <v>0</v>
      </c>
      <c r="V36" s="320">
        <f>SUM(S36:U36)</f>
        <v>3986999.88</v>
      </c>
      <c r="W36" s="320">
        <v>1.03</v>
      </c>
      <c r="X36" s="320">
        <f t="shared" si="18"/>
        <v>4106609.88</v>
      </c>
      <c r="Y36" s="300"/>
      <c r="Z36" s="28"/>
      <c r="AA36" s="131"/>
      <c r="AB36" s="136">
        <f t="shared" si="5"/>
        <v>0</v>
      </c>
      <c r="AC36" s="72"/>
      <c r="AD36" s="72"/>
      <c r="AE36" s="72"/>
      <c r="AF36" s="73"/>
      <c r="AG36" s="79"/>
      <c r="AH36" s="79"/>
      <c r="AI36" s="143"/>
      <c r="AJ36" s="148"/>
      <c r="AK36" s="96"/>
      <c r="AL36" s="96"/>
      <c r="AM36" s="96"/>
      <c r="AN36" s="97"/>
      <c r="AO36" s="123"/>
      <c r="AP36" s="123"/>
      <c r="AQ36" s="153"/>
      <c r="AR36" s="158"/>
      <c r="AS36" s="106"/>
      <c r="AT36" s="106"/>
      <c r="AU36" s="106"/>
      <c r="AV36" s="107"/>
      <c r="AW36" s="14"/>
    </row>
    <row r="37" spans="1:49" s="8" customFormat="1" ht="29.25" thickBot="1" x14ac:dyDescent="0.25">
      <c r="A37" s="446"/>
      <c r="B37" s="449"/>
      <c r="C37" s="17" t="s">
        <v>28</v>
      </c>
      <c r="D37" s="218"/>
      <c r="E37" s="35"/>
      <c r="F37" s="233"/>
      <c r="G37" s="46"/>
      <c r="H37" s="55"/>
      <c r="I37" s="203"/>
      <c r="J37" s="191" t="s">
        <v>29</v>
      </c>
      <c r="K37" s="164" t="s">
        <v>15</v>
      </c>
      <c r="L37" s="305">
        <v>1472813.42</v>
      </c>
      <c r="M37" s="287">
        <v>1370523.42</v>
      </c>
      <c r="N37" s="288">
        <v>0</v>
      </c>
      <c r="O37" s="290">
        <f>SUM(O38:O39)</f>
        <v>2843336.84</v>
      </c>
      <c r="P37" s="250">
        <v>1.03</v>
      </c>
      <c r="Q37" s="290">
        <f>SUM(Q38:Q39)</f>
        <v>2928636.95</v>
      </c>
      <c r="R37" s="316">
        <f>SUM(R38:R39)</f>
        <v>2847922.92</v>
      </c>
      <c r="S37" s="497">
        <f>SUM(S38:S39)</f>
        <v>1482522.39</v>
      </c>
      <c r="T37" s="497">
        <f t="shared" ref="T37:U37" si="19">SUM(T38:T39)</f>
        <v>1365400.53</v>
      </c>
      <c r="U37" s="316">
        <f t="shared" si="19"/>
        <v>0</v>
      </c>
      <c r="V37" s="322">
        <f>SUM(V38:V39)</f>
        <v>2847922.92</v>
      </c>
      <c r="W37" s="320">
        <v>1.03</v>
      </c>
      <c r="X37" s="322">
        <f>SUM(X38:X39)</f>
        <v>2933360.6</v>
      </c>
      <c r="Y37" s="299"/>
      <c r="Z37" s="26"/>
      <c r="AA37" s="129"/>
      <c r="AB37" s="134"/>
      <c r="AC37" s="69"/>
      <c r="AD37" s="69"/>
      <c r="AE37" s="69"/>
      <c r="AF37" s="70"/>
      <c r="AG37" s="78"/>
      <c r="AH37" s="78"/>
      <c r="AI37" s="141"/>
      <c r="AJ37" s="146"/>
      <c r="AK37" s="93"/>
      <c r="AL37" s="93"/>
      <c r="AM37" s="93"/>
      <c r="AN37" s="94"/>
      <c r="AO37" s="122"/>
      <c r="AP37" s="122"/>
      <c r="AQ37" s="151"/>
      <c r="AR37" s="156"/>
      <c r="AS37" s="103"/>
      <c r="AT37" s="103"/>
      <c r="AU37" s="103"/>
      <c r="AV37" s="104"/>
      <c r="AW37" s="14"/>
    </row>
    <row r="38" spans="1:49" s="7" customFormat="1" ht="30" x14ac:dyDescent="0.25">
      <c r="A38" s="446"/>
      <c r="B38" s="449"/>
      <c r="C38" s="371" t="s">
        <v>86</v>
      </c>
      <c r="D38" s="216"/>
      <c r="E38" s="33" t="s">
        <v>114</v>
      </c>
      <c r="F38" s="239"/>
      <c r="G38" s="43"/>
      <c r="H38" s="53"/>
      <c r="I38" s="200"/>
      <c r="J38" s="192"/>
      <c r="K38" s="165"/>
      <c r="L38" s="247">
        <v>0</v>
      </c>
      <c r="M38" s="248">
        <v>426606.33</v>
      </c>
      <c r="N38" s="249">
        <v>0</v>
      </c>
      <c r="O38" s="250">
        <v>426606.33</v>
      </c>
      <c r="P38" s="250">
        <v>1.03</v>
      </c>
      <c r="Q38" s="250">
        <f>O38*P38</f>
        <v>439404.52</v>
      </c>
      <c r="R38" s="318">
        <v>426606.12</v>
      </c>
      <c r="S38" s="498">
        <v>0</v>
      </c>
      <c r="T38" s="499">
        <v>426606.12</v>
      </c>
      <c r="U38" s="319">
        <v>0</v>
      </c>
      <c r="V38" s="320">
        <f>SUM(S38:U38)</f>
        <v>426606.12</v>
      </c>
      <c r="W38" s="320">
        <v>1.03</v>
      </c>
      <c r="X38" s="320">
        <f>V38*W38</f>
        <v>439404.3</v>
      </c>
      <c r="Y38" s="297"/>
      <c r="Z38" s="27">
        <v>584519.68000000005</v>
      </c>
      <c r="AA38" s="128"/>
      <c r="AB38" s="133">
        <f t="shared" si="5"/>
        <v>584519.68000000005</v>
      </c>
      <c r="AC38" s="66">
        <v>0</v>
      </c>
      <c r="AD38" s="66">
        <v>261666.67</v>
      </c>
      <c r="AE38" s="66">
        <v>0</v>
      </c>
      <c r="AF38" s="67">
        <f>AC38+AD38</f>
        <v>261666.67</v>
      </c>
      <c r="AG38" s="76"/>
      <c r="AH38" s="76"/>
      <c r="AI38" s="140"/>
      <c r="AJ38" s="145"/>
      <c r="AK38" s="90"/>
      <c r="AL38" s="90"/>
      <c r="AM38" s="90"/>
      <c r="AN38" s="91"/>
      <c r="AO38" s="120"/>
      <c r="AP38" s="120"/>
      <c r="AQ38" s="150"/>
      <c r="AR38" s="155"/>
      <c r="AS38" s="100"/>
      <c r="AT38" s="100"/>
      <c r="AU38" s="100"/>
      <c r="AV38" s="101"/>
      <c r="AW38" s="14"/>
    </row>
    <row r="39" spans="1:49" s="7" customFormat="1" ht="30.75" thickBot="1" x14ac:dyDescent="0.3">
      <c r="A39" s="446"/>
      <c r="B39" s="449"/>
      <c r="C39" s="373" t="s">
        <v>87</v>
      </c>
      <c r="D39" s="217"/>
      <c r="E39" s="34" t="s">
        <v>114</v>
      </c>
      <c r="F39" s="240"/>
      <c r="G39" s="45"/>
      <c r="H39" s="54"/>
      <c r="I39" s="202"/>
      <c r="J39" s="195"/>
      <c r="K39" s="168"/>
      <c r="L39" s="255">
        <v>1472813.42</v>
      </c>
      <c r="M39" s="256">
        <v>943917.09</v>
      </c>
      <c r="N39" s="257">
        <v>0</v>
      </c>
      <c r="O39" s="258">
        <v>2416730.5099999998</v>
      </c>
      <c r="P39" s="250">
        <v>1.03</v>
      </c>
      <c r="Q39" s="250">
        <f>O39*P39</f>
        <v>2489232.4300000002</v>
      </c>
      <c r="R39" s="324">
        <v>2421316.7999999998</v>
      </c>
      <c r="S39" s="502">
        <v>1482522.39</v>
      </c>
      <c r="T39" s="503">
        <v>938794.41</v>
      </c>
      <c r="U39" s="325">
        <v>0</v>
      </c>
      <c r="V39" s="320">
        <f>SUM(S39:U39)</f>
        <v>2421316.7999999998</v>
      </c>
      <c r="W39" s="320">
        <v>1.03</v>
      </c>
      <c r="X39" s="320">
        <f>V39*W39</f>
        <v>2493956.2999999998</v>
      </c>
      <c r="Y39" s="300"/>
      <c r="Z39" s="28"/>
      <c r="AA39" s="131"/>
      <c r="AB39" s="136">
        <f t="shared" si="5"/>
        <v>0</v>
      </c>
      <c r="AC39" s="72"/>
      <c r="AD39" s="72"/>
      <c r="AE39" s="72"/>
      <c r="AF39" s="73"/>
      <c r="AG39" s="79"/>
      <c r="AH39" s="79"/>
      <c r="AI39" s="143"/>
      <c r="AJ39" s="148"/>
      <c r="AK39" s="96"/>
      <c r="AL39" s="96"/>
      <c r="AM39" s="96"/>
      <c r="AN39" s="97"/>
      <c r="AO39" s="123"/>
      <c r="AP39" s="123"/>
      <c r="AQ39" s="153"/>
      <c r="AR39" s="158"/>
      <c r="AS39" s="106"/>
      <c r="AT39" s="106"/>
      <c r="AU39" s="106"/>
      <c r="AV39" s="107"/>
      <c r="AW39" s="14"/>
    </row>
    <row r="40" spans="1:49" s="8" customFormat="1" ht="28.5" x14ac:dyDescent="0.2">
      <c r="A40" s="446"/>
      <c r="B40" s="449"/>
      <c r="C40" s="21" t="s">
        <v>30</v>
      </c>
      <c r="D40" s="221"/>
      <c r="E40" s="38"/>
      <c r="F40" s="236"/>
      <c r="G40" s="48"/>
      <c r="H40" s="58"/>
      <c r="I40" s="205"/>
      <c r="J40" s="197" t="s">
        <v>31</v>
      </c>
      <c r="K40" s="170" t="s">
        <v>15</v>
      </c>
      <c r="L40" s="392">
        <f>'[1]прил.7.2 (2)'!$F$43</f>
        <v>1960791.96</v>
      </c>
      <c r="M40" s="400">
        <f>'[1]прил.7.2 (2)'!$G$43</f>
        <v>969801.35</v>
      </c>
      <c r="N40" s="402">
        <v>0</v>
      </c>
      <c r="O40" s="404">
        <f>O42</f>
        <v>2930593.31</v>
      </c>
      <c r="P40" s="250">
        <v>1.03</v>
      </c>
      <c r="Q40" s="404">
        <f>Q42</f>
        <v>3018511.11</v>
      </c>
      <c r="R40" s="406">
        <f>R42</f>
        <v>2948327.67</v>
      </c>
      <c r="S40" s="508">
        <f>S42</f>
        <v>1985389.87</v>
      </c>
      <c r="T40" s="508">
        <f>T42</f>
        <v>962937.8</v>
      </c>
      <c r="U40" s="412">
        <f>U42</f>
        <v>0</v>
      </c>
      <c r="V40" s="414">
        <f>V42</f>
        <v>2948327.67</v>
      </c>
      <c r="W40" s="414">
        <v>1.03</v>
      </c>
      <c r="X40" s="414">
        <f>X42</f>
        <v>3036777.5</v>
      </c>
      <c r="Y40" s="436"/>
      <c r="Z40" s="438"/>
      <c r="AA40" s="440"/>
      <c r="AB40" s="420"/>
      <c r="AC40" s="382"/>
      <c r="AD40" s="382"/>
      <c r="AE40" s="382"/>
      <c r="AF40" s="384"/>
      <c r="AG40" s="386"/>
      <c r="AH40" s="386"/>
      <c r="AI40" s="416"/>
      <c r="AJ40" s="432"/>
      <c r="AK40" s="434"/>
      <c r="AL40" s="434"/>
      <c r="AM40" s="434"/>
      <c r="AN40" s="426"/>
      <c r="AO40" s="428"/>
      <c r="AP40" s="428"/>
      <c r="AQ40" s="430"/>
      <c r="AR40" s="418"/>
      <c r="AS40" s="380"/>
      <c r="AT40" s="380"/>
      <c r="AU40" s="380"/>
      <c r="AV40" s="422"/>
      <c r="AW40" s="14"/>
    </row>
    <row r="41" spans="1:49" s="8" customFormat="1" ht="30" customHeight="1" thickBot="1" x14ac:dyDescent="0.25">
      <c r="A41" s="446"/>
      <c r="B41" s="449"/>
      <c r="C41" s="22" t="s">
        <v>32</v>
      </c>
      <c r="D41" s="222"/>
      <c r="E41" s="39"/>
      <c r="F41" s="237"/>
      <c r="G41" s="49"/>
      <c r="H41" s="59"/>
      <c r="I41" s="206"/>
      <c r="J41" s="198" t="s">
        <v>33</v>
      </c>
      <c r="K41" s="171" t="s">
        <v>15</v>
      </c>
      <c r="L41" s="393"/>
      <c r="M41" s="401"/>
      <c r="N41" s="403"/>
      <c r="O41" s="405"/>
      <c r="P41" s="250">
        <v>1.03</v>
      </c>
      <c r="Q41" s="405"/>
      <c r="R41" s="407"/>
      <c r="S41" s="509"/>
      <c r="T41" s="509"/>
      <c r="U41" s="413"/>
      <c r="V41" s="415"/>
      <c r="W41" s="415"/>
      <c r="X41" s="415"/>
      <c r="Y41" s="437"/>
      <c r="Z41" s="439"/>
      <c r="AA41" s="441"/>
      <c r="AB41" s="421"/>
      <c r="AC41" s="383"/>
      <c r="AD41" s="383"/>
      <c r="AE41" s="383"/>
      <c r="AF41" s="385"/>
      <c r="AG41" s="387"/>
      <c r="AH41" s="387"/>
      <c r="AI41" s="417"/>
      <c r="AJ41" s="433"/>
      <c r="AK41" s="435"/>
      <c r="AL41" s="435"/>
      <c r="AM41" s="435"/>
      <c r="AN41" s="427"/>
      <c r="AO41" s="429"/>
      <c r="AP41" s="429"/>
      <c r="AQ41" s="431"/>
      <c r="AR41" s="419"/>
      <c r="AS41" s="381"/>
      <c r="AT41" s="381"/>
      <c r="AU41" s="381"/>
      <c r="AV41" s="423"/>
      <c r="AW41" s="14"/>
    </row>
    <row r="42" spans="1:49" s="7" customFormat="1" ht="30.75" thickBot="1" x14ac:dyDescent="0.3">
      <c r="A42" s="446"/>
      <c r="B42" s="449"/>
      <c r="C42" s="374" t="s">
        <v>88</v>
      </c>
      <c r="D42" s="220"/>
      <c r="E42" s="36" t="s">
        <v>114</v>
      </c>
      <c r="F42" s="242"/>
      <c r="G42" s="47"/>
      <c r="H42" s="57"/>
      <c r="I42" s="204"/>
      <c r="J42" s="196"/>
      <c r="K42" s="169"/>
      <c r="L42" s="259">
        <v>1960791.96</v>
      </c>
      <c r="M42" s="260">
        <v>969801.35</v>
      </c>
      <c r="N42" s="261">
        <v>0</v>
      </c>
      <c r="O42" s="262">
        <v>2930593.31</v>
      </c>
      <c r="P42" s="250">
        <v>1.03</v>
      </c>
      <c r="Q42" s="262">
        <f>O42*P42</f>
        <v>3018511.11</v>
      </c>
      <c r="R42" s="327">
        <v>2948327.67</v>
      </c>
      <c r="S42" s="506">
        <v>1985389.87</v>
      </c>
      <c r="T42" s="507">
        <v>962937.8</v>
      </c>
      <c r="U42" s="328">
        <v>0</v>
      </c>
      <c r="V42" s="329">
        <f>SUM(S42:U42)</f>
        <v>2948327.67</v>
      </c>
      <c r="W42" s="329">
        <v>1.03</v>
      </c>
      <c r="X42" s="329">
        <f>V42*W42</f>
        <v>3036777.5</v>
      </c>
      <c r="Y42" s="301"/>
      <c r="Z42" s="29"/>
      <c r="AA42" s="132"/>
      <c r="AB42" s="137">
        <f t="shared" ref="AB42" si="20">Y42+Z42+AA42</f>
        <v>0</v>
      </c>
      <c r="AC42" s="74"/>
      <c r="AD42" s="74"/>
      <c r="AE42" s="74"/>
      <c r="AF42" s="75"/>
      <c r="AG42" s="80"/>
      <c r="AH42" s="80"/>
      <c r="AI42" s="144"/>
      <c r="AJ42" s="149"/>
      <c r="AK42" s="98"/>
      <c r="AL42" s="98"/>
      <c r="AM42" s="98"/>
      <c r="AN42" s="99"/>
      <c r="AO42" s="124"/>
      <c r="AP42" s="124"/>
      <c r="AQ42" s="154"/>
      <c r="AR42" s="159"/>
      <c r="AS42" s="108"/>
      <c r="AT42" s="108"/>
      <c r="AU42" s="108"/>
      <c r="AV42" s="109"/>
      <c r="AW42" s="14"/>
    </row>
    <row r="43" spans="1:49" s="8" customFormat="1" ht="29.25" thickBot="1" x14ac:dyDescent="0.25">
      <c r="A43" s="446"/>
      <c r="B43" s="449"/>
      <c r="C43" s="17" t="s">
        <v>34</v>
      </c>
      <c r="D43" s="218"/>
      <c r="E43" s="35"/>
      <c r="F43" s="233"/>
      <c r="G43" s="46"/>
      <c r="H43" s="55"/>
      <c r="I43" s="203"/>
      <c r="J43" s="191" t="s">
        <v>35</v>
      </c>
      <c r="K43" s="164" t="s">
        <v>15</v>
      </c>
      <c r="L43" s="305">
        <v>307211.96000000002</v>
      </c>
      <c r="M43" s="287">
        <v>103686.01</v>
      </c>
      <c r="N43" s="288">
        <v>0</v>
      </c>
      <c r="O43" s="290">
        <f>O44</f>
        <v>410897.97</v>
      </c>
      <c r="P43" s="250">
        <v>1.03</v>
      </c>
      <c r="Q43" s="290">
        <f>Q44</f>
        <v>423224.91</v>
      </c>
      <c r="R43" s="316">
        <f>R44</f>
        <v>410907.51</v>
      </c>
      <c r="S43" s="504">
        <f>S44</f>
        <v>308890.46999999997</v>
      </c>
      <c r="T43" s="505">
        <f>T44</f>
        <v>102017.04</v>
      </c>
      <c r="U43" s="317">
        <f>U44</f>
        <v>0</v>
      </c>
      <c r="V43" s="322">
        <f>V44</f>
        <v>410907.51</v>
      </c>
      <c r="W43" s="329">
        <v>1.03</v>
      </c>
      <c r="X43" s="322">
        <f>X44</f>
        <v>423234.74</v>
      </c>
      <c r="Y43" s="299"/>
      <c r="Z43" s="26"/>
      <c r="AA43" s="129"/>
      <c r="AB43" s="134"/>
      <c r="AC43" s="69"/>
      <c r="AD43" s="69"/>
      <c r="AE43" s="69"/>
      <c r="AF43" s="70"/>
      <c r="AG43" s="78"/>
      <c r="AH43" s="78"/>
      <c r="AI43" s="141"/>
      <c r="AJ43" s="146"/>
      <c r="AK43" s="93"/>
      <c r="AL43" s="93"/>
      <c r="AM43" s="93"/>
      <c r="AN43" s="94"/>
      <c r="AO43" s="122"/>
      <c r="AP43" s="122"/>
      <c r="AQ43" s="151"/>
      <c r="AR43" s="156"/>
      <c r="AS43" s="103"/>
      <c r="AT43" s="103"/>
      <c r="AU43" s="103"/>
      <c r="AV43" s="104"/>
      <c r="AW43" s="14"/>
    </row>
    <row r="44" spans="1:49" s="7" customFormat="1" ht="30.75" thickBot="1" x14ac:dyDescent="0.3">
      <c r="A44" s="446"/>
      <c r="B44" s="449"/>
      <c r="C44" s="374" t="s">
        <v>89</v>
      </c>
      <c r="D44" s="220"/>
      <c r="E44" s="36" t="s">
        <v>114</v>
      </c>
      <c r="F44" s="242"/>
      <c r="G44" s="47"/>
      <c r="H44" s="57"/>
      <c r="I44" s="204"/>
      <c r="J44" s="196"/>
      <c r="K44" s="169"/>
      <c r="L44" s="259">
        <v>307211.96000000002</v>
      </c>
      <c r="M44" s="260">
        <v>103686.01</v>
      </c>
      <c r="N44" s="261">
        <v>0</v>
      </c>
      <c r="O44" s="262">
        <v>410897.97</v>
      </c>
      <c r="P44" s="250">
        <v>1.03</v>
      </c>
      <c r="Q44" s="262">
        <f>O44*P44</f>
        <v>423224.91</v>
      </c>
      <c r="R44" s="327">
        <v>410907.51</v>
      </c>
      <c r="S44" s="506">
        <v>308890.46999999997</v>
      </c>
      <c r="T44" s="507">
        <v>102017.04</v>
      </c>
      <c r="U44" s="328">
        <v>0</v>
      </c>
      <c r="V44" s="329">
        <f>SUM(S44:U44)</f>
        <v>410907.51</v>
      </c>
      <c r="W44" s="329">
        <v>1.03</v>
      </c>
      <c r="X44" s="329">
        <f>V44*W44</f>
        <v>423234.74</v>
      </c>
      <c r="Y44" s="301"/>
      <c r="Z44" s="29"/>
      <c r="AA44" s="132"/>
      <c r="AB44" s="137">
        <f t="shared" ref="AB44" si="21">Y44+Z44+AA44</f>
        <v>0</v>
      </c>
      <c r="AC44" s="74"/>
      <c r="AD44" s="74"/>
      <c r="AE44" s="74"/>
      <c r="AF44" s="75"/>
      <c r="AG44" s="80"/>
      <c r="AH44" s="80"/>
      <c r="AI44" s="144"/>
      <c r="AJ44" s="149"/>
      <c r="AK44" s="98"/>
      <c r="AL44" s="98"/>
      <c r="AM44" s="98"/>
      <c r="AN44" s="99"/>
      <c r="AO44" s="124"/>
      <c r="AP44" s="124"/>
      <c r="AQ44" s="154"/>
      <c r="AR44" s="159"/>
      <c r="AS44" s="108"/>
      <c r="AT44" s="108"/>
      <c r="AU44" s="108"/>
      <c r="AV44" s="109"/>
      <c r="AW44" s="14"/>
    </row>
    <row r="45" spans="1:49" s="8" customFormat="1" ht="43.5" thickBot="1" x14ac:dyDescent="0.25">
      <c r="A45" s="446"/>
      <c r="B45" s="449"/>
      <c r="C45" s="17" t="s">
        <v>91</v>
      </c>
      <c r="D45" s="218"/>
      <c r="E45" s="35"/>
      <c r="F45" s="233"/>
      <c r="G45" s="46"/>
      <c r="H45" s="55"/>
      <c r="I45" s="203"/>
      <c r="J45" s="191" t="s">
        <v>36</v>
      </c>
      <c r="K45" s="164" t="s">
        <v>15</v>
      </c>
      <c r="L45" s="305">
        <v>15913.18</v>
      </c>
      <c r="M45" s="287">
        <v>11318.45</v>
      </c>
      <c r="N45" s="288">
        <v>0</v>
      </c>
      <c r="O45" s="290">
        <f>O46</f>
        <v>27231.63</v>
      </c>
      <c r="P45" s="250">
        <v>1.03</v>
      </c>
      <c r="Q45" s="290">
        <f>Q46</f>
        <v>28048.58</v>
      </c>
      <c r="R45" s="316">
        <f>R46</f>
        <v>27230.78</v>
      </c>
      <c r="S45" s="504">
        <f>S46</f>
        <v>15926.92</v>
      </c>
      <c r="T45" s="505">
        <f>T46</f>
        <v>11303.86</v>
      </c>
      <c r="U45" s="317">
        <f>U46</f>
        <v>0</v>
      </c>
      <c r="V45" s="322">
        <f>V46</f>
        <v>27230.78</v>
      </c>
      <c r="W45" s="329">
        <v>1.03</v>
      </c>
      <c r="X45" s="322">
        <f>X46</f>
        <v>28047.7</v>
      </c>
      <c r="Y45" s="299"/>
      <c r="Z45" s="26"/>
      <c r="AA45" s="129"/>
      <c r="AB45" s="134"/>
      <c r="AC45" s="69"/>
      <c r="AD45" s="69"/>
      <c r="AE45" s="69"/>
      <c r="AF45" s="70"/>
      <c r="AG45" s="78"/>
      <c r="AH45" s="78"/>
      <c r="AI45" s="141"/>
      <c r="AJ45" s="146"/>
      <c r="AK45" s="93"/>
      <c r="AL45" s="93"/>
      <c r="AM45" s="93"/>
      <c r="AN45" s="94"/>
      <c r="AO45" s="122"/>
      <c r="AP45" s="122"/>
      <c r="AQ45" s="151"/>
      <c r="AR45" s="156"/>
      <c r="AS45" s="103"/>
      <c r="AT45" s="103"/>
      <c r="AU45" s="103"/>
      <c r="AV45" s="104"/>
      <c r="AW45" s="14"/>
    </row>
    <row r="46" spans="1:49" s="7" customFormat="1" ht="20.25" customHeight="1" thickBot="1" x14ac:dyDescent="0.3">
      <c r="A46" s="446"/>
      <c r="B46" s="449"/>
      <c r="C46" s="374" t="s">
        <v>90</v>
      </c>
      <c r="D46" s="220"/>
      <c r="E46" s="36" t="s">
        <v>114</v>
      </c>
      <c r="F46" s="242"/>
      <c r="G46" s="47"/>
      <c r="H46" s="57"/>
      <c r="I46" s="204"/>
      <c r="J46" s="196"/>
      <c r="K46" s="169"/>
      <c r="L46" s="259">
        <v>15913.18</v>
      </c>
      <c r="M46" s="260">
        <v>11318.45</v>
      </c>
      <c r="N46" s="261">
        <v>0</v>
      </c>
      <c r="O46" s="262">
        <v>27231.63</v>
      </c>
      <c r="P46" s="250">
        <v>1.03</v>
      </c>
      <c r="Q46" s="262">
        <f>O46*P46</f>
        <v>28048.58</v>
      </c>
      <c r="R46" s="327">
        <v>27230.78</v>
      </c>
      <c r="S46" s="506">
        <v>15926.92</v>
      </c>
      <c r="T46" s="507">
        <v>11303.86</v>
      </c>
      <c r="U46" s="328">
        <v>0</v>
      </c>
      <c r="V46" s="329">
        <f>SUM(S46:U46)</f>
        <v>27230.78</v>
      </c>
      <c r="W46" s="329">
        <v>1.03</v>
      </c>
      <c r="X46" s="329">
        <f>V46*W46</f>
        <v>28047.7</v>
      </c>
      <c r="Y46" s="301"/>
      <c r="Z46" s="29"/>
      <c r="AA46" s="132"/>
      <c r="AB46" s="137">
        <f t="shared" ref="AB46" si="22">Y46+Z46+AA46</f>
        <v>0</v>
      </c>
      <c r="AC46" s="74"/>
      <c r="AD46" s="74"/>
      <c r="AE46" s="74"/>
      <c r="AF46" s="75"/>
      <c r="AG46" s="80"/>
      <c r="AH46" s="80"/>
      <c r="AI46" s="144"/>
      <c r="AJ46" s="149"/>
      <c r="AK46" s="98"/>
      <c r="AL46" s="98"/>
      <c r="AM46" s="98"/>
      <c r="AN46" s="99"/>
      <c r="AO46" s="124"/>
      <c r="AP46" s="124"/>
      <c r="AQ46" s="154"/>
      <c r="AR46" s="159"/>
      <c r="AS46" s="108"/>
      <c r="AT46" s="108"/>
      <c r="AU46" s="108"/>
      <c r="AV46" s="109"/>
      <c r="AW46" s="14"/>
    </row>
    <row r="47" spans="1:49" s="8" customFormat="1" ht="29.25" thickBot="1" x14ac:dyDescent="0.25">
      <c r="A47" s="446"/>
      <c r="B47" s="449"/>
      <c r="C47" s="17" t="s">
        <v>37</v>
      </c>
      <c r="D47" s="218"/>
      <c r="E47" s="35"/>
      <c r="F47" s="233"/>
      <c r="G47" s="46"/>
      <c r="H47" s="55"/>
      <c r="I47" s="203"/>
      <c r="J47" s="191" t="s">
        <v>38</v>
      </c>
      <c r="K47" s="164" t="s">
        <v>15</v>
      </c>
      <c r="L47" s="305">
        <v>109382.55</v>
      </c>
      <c r="M47" s="287">
        <v>67064.88</v>
      </c>
      <c r="N47" s="288">
        <v>0</v>
      </c>
      <c r="O47" s="290">
        <f>SUM(O48:O49)</f>
        <v>176447.43</v>
      </c>
      <c r="P47" s="250">
        <v>1.03</v>
      </c>
      <c r="Q47" s="290">
        <f>SUM(Q48:Q49)</f>
        <v>181740.86</v>
      </c>
      <c r="R47" s="316">
        <f>SUM(R48:R49)</f>
        <v>177160.65</v>
      </c>
      <c r="S47" s="497">
        <f>SUM(S48:S49)</f>
        <v>110408.18</v>
      </c>
      <c r="T47" s="497">
        <f t="shared" ref="T47:U47" si="23">SUM(T48:T49)</f>
        <v>66752.47</v>
      </c>
      <c r="U47" s="316">
        <f t="shared" si="23"/>
        <v>0</v>
      </c>
      <c r="V47" s="322">
        <f>SUM(V48:V49)</f>
        <v>177160.65</v>
      </c>
      <c r="W47" s="329">
        <v>1.03</v>
      </c>
      <c r="X47" s="322">
        <f>SUM(X48:X49)</f>
        <v>182475.47</v>
      </c>
      <c r="Y47" s="299"/>
      <c r="Z47" s="26"/>
      <c r="AA47" s="129"/>
      <c r="AB47" s="134"/>
      <c r="AC47" s="69"/>
      <c r="AD47" s="69"/>
      <c r="AE47" s="69"/>
      <c r="AF47" s="70"/>
      <c r="AG47" s="78"/>
      <c r="AH47" s="78"/>
      <c r="AI47" s="141"/>
      <c r="AJ47" s="146"/>
      <c r="AK47" s="93"/>
      <c r="AL47" s="93"/>
      <c r="AM47" s="93"/>
      <c r="AN47" s="94"/>
      <c r="AO47" s="122"/>
      <c r="AP47" s="122"/>
      <c r="AQ47" s="151"/>
      <c r="AR47" s="156"/>
      <c r="AS47" s="103"/>
      <c r="AT47" s="103"/>
      <c r="AU47" s="103"/>
      <c r="AV47" s="104"/>
      <c r="AW47" s="14"/>
    </row>
    <row r="48" spans="1:49" s="7" customFormat="1" ht="20.25" customHeight="1" thickBot="1" x14ac:dyDescent="0.3">
      <c r="A48" s="446"/>
      <c r="B48" s="449"/>
      <c r="C48" s="375" t="s">
        <v>92</v>
      </c>
      <c r="D48" s="216"/>
      <c r="E48" s="33" t="s">
        <v>114</v>
      </c>
      <c r="F48" s="239"/>
      <c r="G48" s="43"/>
      <c r="H48" s="53"/>
      <c r="I48" s="200"/>
      <c r="J48" s="192"/>
      <c r="K48" s="165"/>
      <c r="L48" s="247">
        <v>80125.13</v>
      </c>
      <c r="M48" s="248">
        <v>52270.38</v>
      </c>
      <c r="N48" s="249">
        <v>0</v>
      </c>
      <c r="O48" s="250">
        <v>132395.51</v>
      </c>
      <c r="P48" s="250">
        <v>1.03</v>
      </c>
      <c r="Q48" s="250">
        <f>O48*P48</f>
        <v>136367.38</v>
      </c>
      <c r="R48" s="318">
        <v>132464.01999999999</v>
      </c>
      <c r="S48" s="498">
        <v>80402.92</v>
      </c>
      <c r="T48" s="499">
        <v>52061.1</v>
      </c>
      <c r="U48" s="319">
        <v>0</v>
      </c>
      <c r="V48" s="320">
        <f>SUM(S48:U48)</f>
        <v>132464.01999999999</v>
      </c>
      <c r="W48" s="329">
        <v>1.03</v>
      </c>
      <c r="X48" s="320">
        <f>V48*W48</f>
        <v>136437.94</v>
      </c>
      <c r="Y48" s="297"/>
      <c r="Z48" s="27"/>
      <c r="AA48" s="128"/>
      <c r="AB48" s="133">
        <f t="shared" ref="AB48:AB49" si="24">Y48+Z48+AA48</f>
        <v>0</v>
      </c>
      <c r="AC48" s="66"/>
      <c r="AD48" s="66"/>
      <c r="AE48" s="66"/>
      <c r="AF48" s="67"/>
      <c r="AG48" s="76"/>
      <c r="AH48" s="76"/>
      <c r="AI48" s="140"/>
      <c r="AJ48" s="145"/>
      <c r="AK48" s="90"/>
      <c r="AL48" s="90"/>
      <c r="AM48" s="90"/>
      <c r="AN48" s="91"/>
      <c r="AO48" s="120"/>
      <c r="AP48" s="120"/>
      <c r="AQ48" s="150"/>
      <c r="AR48" s="155"/>
      <c r="AS48" s="100"/>
      <c r="AT48" s="100"/>
      <c r="AU48" s="100"/>
      <c r="AV48" s="101"/>
      <c r="AW48" s="14"/>
    </row>
    <row r="49" spans="1:49" s="7" customFormat="1" ht="20.25" customHeight="1" thickBot="1" x14ac:dyDescent="0.3">
      <c r="A49" s="446"/>
      <c r="B49" s="449"/>
      <c r="C49" s="374" t="s">
        <v>93</v>
      </c>
      <c r="D49" s="220"/>
      <c r="E49" s="36" t="s">
        <v>114</v>
      </c>
      <c r="F49" s="242"/>
      <c r="G49" s="47"/>
      <c r="H49" s="57"/>
      <c r="I49" s="204"/>
      <c r="J49" s="195"/>
      <c r="K49" s="168"/>
      <c r="L49" s="255">
        <v>29257.42</v>
      </c>
      <c r="M49" s="256">
        <v>14794.5</v>
      </c>
      <c r="N49" s="257">
        <v>0</v>
      </c>
      <c r="O49" s="258">
        <v>44051.92</v>
      </c>
      <c r="P49" s="250">
        <v>1.03</v>
      </c>
      <c r="Q49" s="250">
        <f>O49*P49</f>
        <v>45373.48</v>
      </c>
      <c r="R49" s="324">
        <v>44696.63</v>
      </c>
      <c r="S49" s="502">
        <v>30005.26</v>
      </c>
      <c r="T49" s="503">
        <v>14691.37</v>
      </c>
      <c r="U49" s="325">
        <v>0</v>
      </c>
      <c r="V49" s="326">
        <f>SUM(S49:U49)</f>
        <v>44696.63</v>
      </c>
      <c r="W49" s="329">
        <v>1.03</v>
      </c>
      <c r="X49" s="320">
        <f>V49*W49</f>
        <v>46037.53</v>
      </c>
      <c r="Y49" s="300"/>
      <c r="Z49" s="28"/>
      <c r="AA49" s="131"/>
      <c r="AB49" s="136">
        <f t="shared" si="24"/>
        <v>0</v>
      </c>
      <c r="AC49" s="72"/>
      <c r="AD49" s="72"/>
      <c r="AE49" s="72"/>
      <c r="AF49" s="73"/>
      <c r="AG49" s="79"/>
      <c r="AH49" s="79"/>
      <c r="AI49" s="143"/>
      <c r="AJ49" s="148"/>
      <c r="AK49" s="96"/>
      <c r="AL49" s="96"/>
      <c r="AM49" s="96"/>
      <c r="AN49" s="97"/>
      <c r="AO49" s="123"/>
      <c r="AP49" s="123"/>
      <c r="AQ49" s="153"/>
      <c r="AR49" s="158"/>
      <c r="AS49" s="106"/>
      <c r="AT49" s="106"/>
      <c r="AU49" s="106"/>
      <c r="AV49" s="107"/>
      <c r="AW49" s="14"/>
    </row>
    <row r="50" spans="1:49" s="8" customFormat="1" ht="43.5" thickBot="1" x14ac:dyDescent="0.25">
      <c r="A50" s="446"/>
      <c r="B50" s="449"/>
      <c r="C50" s="17" t="s">
        <v>39</v>
      </c>
      <c r="D50" s="218"/>
      <c r="E50" s="35"/>
      <c r="F50" s="233"/>
      <c r="G50" s="46"/>
      <c r="H50" s="55"/>
      <c r="I50" s="203"/>
      <c r="J50" s="191" t="s">
        <v>40</v>
      </c>
      <c r="K50" s="164" t="s">
        <v>15</v>
      </c>
      <c r="L50" s="305">
        <v>2389855.8199999998</v>
      </c>
      <c r="M50" s="287">
        <v>271409.07</v>
      </c>
      <c r="N50" s="288">
        <v>122964.03</v>
      </c>
      <c r="O50" s="290">
        <f>SUM(O51:O52)</f>
        <v>2784228.92</v>
      </c>
      <c r="P50" s="250">
        <v>1.03</v>
      </c>
      <c r="Q50" s="290">
        <f>SUM(Q51:Q52)</f>
        <v>2867755.79</v>
      </c>
      <c r="R50" s="316">
        <f>SUM(R51:R52)</f>
        <v>2784230.84</v>
      </c>
      <c r="S50" s="497">
        <f>S51+S52</f>
        <v>2391463.85</v>
      </c>
      <c r="T50" s="497">
        <f t="shared" ref="T50:U50" si="25">SUM(T51:T52)</f>
        <v>269802.51</v>
      </c>
      <c r="U50" s="316">
        <f t="shared" si="25"/>
        <v>122964.48</v>
      </c>
      <c r="V50" s="322">
        <f>SUM(V51:V52)</f>
        <v>2784230.84</v>
      </c>
      <c r="W50" s="329">
        <v>1.03</v>
      </c>
      <c r="X50" s="322">
        <f>SUM(X51:X52)</f>
        <v>2867757.76</v>
      </c>
      <c r="Y50" s="299"/>
      <c r="Z50" s="26"/>
      <c r="AA50" s="129"/>
      <c r="AB50" s="134"/>
      <c r="AC50" s="69"/>
      <c r="AD50" s="69"/>
      <c r="AE50" s="69"/>
      <c r="AF50" s="70"/>
      <c r="AG50" s="78"/>
      <c r="AH50" s="78"/>
      <c r="AI50" s="141"/>
      <c r="AJ50" s="146"/>
      <c r="AK50" s="93"/>
      <c r="AL50" s="93"/>
      <c r="AM50" s="93"/>
      <c r="AN50" s="94"/>
      <c r="AO50" s="122"/>
      <c r="AP50" s="122"/>
      <c r="AQ50" s="151"/>
      <c r="AR50" s="156"/>
      <c r="AS50" s="103"/>
      <c r="AT50" s="103"/>
      <c r="AU50" s="103"/>
      <c r="AV50" s="104"/>
      <c r="AW50" s="14"/>
    </row>
    <row r="51" spans="1:49" s="7" customFormat="1" ht="30.75" thickBot="1" x14ac:dyDescent="0.3">
      <c r="A51" s="446"/>
      <c r="B51" s="449"/>
      <c r="C51" s="15" t="s">
        <v>94</v>
      </c>
      <c r="D51" s="216"/>
      <c r="E51" s="33" t="s">
        <v>114</v>
      </c>
      <c r="F51" s="239" t="str">
        <f>F32</f>
        <v>ИП Гуль</v>
      </c>
      <c r="G51" s="43"/>
      <c r="H51" s="53"/>
      <c r="I51" s="200"/>
      <c r="J51" s="192"/>
      <c r="K51" s="165"/>
      <c r="L51" s="247">
        <v>2389855.8199999998</v>
      </c>
      <c r="M51" s="248">
        <v>271409.07</v>
      </c>
      <c r="N51" s="249">
        <v>0</v>
      </c>
      <c r="O51" s="250">
        <v>2661264.89</v>
      </c>
      <c r="P51" s="250">
        <v>1.03</v>
      </c>
      <c r="Q51" s="250">
        <f>O51*P51</f>
        <v>2741102.84</v>
      </c>
      <c r="R51" s="318">
        <v>2661266.36</v>
      </c>
      <c r="S51" s="498">
        <v>2391463.85</v>
      </c>
      <c r="T51" s="499">
        <v>269802.51</v>
      </c>
      <c r="U51" s="319">
        <v>0</v>
      </c>
      <c r="V51" s="320">
        <f>SUM(S51:U51)</f>
        <v>2661266.36</v>
      </c>
      <c r="W51" s="329">
        <v>1.03</v>
      </c>
      <c r="X51" s="320">
        <f>V51*W51</f>
        <v>2741104.35</v>
      </c>
      <c r="Y51" s="297"/>
      <c r="Z51" s="27"/>
      <c r="AA51" s="128"/>
      <c r="AB51" s="133">
        <f t="shared" ref="AB51:AB52" si="26">Y51+Z51+AA51</f>
        <v>0</v>
      </c>
      <c r="AC51" s="66"/>
      <c r="AD51" s="66"/>
      <c r="AE51" s="66"/>
      <c r="AF51" s="67"/>
      <c r="AG51" s="76"/>
      <c r="AH51" s="76"/>
      <c r="AI51" s="140"/>
      <c r="AJ51" s="145"/>
      <c r="AK51" s="90"/>
      <c r="AL51" s="90"/>
      <c r="AM51" s="90"/>
      <c r="AN51" s="91"/>
      <c r="AO51" s="120"/>
      <c r="AP51" s="120"/>
      <c r="AQ51" s="150"/>
      <c r="AR51" s="155"/>
      <c r="AS51" s="100"/>
      <c r="AT51" s="100"/>
      <c r="AU51" s="100"/>
      <c r="AV51" s="101"/>
      <c r="AW51" s="14"/>
    </row>
    <row r="52" spans="1:49" s="7" customFormat="1" ht="30.75" thickBot="1" x14ac:dyDescent="0.3">
      <c r="A52" s="446"/>
      <c r="B52" s="449"/>
      <c r="C52" s="12" t="s">
        <v>95</v>
      </c>
      <c r="D52" s="217"/>
      <c r="E52" s="34" t="s">
        <v>114</v>
      </c>
      <c r="F52" s="240" t="str">
        <f>F51</f>
        <v>ИП Гуль</v>
      </c>
      <c r="G52" s="45"/>
      <c r="H52" s="54"/>
      <c r="I52" s="202"/>
      <c r="J52" s="195"/>
      <c r="K52" s="168"/>
      <c r="L52" s="255">
        <v>0</v>
      </c>
      <c r="M52" s="256">
        <v>0</v>
      </c>
      <c r="N52" s="257">
        <v>122964.03</v>
      </c>
      <c r="O52" s="258">
        <v>122964.03</v>
      </c>
      <c r="P52" s="250">
        <v>1.03</v>
      </c>
      <c r="Q52" s="250">
        <f>O52*P52</f>
        <v>126652.95</v>
      </c>
      <c r="R52" s="324">
        <v>122964.48</v>
      </c>
      <c r="S52" s="502">
        <v>0</v>
      </c>
      <c r="T52" s="503">
        <v>0</v>
      </c>
      <c r="U52" s="325">
        <f>R52</f>
        <v>122964.48</v>
      </c>
      <c r="V52" s="326">
        <f>SUM(S52:U52)</f>
        <v>122964.48</v>
      </c>
      <c r="W52" s="329">
        <v>1.03</v>
      </c>
      <c r="X52" s="320">
        <f>V52*W52</f>
        <v>126653.41</v>
      </c>
      <c r="Y52" s="300"/>
      <c r="Z52" s="28"/>
      <c r="AA52" s="131"/>
      <c r="AB52" s="136">
        <f t="shared" si="26"/>
        <v>0</v>
      </c>
      <c r="AC52" s="72"/>
      <c r="AD52" s="72"/>
      <c r="AE52" s="72"/>
      <c r="AF52" s="73"/>
      <c r="AG52" s="79"/>
      <c r="AH52" s="79"/>
      <c r="AI52" s="143"/>
      <c r="AJ52" s="148"/>
      <c r="AK52" s="96"/>
      <c r="AL52" s="96"/>
      <c r="AM52" s="96"/>
      <c r="AN52" s="97"/>
      <c r="AO52" s="123"/>
      <c r="AP52" s="123"/>
      <c r="AQ52" s="153"/>
      <c r="AR52" s="158"/>
      <c r="AS52" s="106"/>
      <c r="AT52" s="106"/>
      <c r="AU52" s="106"/>
      <c r="AV52" s="107"/>
      <c r="AW52" s="14"/>
    </row>
    <row r="53" spans="1:49" s="8" customFormat="1" ht="29.25" customHeight="1" thickBot="1" x14ac:dyDescent="0.25">
      <c r="A53" s="446"/>
      <c r="B53" s="449"/>
      <c r="C53" s="13" t="s">
        <v>41</v>
      </c>
      <c r="D53" s="223"/>
      <c r="E53" s="30"/>
      <c r="F53" s="40"/>
      <c r="G53" s="50"/>
      <c r="H53" s="60"/>
      <c r="I53" s="207"/>
      <c r="J53" s="191" t="s">
        <v>42</v>
      </c>
      <c r="K53" s="164" t="s">
        <v>15</v>
      </c>
      <c r="L53" s="305">
        <v>479547.31</v>
      </c>
      <c r="M53" s="287">
        <v>181585.65</v>
      </c>
      <c r="N53" s="288">
        <v>0</v>
      </c>
      <c r="O53" s="290">
        <f>O54</f>
        <v>661132.96</v>
      </c>
      <c r="P53" s="250">
        <v>1.03</v>
      </c>
      <c r="Q53" s="290">
        <f>Q54</f>
        <v>680966.95</v>
      </c>
      <c r="R53" s="316">
        <f>R54</f>
        <v>704369.6</v>
      </c>
      <c r="S53" s="504">
        <f>S54</f>
        <v>481209.77</v>
      </c>
      <c r="T53" s="505">
        <f>T54</f>
        <v>223159.83</v>
      </c>
      <c r="U53" s="317">
        <f>U54</f>
        <v>0</v>
      </c>
      <c r="V53" s="322">
        <f>V54</f>
        <v>704369.6</v>
      </c>
      <c r="W53" s="329">
        <v>1.03</v>
      </c>
      <c r="X53" s="322">
        <f>X54</f>
        <v>725500.69</v>
      </c>
      <c r="Y53" s="299"/>
      <c r="Z53" s="26"/>
      <c r="AA53" s="129"/>
      <c r="AB53" s="134"/>
      <c r="AC53" s="69"/>
      <c r="AD53" s="69"/>
      <c r="AE53" s="69"/>
      <c r="AF53" s="70"/>
      <c r="AG53" s="78"/>
      <c r="AH53" s="78"/>
      <c r="AI53" s="141"/>
      <c r="AJ53" s="146"/>
      <c r="AK53" s="93"/>
      <c r="AL53" s="93"/>
      <c r="AM53" s="93"/>
      <c r="AN53" s="94"/>
      <c r="AO53" s="122"/>
      <c r="AP53" s="122"/>
      <c r="AQ53" s="151"/>
      <c r="AR53" s="156"/>
      <c r="AS53" s="103"/>
      <c r="AT53" s="103"/>
      <c r="AU53" s="103"/>
      <c r="AV53" s="104"/>
      <c r="AW53" s="14"/>
    </row>
    <row r="54" spans="1:49" s="7" customFormat="1" ht="30.75" thickBot="1" x14ac:dyDescent="0.3">
      <c r="A54" s="446"/>
      <c r="B54" s="449"/>
      <c r="C54" s="18" t="s">
        <v>96</v>
      </c>
      <c r="D54" s="220"/>
      <c r="E54" s="36" t="s">
        <v>114</v>
      </c>
      <c r="F54" s="242"/>
      <c r="G54" s="47"/>
      <c r="H54" s="57"/>
      <c r="I54" s="204"/>
      <c r="J54" s="196"/>
      <c r="K54" s="169"/>
      <c r="L54" s="259">
        <v>479547.31</v>
      </c>
      <c r="M54" s="260">
        <v>181585.65</v>
      </c>
      <c r="N54" s="261">
        <v>0</v>
      </c>
      <c r="O54" s="262">
        <v>661132.96</v>
      </c>
      <c r="P54" s="250">
        <v>1.03</v>
      </c>
      <c r="Q54" s="262">
        <f>O54*P54</f>
        <v>680966.95</v>
      </c>
      <c r="R54" s="327">
        <v>704369.6</v>
      </c>
      <c r="S54" s="506">
        <v>481209.77</v>
      </c>
      <c r="T54" s="507">
        <v>223159.83</v>
      </c>
      <c r="U54" s="328">
        <v>0</v>
      </c>
      <c r="V54" s="329">
        <f>SUM(S54:U54)</f>
        <v>704369.6</v>
      </c>
      <c r="W54" s="329">
        <v>1.03</v>
      </c>
      <c r="X54" s="329">
        <f>V54*W54</f>
        <v>725500.69</v>
      </c>
      <c r="Y54" s="301"/>
      <c r="Z54" s="29"/>
      <c r="AA54" s="132"/>
      <c r="AB54" s="137">
        <f t="shared" ref="AB54" si="27">Y54+Z54+AA54</f>
        <v>0</v>
      </c>
      <c r="AC54" s="74"/>
      <c r="AD54" s="74"/>
      <c r="AE54" s="74"/>
      <c r="AF54" s="75"/>
      <c r="AG54" s="80"/>
      <c r="AH54" s="80"/>
      <c r="AI54" s="144"/>
      <c r="AJ54" s="149"/>
      <c r="AK54" s="98"/>
      <c r="AL54" s="98"/>
      <c r="AM54" s="98"/>
      <c r="AN54" s="99"/>
      <c r="AO54" s="124"/>
      <c r="AP54" s="124"/>
      <c r="AQ54" s="154"/>
      <c r="AR54" s="159"/>
      <c r="AS54" s="108"/>
      <c r="AT54" s="108"/>
      <c r="AU54" s="108"/>
      <c r="AV54" s="109"/>
      <c r="AW54" s="14"/>
    </row>
    <row r="55" spans="1:49" s="8" customFormat="1" ht="30.75" customHeight="1" x14ac:dyDescent="0.2">
      <c r="A55" s="446"/>
      <c r="B55" s="449"/>
      <c r="C55" s="21" t="s">
        <v>43</v>
      </c>
      <c r="D55" s="221"/>
      <c r="E55" s="38"/>
      <c r="F55" s="236"/>
      <c r="G55" s="48"/>
      <c r="H55" s="58"/>
      <c r="I55" s="205"/>
      <c r="J55" s="197" t="s">
        <v>44</v>
      </c>
      <c r="K55" s="170" t="s">
        <v>15</v>
      </c>
      <c r="L55" s="392">
        <f>L57+L58+L59</f>
        <v>3093243.93</v>
      </c>
      <c r="M55" s="400">
        <f t="shared" ref="M55:N55" si="28">M57+M58+M59</f>
        <v>2301376.38</v>
      </c>
      <c r="N55" s="402">
        <f t="shared" si="28"/>
        <v>0</v>
      </c>
      <c r="O55" s="404">
        <f>SUM(O57:O59)</f>
        <v>5394620.3099999996</v>
      </c>
      <c r="P55" s="250">
        <v>1.03</v>
      </c>
      <c r="Q55" s="404">
        <f>SUM(Q57:Q59)</f>
        <v>5556458.9299999997</v>
      </c>
      <c r="R55" s="406">
        <f>SUM(R57:R59)</f>
        <v>5437774.2999999998</v>
      </c>
      <c r="S55" s="510">
        <f>S57+S58+S59</f>
        <v>3103965</v>
      </c>
      <c r="T55" s="511">
        <f t="shared" ref="T55:U55" si="29">SUM(T57:T59)</f>
        <v>2333809.2999999998</v>
      </c>
      <c r="U55" s="406">
        <f t="shared" si="29"/>
        <v>0</v>
      </c>
      <c r="V55" s="414">
        <f>SUM(V57:V59)</f>
        <v>5437774.2999999998</v>
      </c>
      <c r="W55" s="414">
        <v>1.03</v>
      </c>
      <c r="X55" s="414">
        <f>SUM(X57:X59)</f>
        <v>5600907.5300000003</v>
      </c>
      <c r="Y55" s="436"/>
      <c r="Z55" s="438"/>
      <c r="AA55" s="440"/>
      <c r="AB55" s="420"/>
      <c r="AC55" s="382"/>
      <c r="AD55" s="382"/>
      <c r="AE55" s="382"/>
      <c r="AF55" s="384"/>
      <c r="AG55" s="386"/>
      <c r="AH55" s="386"/>
      <c r="AI55" s="416"/>
      <c r="AJ55" s="432"/>
      <c r="AK55" s="434"/>
      <c r="AL55" s="434"/>
      <c r="AM55" s="434"/>
      <c r="AN55" s="426"/>
      <c r="AO55" s="428"/>
      <c r="AP55" s="428"/>
      <c r="AQ55" s="430"/>
      <c r="AR55" s="418"/>
      <c r="AS55" s="380"/>
      <c r="AT55" s="380"/>
      <c r="AU55" s="380"/>
      <c r="AV55" s="422"/>
      <c r="AW55" s="14"/>
    </row>
    <row r="56" spans="1:49" s="8" customFormat="1" ht="37.5" customHeight="1" thickBot="1" x14ac:dyDescent="0.25">
      <c r="A56" s="446"/>
      <c r="B56" s="449"/>
      <c r="C56" s="22" t="s">
        <v>45</v>
      </c>
      <c r="D56" s="222"/>
      <c r="E56" s="39"/>
      <c r="F56" s="237"/>
      <c r="G56" s="49"/>
      <c r="H56" s="59"/>
      <c r="I56" s="206"/>
      <c r="J56" s="198" t="s">
        <v>46</v>
      </c>
      <c r="K56" s="171" t="s">
        <v>15</v>
      </c>
      <c r="L56" s="393"/>
      <c r="M56" s="401"/>
      <c r="N56" s="403"/>
      <c r="O56" s="405"/>
      <c r="P56" s="250">
        <v>1.03</v>
      </c>
      <c r="Q56" s="405"/>
      <c r="R56" s="407"/>
      <c r="S56" s="512"/>
      <c r="T56" s="513"/>
      <c r="U56" s="407"/>
      <c r="V56" s="415"/>
      <c r="W56" s="415"/>
      <c r="X56" s="415"/>
      <c r="Y56" s="437"/>
      <c r="Z56" s="439"/>
      <c r="AA56" s="441"/>
      <c r="AB56" s="421"/>
      <c r="AC56" s="383"/>
      <c r="AD56" s="383"/>
      <c r="AE56" s="383"/>
      <c r="AF56" s="385"/>
      <c r="AG56" s="387"/>
      <c r="AH56" s="387"/>
      <c r="AI56" s="417"/>
      <c r="AJ56" s="433"/>
      <c r="AK56" s="435"/>
      <c r="AL56" s="435"/>
      <c r="AM56" s="435"/>
      <c r="AN56" s="427"/>
      <c r="AO56" s="429"/>
      <c r="AP56" s="429"/>
      <c r="AQ56" s="431"/>
      <c r="AR56" s="419"/>
      <c r="AS56" s="381"/>
      <c r="AT56" s="381"/>
      <c r="AU56" s="381"/>
      <c r="AV56" s="423"/>
      <c r="AW56" s="14"/>
    </row>
    <row r="57" spans="1:49" s="7" customFormat="1" ht="30" x14ac:dyDescent="0.25">
      <c r="A57" s="446"/>
      <c r="B57" s="449"/>
      <c r="C57" s="15" t="s">
        <v>97</v>
      </c>
      <c r="D57" s="216"/>
      <c r="E57" s="33" t="s">
        <v>114</v>
      </c>
      <c r="F57" s="231"/>
      <c r="G57" s="43"/>
      <c r="H57" s="53"/>
      <c r="I57" s="200"/>
      <c r="J57" s="192"/>
      <c r="K57" s="165"/>
      <c r="L57" s="247">
        <v>3449.23</v>
      </c>
      <c r="M57" s="248">
        <v>857087.39</v>
      </c>
      <c r="N57" s="249">
        <v>0</v>
      </c>
      <c r="O57" s="250">
        <v>860536.62</v>
      </c>
      <c r="P57" s="250">
        <v>1.03</v>
      </c>
      <c r="Q57" s="250">
        <f>O57*P57</f>
        <v>886352.72</v>
      </c>
      <c r="R57" s="318">
        <v>860536.96</v>
      </c>
      <c r="S57" s="498">
        <v>3461.27</v>
      </c>
      <c r="T57" s="499">
        <v>857075.69</v>
      </c>
      <c r="U57" s="319">
        <v>0</v>
      </c>
      <c r="V57" s="320">
        <f>SUM(S57:U57)</f>
        <v>860536.96</v>
      </c>
      <c r="W57" s="320">
        <v>1.03</v>
      </c>
      <c r="X57" s="320">
        <f>V57*W57</f>
        <v>886353.07</v>
      </c>
      <c r="Y57" s="297"/>
      <c r="Z57" s="27">
        <f>'[2]прил.7.2'!$G$59</f>
        <v>1312672</v>
      </c>
      <c r="AA57" s="128"/>
      <c r="AB57" s="133">
        <f t="shared" ref="AB57:AB59" si="30">Y57+Z57+AA57</f>
        <v>1312672</v>
      </c>
      <c r="AC57" s="66">
        <v>0</v>
      </c>
      <c r="AD57" s="66">
        <v>483333.33</v>
      </c>
      <c r="AE57" s="66">
        <v>0</v>
      </c>
      <c r="AF57" s="67">
        <f>AC57+AD57</f>
        <v>483333.33</v>
      </c>
      <c r="AG57" s="76"/>
      <c r="AH57" s="76"/>
      <c r="AI57" s="140"/>
      <c r="AJ57" s="145"/>
      <c r="AK57" s="90"/>
      <c r="AL57" s="90"/>
      <c r="AM57" s="90"/>
      <c r="AN57" s="91"/>
      <c r="AO57" s="120"/>
      <c r="AP57" s="120"/>
      <c r="AQ57" s="150"/>
      <c r="AR57" s="155"/>
      <c r="AS57" s="100"/>
      <c r="AT57" s="100"/>
      <c r="AU57" s="100"/>
      <c r="AV57" s="101"/>
      <c r="AW57" s="14"/>
    </row>
    <row r="58" spans="1:49" s="7" customFormat="1" ht="30" x14ac:dyDescent="0.25">
      <c r="A58" s="446"/>
      <c r="B58" s="449"/>
      <c r="C58" s="16" t="s">
        <v>98</v>
      </c>
      <c r="D58" s="219"/>
      <c r="E58" s="37" t="s">
        <v>114</v>
      </c>
      <c r="F58" s="234"/>
      <c r="G58" s="44"/>
      <c r="H58" s="56"/>
      <c r="I58" s="201"/>
      <c r="J58" s="193"/>
      <c r="K58" s="166"/>
      <c r="L58" s="251">
        <v>606038.56999999995</v>
      </c>
      <c r="M58" s="252">
        <v>285889.62</v>
      </c>
      <c r="N58" s="253">
        <v>0</v>
      </c>
      <c r="O58" s="254">
        <v>891928.19</v>
      </c>
      <c r="P58" s="250">
        <v>1.03</v>
      </c>
      <c r="Q58" s="250">
        <f t="shared" ref="Q58:Q59" si="31">O58*P58</f>
        <v>918686.04</v>
      </c>
      <c r="R58" s="321">
        <v>915288.92</v>
      </c>
      <c r="S58" s="500">
        <v>608138.91</v>
      </c>
      <c r="T58" s="501">
        <v>307150.01</v>
      </c>
      <c r="U58" s="323">
        <v>0</v>
      </c>
      <c r="V58" s="320">
        <f>SUM(S58:U58)</f>
        <v>915288.92</v>
      </c>
      <c r="W58" s="320">
        <v>1.03</v>
      </c>
      <c r="X58" s="320">
        <f t="shared" ref="X58:X59" si="32">V58*W58</f>
        <v>942747.59</v>
      </c>
      <c r="Y58" s="298"/>
      <c r="Z58" s="25"/>
      <c r="AA58" s="130"/>
      <c r="AB58" s="135">
        <f t="shared" si="30"/>
        <v>0</v>
      </c>
      <c r="AC58" s="68"/>
      <c r="AD58" s="68"/>
      <c r="AE58" s="68"/>
      <c r="AF58" s="71"/>
      <c r="AG58" s="77"/>
      <c r="AH58" s="77"/>
      <c r="AI58" s="142"/>
      <c r="AJ58" s="147"/>
      <c r="AK58" s="92"/>
      <c r="AL58" s="92"/>
      <c r="AM58" s="92"/>
      <c r="AN58" s="95"/>
      <c r="AO58" s="121"/>
      <c r="AP58" s="121"/>
      <c r="AQ58" s="152"/>
      <c r="AR58" s="157"/>
      <c r="AS58" s="102"/>
      <c r="AT58" s="102"/>
      <c r="AU58" s="102"/>
      <c r="AV58" s="105"/>
      <c r="AW58" s="14"/>
    </row>
    <row r="59" spans="1:49" s="7" customFormat="1" ht="30.75" thickBot="1" x14ac:dyDescent="0.3">
      <c r="A59" s="446"/>
      <c r="B59" s="449"/>
      <c r="C59" s="12" t="s">
        <v>99</v>
      </c>
      <c r="D59" s="217"/>
      <c r="E59" s="34" t="s">
        <v>114</v>
      </c>
      <c r="F59" s="232"/>
      <c r="G59" s="45"/>
      <c r="H59" s="54"/>
      <c r="I59" s="202"/>
      <c r="J59" s="195"/>
      <c r="K59" s="168"/>
      <c r="L59" s="255">
        <v>2483756.13</v>
      </c>
      <c r="M59" s="256">
        <v>1158399.3700000001</v>
      </c>
      <c r="N59" s="257">
        <v>0</v>
      </c>
      <c r="O59" s="258">
        <v>3642155.5</v>
      </c>
      <c r="P59" s="250">
        <v>1.03</v>
      </c>
      <c r="Q59" s="250">
        <f t="shared" si="31"/>
        <v>3751420.17</v>
      </c>
      <c r="R59" s="324">
        <v>3661948.42</v>
      </c>
      <c r="S59" s="502">
        <v>2492364.8199999998</v>
      </c>
      <c r="T59" s="503">
        <v>1169583.6000000001</v>
      </c>
      <c r="U59" s="325">
        <v>0</v>
      </c>
      <c r="V59" s="320">
        <f>SUM(S59:U59)</f>
        <v>3661948.42</v>
      </c>
      <c r="W59" s="320">
        <v>1.03</v>
      </c>
      <c r="X59" s="320">
        <f t="shared" si="32"/>
        <v>3771806.87</v>
      </c>
      <c r="Y59" s="300"/>
      <c r="Z59" s="28"/>
      <c r="AA59" s="131"/>
      <c r="AB59" s="136">
        <f t="shared" si="30"/>
        <v>0</v>
      </c>
      <c r="AC59" s="72"/>
      <c r="AD59" s="72"/>
      <c r="AE59" s="72"/>
      <c r="AF59" s="73"/>
      <c r="AG59" s="79"/>
      <c r="AH59" s="79"/>
      <c r="AI59" s="143"/>
      <c r="AJ59" s="148"/>
      <c r="AK59" s="96"/>
      <c r="AL59" s="96"/>
      <c r="AM59" s="96"/>
      <c r="AN59" s="97"/>
      <c r="AO59" s="123"/>
      <c r="AP59" s="123"/>
      <c r="AQ59" s="153"/>
      <c r="AR59" s="158"/>
      <c r="AS59" s="106"/>
      <c r="AT59" s="106"/>
      <c r="AU59" s="106"/>
      <c r="AV59" s="107"/>
      <c r="AW59" s="14"/>
    </row>
    <row r="60" spans="1:49" s="8" customFormat="1" ht="29.25" thickBot="1" x14ac:dyDescent="0.25">
      <c r="A60" s="446"/>
      <c r="B60" s="449"/>
      <c r="C60" s="17" t="s">
        <v>47</v>
      </c>
      <c r="D60" s="218"/>
      <c r="E60" s="35"/>
      <c r="F60" s="233"/>
      <c r="G60" s="46"/>
      <c r="H60" s="55"/>
      <c r="I60" s="203"/>
      <c r="J60" s="191" t="s">
        <v>48</v>
      </c>
      <c r="K60" s="164" t="s">
        <v>15</v>
      </c>
      <c r="L60" s="305">
        <v>3467887.2</v>
      </c>
      <c r="M60" s="287">
        <v>1690770.86</v>
      </c>
      <c r="N60" s="288">
        <v>0</v>
      </c>
      <c r="O60" s="290">
        <f>O61</f>
        <v>5158658.0599999996</v>
      </c>
      <c r="P60" s="250">
        <v>1.03</v>
      </c>
      <c r="Q60" s="290">
        <f>Q61</f>
        <v>5313417.8</v>
      </c>
      <c r="R60" s="316">
        <f>R61</f>
        <v>5176819.82</v>
      </c>
      <c r="S60" s="504">
        <f>S61</f>
        <v>3479906.54</v>
      </c>
      <c r="T60" s="505">
        <f>T61</f>
        <v>1696913.28</v>
      </c>
      <c r="U60" s="317">
        <f>U61</f>
        <v>0</v>
      </c>
      <c r="V60" s="322">
        <f>V61</f>
        <v>5176819.82</v>
      </c>
      <c r="W60" s="320">
        <v>1.03</v>
      </c>
      <c r="X60" s="322">
        <f>X61</f>
        <v>5332124.41</v>
      </c>
      <c r="Y60" s="299"/>
      <c r="Z60" s="26"/>
      <c r="AA60" s="129"/>
      <c r="AB60" s="134"/>
      <c r="AC60" s="69"/>
      <c r="AD60" s="69"/>
      <c r="AE60" s="69"/>
      <c r="AF60" s="70"/>
      <c r="AG60" s="78"/>
      <c r="AH60" s="78"/>
      <c r="AI60" s="141"/>
      <c r="AJ60" s="146"/>
      <c r="AK60" s="93"/>
      <c r="AL60" s="93"/>
      <c r="AM60" s="93"/>
      <c r="AN60" s="94"/>
      <c r="AO60" s="122"/>
      <c r="AP60" s="122"/>
      <c r="AQ60" s="151"/>
      <c r="AR60" s="156"/>
      <c r="AS60" s="103"/>
      <c r="AT60" s="103"/>
      <c r="AU60" s="103"/>
      <c r="AV60" s="104"/>
      <c r="AW60" s="14"/>
    </row>
    <row r="61" spans="1:49" s="7" customFormat="1" ht="30.75" thickBot="1" x14ac:dyDescent="0.3">
      <c r="A61" s="446"/>
      <c r="B61" s="449"/>
      <c r="C61" s="18" t="s">
        <v>100</v>
      </c>
      <c r="D61" s="220"/>
      <c r="E61" s="36" t="s">
        <v>114</v>
      </c>
      <c r="F61" s="235"/>
      <c r="G61" s="47"/>
      <c r="H61" s="57"/>
      <c r="I61" s="204"/>
      <c r="J61" s="196"/>
      <c r="K61" s="169"/>
      <c r="L61" s="259">
        <v>3467887.2</v>
      </c>
      <c r="M61" s="260">
        <v>1690770.86</v>
      </c>
      <c r="N61" s="261">
        <v>0</v>
      </c>
      <c r="O61" s="262">
        <v>5158658.0599999996</v>
      </c>
      <c r="P61" s="250">
        <v>1.03</v>
      </c>
      <c r="Q61" s="262">
        <f>O61*P61</f>
        <v>5313417.8</v>
      </c>
      <c r="R61" s="327">
        <v>5176819.82</v>
      </c>
      <c r="S61" s="506">
        <v>3479906.54</v>
      </c>
      <c r="T61" s="507">
        <v>1696913.28</v>
      </c>
      <c r="U61" s="328">
        <v>0</v>
      </c>
      <c r="V61" s="329">
        <f>SUM(S61:U61)</f>
        <v>5176819.82</v>
      </c>
      <c r="W61" s="320">
        <v>1.03</v>
      </c>
      <c r="X61" s="329">
        <f>V61*W61</f>
        <v>5332124.41</v>
      </c>
      <c r="Y61" s="301"/>
      <c r="Z61" s="29"/>
      <c r="AA61" s="132"/>
      <c r="AB61" s="137">
        <f t="shared" ref="AB61" si="33">Y61+Z61+AA61</f>
        <v>0</v>
      </c>
      <c r="AC61" s="74"/>
      <c r="AD61" s="74"/>
      <c r="AE61" s="74"/>
      <c r="AF61" s="75"/>
      <c r="AG61" s="80"/>
      <c r="AH61" s="80"/>
      <c r="AI61" s="144"/>
      <c r="AJ61" s="149"/>
      <c r="AK61" s="98"/>
      <c r="AL61" s="98"/>
      <c r="AM61" s="98"/>
      <c r="AN61" s="99"/>
      <c r="AO61" s="124"/>
      <c r="AP61" s="124"/>
      <c r="AQ61" s="154"/>
      <c r="AR61" s="159"/>
      <c r="AS61" s="108"/>
      <c r="AT61" s="108"/>
      <c r="AU61" s="108"/>
      <c r="AV61" s="109"/>
      <c r="AW61" s="14"/>
    </row>
    <row r="62" spans="1:49" s="8" customFormat="1" ht="29.25" customHeight="1" x14ac:dyDescent="0.2">
      <c r="A62" s="446"/>
      <c r="B62" s="449"/>
      <c r="C62" s="21" t="s">
        <v>49</v>
      </c>
      <c r="D62" s="221"/>
      <c r="E62" s="38"/>
      <c r="F62" s="236"/>
      <c r="G62" s="48"/>
      <c r="H62" s="58"/>
      <c r="I62" s="205"/>
      <c r="J62" s="197" t="s">
        <v>50</v>
      </c>
      <c r="K62" s="170" t="s">
        <v>15</v>
      </c>
      <c r="L62" s="392">
        <f>L64+L65+L66</f>
        <v>8275139.4800000004</v>
      </c>
      <c r="M62" s="394">
        <f t="shared" ref="M62:N62" si="34">M64+M65+M66</f>
        <v>8416358.3499999996</v>
      </c>
      <c r="N62" s="396">
        <f t="shared" si="34"/>
        <v>0</v>
      </c>
      <c r="O62" s="404">
        <f>SUM(O64:O66)</f>
        <v>16691497.83</v>
      </c>
      <c r="P62" s="250">
        <v>1.03</v>
      </c>
      <c r="Q62" s="398">
        <f>SUM(Q64:Q66)</f>
        <v>17192242.760000002</v>
      </c>
      <c r="R62" s="406">
        <f>SUM(R64:R66)</f>
        <v>16814329.350000001</v>
      </c>
      <c r="S62" s="508">
        <f>S64+S65+S66</f>
        <v>8392626</v>
      </c>
      <c r="T62" s="514">
        <f t="shared" ref="T62:U62" si="35">T64+T65+T66</f>
        <v>8421703.3499999996</v>
      </c>
      <c r="U62" s="408">
        <f t="shared" si="35"/>
        <v>0</v>
      </c>
      <c r="V62" s="410">
        <f>SUM(V64:V66)</f>
        <v>16814329.350000001</v>
      </c>
      <c r="W62" s="410">
        <v>1.03</v>
      </c>
      <c r="X62" s="410">
        <f>SUM(X64:X66)</f>
        <v>17318759.23</v>
      </c>
      <c r="Y62" s="436"/>
      <c r="Z62" s="438"/>
      <c r="AA62" s="440"/>
      <c r="AB62" s="420"/>
      <c r="AC62" s="382"/>
      <c r="AD62" s="382"/>
      <c r="AE62" s="382"/>
      <c r="AF62" s="384"/>
      <c r="AG62" s="386"/>
      <c r="AH62" s="386"/>
      <c r="AI62" s="416"/>
      <c r="AJ62" s="432"/>
      <c r="AK62" s="434"/>
      <c r="AL62" s="434"/>
      <c r="AM62" s="434"/>
      <c r="AN62" s="426"/>
      <c r="AO62" s="428"/>
      <c r="AP62" s="428"/>
      <c r="AQ62" s="430"/>
      <c r="AR62" s="418"/>
      <c r="AS62" s="380"/>
      <c r="AT62" s="380"/>
      <c r="AU62" s="380"/>
      <c r="AV62" s="422"/>
      <c r="AW62" s="14"/>
    </row>
    <row r="63" spans="1:49" s="8" customFormat="1" ht="30" customHeight="1" thickBot="1" x14ac:dyDescent="0.25">
      <c r="A63" s="446"/>
      <c r="B63" s="449"/>
      <c r="C63" s="22" t="s">
        <v>51</v>
      </c>
      <c r="D63" s="222"/>
      <c r="E63" s="39"/>
      <c r="F63" s="237"/>
      <c r="G63" s="49"/>
      <c r="H63" s="59"/>
      <c r="I63" s="206"/>
      <c r="J63" s="198" t="s">
        <v>52</v>
      </c>
      <c r="K63" s="171" t="s">
        <v>15</v>
      </c>
      <c r="L63" s="393"/>
      <c r="M63" s="395"/>
      <c r="N63" s="397"/>
      <c r="O63" s="405"/>
      <c r="P63" s="250">
        <v>1.03</v>
      </c>
      <c r="Q63" s="399"/>
      <c r="R63" s="407"/>
      <c r="S63" s="509"/>
      <c r="T63" s="515"/>
      <c r="U63" s="409"/>
      <c r="V63" s="411"/>
      <c r="W63" s="411"/>
      <c r="X63" s="411"/>
      <c r="Y63" s="437"/>
      <c r="Z63" s="439"/>
      <c r="AA63" s="441"/>
      <c r="AB63" s="421"/>
      <c r="AC63" s="383"/>
      <c r="AD63" s="383"/>
      <c r="AE63" s="383"/>
      <c r="AF63" s="385"/>
      <c r="AG63" s="387"/>
      <c r="AH63" s="387"/>
      <c r="AI63" s="417"/>
      <c r="AJ63" s="433"/>
      <c r="AK63" s="435"/>
      <c r="AL63" s="435"/>
      <c r="AM63" s="435"/>
      <c r="AN63" s="427"/>
      <c r="AO63" s="429"/>
      <c r="AP63" s="429"/>
      <c r="AQ63" s="431"/>
      <c r="AR63" s="419"/>
      <c r="AS63" s="381"/>
      <c r="AT63" s="381"/>
      <c r="AU63" s="381"/>
      <c r="AV63" s="423"/>
      <c r="AW63" s="14"/>
    </row>
    <row r="64" spans="1:49" s="7" customFormat="1" ht="30" x14ac:dyDescent="0.25">
      <c r="A64" s="446"/>
      <c r="B64" s="449"/>
      <c r="C64" s="15" t="s">
        <v>101</v>
      </c>
      <c r="D64" s="216"/>
      <c r="E64" s="33" t="s">
        <v>114</v>
      </c>
      <c r="F64" s="231"/>
      <c r="G64" s="43"/>
      <c r="H64" s="53"/>
      <c r="I64" s="200"/>
      <c r="J64" s="192"/>
      <c r="K64" s="165"/>
      <c r="L64" s="247">
        <v>10586.29</v>
      </c>
      <c r="M64" s="248">
        <v>3965198.7</v>
      </c>
      <c r="N64" s="249">
        <v>0</v>
      </c>
      <c r="O64" s="250">
        <v>3975784.99</v>
      </c>
      <c r="P64" s="250">
        <v>1.03</v>
      </c>
      <c r="Q64" s="250">
        <f>O64*P64</f>
        <v>4095058.54</v>
      </c>
      <c r="R64" s="318">
        <v>3975785.39</v>
      </c>
      <c r="S64" s="498">
        <v>10623.04</v>
      </c>
      <c r="T64" s="499">
        <v>3965162.35</v>
      </c>
      <c r="U64" s="319">
        <v>0</v>
      </c>
      <c r="V64" s="320">
        <f>SUM(S64:U64)</f>
        <v>3975785.39</v>
      </c>
      <c r="W64" s="320">
        <v>1.03</v>
      </c>
      <c r="X64" s="320">
        <f>V64*W64</f>
        <v>4095058.95</v>
      </c>
      <c r="Y64" s="297"/>
      <c r="Z64" s="27">
        <f>'[2]прил.7.2'!$G$66</f>
        <v>6200614.4000000004</v>
      </c>
      <c r="AA64" s="128"/>
      <c r="AB64" s="133">
        <f t="shared" ref="AB64:AB72" si="36">Y64+Z64+AA64</f>
        <v>6200614.4000000004</v>
      </c>
      <c r="AC64" s="66">
        <v>0</v>
      </c>
      <c r="AD64" s="66">
        <v>2128333.33</v>
      </c>
      <c r="AE64" s="66">
        <v>0</v>
      </c>
      <c r="AF64" s="67">
        <f>AC64+AD64</f>
        <v>2128333.33</v>
      </c>
      <c r="AG64" s="76"/>
      <c r="AH64" s="76"/>
      <c r="AI64" s="140"/>
      <c r="AJ64" s="145"/>
      <c r="AK64" s="90"/>
      <c r="AL64" s="90"/>
      <c r="AM64" s="90"/>
      <c r="AN64" s="91"/>
      <c r="AO64" s="120"/>
      <c r="AP64" s="120"/>
      <c r="AQ64" s="150"/>
      <c r="AR64" s="155"/>
      <c r="AS64" s="100"/>
      <c r="AT64" s="100"/>
      <c r="AU64" s="100"/>
      <c r="AV64" s="101"/>
      <c r="AW64" s="14"/>
    </row>
    <row r="65" spans="1:49" s="7" customFormat="1" ht="30" x14ac:dyDescent="0.25">
      <c r="A65" s="446"/>
      <c r="B65" s="449"/>
      <c r="C65" s="16" t="s">
        <v>102</v>
      </c>
      <c r="D65" s="219"/>
      <c r="E65" s="37" t="s">
        <v>114</v>
      </c>
      <c r="F65" s="234"/>
      <c r="G65" s="44"/>
      <c r="H65" s="56"/>
      <c r="I65" s="201"/>
      <c r="J65" s="193"/>
      <c r="K65" s="166"/>
      <c r="L65" s="251">
        <v>2955135.94</v>
      </c>
      <c r="M65" s="252">
        <v>2063745.52</v>
      </c>
      <c r="N65" s="253">
        <v>0</v>
      </c>
      <c r="O65" s="254">
        <v>5018881.46</v>
      </c>
      <c r="P65" s="250">
        <v>1.03</v>
      </c>
      <c r="Q65" s="250">
        <f t="shared" ref="Q65:Q66" si="37">O65*P65</f>
        <v>5169447.9000000004</v>
      </c>
      <c r="R65" s="321">
        <v>5107379.46</v>
      </c>
      <c r="S65" s="500">
        <v>3054183.58</v>
      </c>
      <c r="T65" s="501">
        <v>2053195.88</v>
      </c>
      <c r="U65" s="323">
        <v>0</v>
      </c>
      <c r="V65" s="320">
        <f>SUM(S65:U65)</f>
        <v>5107379.46</v>
      </c>
      <c r="W65" s="320">
        <v>1.03</v>
      </c>
      <c r="X65" s="320">
        <f t="shared" ref="X65:X66" si="38">V65*W65</f>
        <v>5260600.84</v>
      </c>
      <c r="Y65" s="298"/>
      <c r="Z65" s="25"/>
      <c r="AA65" s="130"/>
      <c r="AB65" s="135">
        <f t="shared" si="36"/>
        <v>0</v>
      </c>
      <c r="AC65" s="68"/>
      <c r="AD65" s="68"/>
      <c r="AE65" s="68"/>
      <c r="AF65" s="71"/>
      <c r="AG65" s="77"/>
      <c r="AH65" s="77"/>
      <c r="AI65" s="142"/>
      <c r="AJ65" s="147"/>
      <c r="AK65" s="92"/>
      <c r="AL65" s="92"/>
      <c r="AM65" s="92"/>
      <c r="AN65" s="95"/>
      <c r="AO65" s="121"/>
      <c r="AP65" s="121"/>
      <c r="AQ65" s="152"/>
      <c r="AR65" s="157"/>
      <c r="AS65" s="102"/>
      <c r="AT65" s="102"/>
      <c r="AU65" s="102"/>
      <c r="AV65" s="105"/>
      <c r="AW65" s="14"/>
    </row>
    <row r="66" spans="1:49" s="7" customFormat="1" ht="30.75" thickBot="1" x14ac:dyDescent="0.3">
      <c r="A66" s="446"/>
      <c r="B66" s="449"/>
      <c r="C66" s="12" t="s">
        <v>103</v>
      </c>
      <c r="D66" s="217"/>
      <c r="E66" s="34" t="s">
        <v>114</v>
      </c>
      <c r="F66" s="232"/>
      <c r="G66" s="45"/>
      <c r="H66" s="54"/>
      <c r="I66" s="202"/>
      <c r="J66" s="195"/>
      <c r="K66" s="168"/>
      <c r="L66" s="255">
        <v>5309417.25</v>
      </c>
      <c r="M66" s="256">
        <v>2387414.13</v>
      </c>
      <c r="N66" s="257">
        <v>0</v>
      </c>
      <c r="O66" s="258">
        <v>7696831.3799999999</v>
      </c>
      <c r="P66" s="250">
        <v>1.03</v>
      </c>
      <c r="Q66" s="250">
        <f t="shared" si="37"/>
        <v>7927736.3200000003</v>
      </c>
      <c r="R66" s="324">
        <v>7731164.5</v>
      </c>
      <c r="S66" s="502">
        <v>5327819.38</v>
      </c>
      <c r="T66" s="503">
        <v>2403345.12</v>
      </c>
      <c r="U66" s="325">
        <v>0</v>
      </c>
      <c r="V66" s="320">
        <f>SUM(S66:U66)</f>
        <v>7731164.5</v>
      </c>
      <c r="W66" s="320">
        <v>1.03</v>
      </c>
      <c r="X66" s="320">
        <f t="shared" si="38"/>
        <v>7963099.4400000004</v>
      </c>
      <c r="Y66" s="300"/>
      <c r="Z66" s="28"/>
      <c r="AA66" s="131"/>
      <c r="AB66" s="136">
        <f t="shared" si="36"/>
        <v>0</v>
      </c>
      <c r="AC66" s="72"/>
      <c r="AD66" s="72"/>
      <c r="AE66" s="72"/>
      <c r="AF66" s="73"/>
      <c r="AG66" s="79"/>
      <c r="AH66" s="79"/>
      <c r="AI66" s="143"/>
      <c r="AJ66" s="148"/>
      <c r="AK66" s="96"/>
      <c r="AL66" s="96"/>
      <c r="AM66" s="96"/>
      <c r="AN66" s="97"/>
      <c r="AO66" s="123"/>
      <c r="AP66" s="123"/>
      <c r="AQ66" s="153"/>
      <c r="AR66" s="158"/>
      <c r="AS66" s="106"/>
      <c r="AT66" s="106"/>
      <c r="AU66" s="106"/>
      <c r="AV66" s="107"/>
      <c r="AW66" s="14"/>
    </row>
    <row r="67" spans="1:49" s="8" customFormat="1" ht="29.25" thickBot="1" x14ac:dyDescent="0.25">
      <c r="A67" s="446"/>
      <c r="B67" s="449"/>
      <c r="C67" s="17" t="s">
        <v>53</v>
      </c>
      <c r="D67" s="218"/>
      <c r="E67" s="35"/>
      <c r="F67" s="233"/>
      <c r="G67" s="46"/>
      <c r="H67" s="55"/>
      <c r="I67" s="203"/>
      <c r="J67" s="191" t="s">
        <v>54</v>
      </c>
      <c r="K67" s="164" t="s">
        <v>15</v>
      </c>
      <c r="L67" s="305">
        <v>5049679.57</v>
      </c>
      <c r="M67" s="287">
        <v>3014839.79</v>
      </c>
      <c r="N67" s="288">
        <v>0</v>
      </c>
      <c r="O67" s="290">
        <f>O68</f>
        <v>8064519.3600000003</v>
      </c>
      <c r="P67" s="250">
        <v>1.03</v>
      </c>
      <c r="Q67" s="290">
        <f>Q68</f>
        <v>8306454.9400000004</v>
      </c>
      <c r="R67" s="316">
        <f>R68</f>
        <v>8091523.7400000002</v>
      </c>
      <c r="S67" s="504">
        <f>S68</f>
        <v>5067180.29</v>
      </c>
      <c r="T67" s="505">
        <f>T68</f>
        <v>3024343.45</v>
      </c>
      <c r="U67" s="317">
        <f>U68</f>
        <v>0</v>
      </c>
      <c r="V67" s="322">
        <f>V68</f>
        <v>8091523.7400000002</v>
      </c>
      <c r="W67" s="320">
        <v>1.03</v>
      </c>
      <c r="X67" s="322">
        <f>X68</f>
        <v>8334269.4500000002</v>
      </c>
      <c r="Y67" s="299"/>
      <c r="Z67" s="26"/>
      <c r="AA67" s="129"/>
      <c r="AB67" s="134"/>
      <c r="AC67" s="69"/>
      <c r="AD67" s="69"/>
      <c r="AE67" s="69"/>
      <c r="AF67" s="70"/>
      <c r="AG67" s="78"/>
      <c r="AH67" s="78"/>
      <c r="AI67" s="141"/>
      <c r="AJ67" s="146"/>
      <c r="AK67" s="93"/>
      <c r="AL67" s="93"/>
      <c r="AM67" s="93"/>
      <c r="AN67" s="94"/>
      <c r="AO67" s="122"/>
      <c r="AP67" s="122"/>
      <c r="AQ67" s="151"/>
      <c r="AR67" s="156"/>
      <c r="AS67" s="103"/>
      <c r="AT67" s="103"/>
      <c r="AU67" s="103"/>
      <c r="AV67" s="104"/>
      <c r="AW67" s="14"/>
    </row>
    <row r="68" spans="1:49" s="7" customFormat="1" ht="30.75" thickBot="1" x14ac:dyDescent="0.3">
      <c r="A68" s="446"/>
      <c r="B68" s="449"/>
      <c r="C68" s="18" t="s">
        <v>104</v>
      </c>
      <c r="D68" s="220"/>
      <c r="E68" s="36" t="s">
        <v>114</v>
      </c>
      <c r="F68" s="235"/>
      <c r="G68" s="47"/>
      <c r="H68" s="57"/>
      <c r="I68" s="204"/>
      <c r="J68" s="196"/>
      <c r="K68" s="169"/>
      <c r="L68" s="259">
        <v>5049679.57</v>
      </c>
      <c r="M68" s="260">
        <v>3014839.79</v>
      </c>
      <c r="N68" s="261">
        <v>0</v>
      </c>
      <c r="O68" s="262">
        <v>8064519.3600000003</v>
      </c>
      <c r="P68" s="250">
        <v>1.03</v>
      </c>
      <c r="Q68" s="262">
        <f>O68*P68</f>
        <v>8306454.9400000004</v>
      </c>
      <c r="R68" s="327">
        <v>8091523.7400000002</v>
      </c>
      <c r="S68" s="506">
        <v>5067180.29</v>
      </c>
      <c r="T68" s="507">
        <v>3024343.45</v>
      </c>
      <c r="U68" s="328">
        <v>0</v>
      </c>
      <c r="V68" s="329">
        <f>SUM(S68:U68)</f>
        <v>8091523.7400000002</v>
      </c>
      <c r="W68" s="320">
        <v>1.03</v>
      </c>
      <c r="X68" s="329">
        <f>V68*W68</f>
        <v>8334269.4500000002</v>
      </c>
      <c r="Y68" s="301"/>
      <c r="Z68" s="29"/>
      <c r="AA68" s="132"/>
      <c r="AB68" s="137">
        <f t="shared" si="36"/>
        <v>0</v>
      </c>
      <c r="AC68" s="74"/>
      <c r="AD68" s="74"/>
      <c r="AE68" s="74"/>
      <c r="AF68" s="75"/>
      <c r="AG68" s="80"/>
      <c r="AH68" s="80"/>
      <c r="AI68" s="144"/>
      <c r="AJ68" s="149"/>
      <c r="AK68" s="98"/>
      <c r="AL68" s="98"/>
      <c r="AM68" s="98"/>
      <c r="AN68" s="99"/>
      <c r="AO68" s="124"/>
      <c r="AP68" s="124"/>
      <c r="AQ68" s="154"/>
      <c r="AR68" s="159"/>
      <c r="AS68" s="108"/>
      <c r="AT68" s="108"/>
      <c r="AU68" s="108"/>
      <c r="AV68" s="109"/>
      <c r="AW68" s="14"/>
    </row>
    <row r="69" spans="1:49" s="8" customFormat="1" ht="26.25" thickBot="1" x14ac:dyDescent="0.25">
      <c r="A69" s="446"/>
      <c r="B69" s="449"/>
      <c r="C69" s="13" t="s">
        <v>55</v>
      </c>
      <c r="D69" s="223"/>
      <c r="E69" s="30"/>
      <c r="F69" s="40"/>
      <c r="G69" s="50"/>
      <c r="H69" s="60"/>
      <c r="I69" s="207"/>
      <c r="J69" s="191" t="s">
        <v>56</v>
      </c>
      <c r="K69" s="164" t="s">
        <v>15</v>
      </c>
      <c r="L69" s="305">
        <v>12130371.640000001</v>
      </c>
      <c r="M69" s="287">
        <v>561401.26</v>
      </c>
      <c r="N69" s="288">
        <v>0</v>
      </c>
      <c r="O69" s="290">
        <f>O70</f>
        <v>12691772.9</v>
      </c>
      <c r="P69" s="250">
        <v>1.03</v>
      </c>
      <c r="Q69" s="290">
        <f>Q70</f>
        <v>13072526.09</v>
      </c>
      <c r="R69" s="316">
        <f>R70</f>
        <v>12696164.859999999</v>
      </c>
      <c r="S69" s="497">
        <f>S70</f>
        <v>12172419.67</v>
      </c>
      <c r="T69" s="497">
        <f t="shared" ref="T69:U69" si="39">T70</f>
        <v>523745.19</v>
      </c>
      <c r="U69" s="316">
        <f t="shared" si="39"/>
        <v>0</v>
      </c>
      <c r="V69" s="322">
        <f>V70</f>
        <v>12696164.859999999</v>
      </c>
      <c r="W69" s="320">
        <v>1.03</v>
      </c>
      <c r="X69" s="322">
        <f>X70</f>
        <v>13077049.810000001</v>
      </c>
      <c r="Y69" s="299"/>
      <c r="Z69" s="26"/>
      <c r="AA69" s="129"/>
      <c r="AB69" s="134"/>
      <c r="AC69" s="69"/>
      <c r="AD69" s="69"/>
      <c r="AE69" s="69"/>
      <c r="AF69" s="70"/>
      <c r="AG69" s="78"/>
      <c r="AH69" s="78"/>
      <c r="AI69" s="141"/>
      <c r="AJ69" s="146"/>
      <c r="AK69" s="93"/>
      <c r="AL69" s="93"/>
      <c r="AM69" s="93"/>
      <c r="AN69" s="94"/>
      <c r="AO69" s="122"/>
      <c r="AP69" s="122"/>
      <c r="AQ69" s="151"/>
      <c r="AR69" s="156"/>
      <c r="AS69" s="103"/>
      <c r="AT69" s="103"/>
      <c r="AU69" s="103"/>
      <c r="AV69" s="104"/>
      <c r="AW69" s="14"/>
    </row>
    <row r="70" spans="1:49" s="7" customFormat="1" ht="22.5" customHeight="1" thickBot="1" x14ac:dyDescent="0.3">
      <c r="A70" s="446"/>
      <c r="B70" s="449"/>
      <c r="C70" s="18" t="s">
        <v>105</v>
      </c>
      <c r="D70" s="220"/>
      <c r="E70" s="36" t="s">
        <v>114</v>
      </c>
      <c r="F70" s="235"/>
      <c r="G70" s="47"/>
      <c r="H70" s="57"/>
      <c r="I70" s="204"/>
      <c r="J70" s="196"/>
      <c r="K70" s="169"/>
      <c r="L70" s="259">
        <v>12130371.640000001</v>
      </c>
      <c r="M70" s="260">
        <v>561401.26</v>
      </c>
      <c r="N70" s="261">
        <v>0</v>
      </c>
      <c r="O70" s="262">
        <v>12691772.9</v>
      </c>
      <c r="P70" s="250">
        <v>1.03</v>
      </c>
      <c r="Q70" s="262">
        <f>O70*P70</f>
        <v>13072526.09</v>
      </c>
      <c r="R70" s="327">
        <v>12696164.859999999</v>
      </c>
      <c r="S70" s="506">
        <v>12172419.67</v>
      </c>
      <c r="T70" s="507">
        <v>523745.19</v>
      </c>
      <c r="U70" s="328">
        <v>0</v>
      </c>
      <c r="V70" s="329">
        <f>SUM(S70:U70)</f>
        <v>12696164.859999999</v>
      </c>
      <c r="W70" s="320">
        <v>1.03</v>
      </c>
      <c r="X70" s="329">
        <f>V70*W70</f>
        <v>13077049.810000001</v>
      </c>
      <c r="Y70" s="301"/>
      <c r="Z70" s="29"/>
      <c r="AA70" s="132"/>
      <c r="AB70" s="137">
        <f t="shared" si="36"/>
        <v>0</v>
      </c>
      <c r="AC70" s="74">
        <v>10088250</v>
      </c>
      <c r="AD70" s="74">
        <v>440250</v>
      </c>
      <c r="AE70" s="74">
        <v>0</v>
      </c>
      <c r="AF70" s="75">
        <f>AC70+AD70</f>
        <v>10528500</v>
      </c>
      <c r="AG70" s="80"/>
      <c r="AH70" s="80"/>
      <c r="AI70" s="144"/>
      <c r="AJ70" s="149"/>
      <c r="AK70" s="98"/>
      <c r="AL70" s="98"/>
      <c r="AM70" s="98"/>
      <c r="AN70" s="99"/>
      <c r="AO70" s="124"/>
      <c r="AP70" s="124"/>
      <c r="AQ70" s="154"/>
      <c r="AR70" s="159"/>
      <c r="AS70" s="108"/>
      <c r="AT70" s="108"/>
      <c r="AU70" s="108"/>
      <c r="AV70" s="109"/>
      <c r="AW70" s="14"/>
    </row>
    <row r="71" spans="1:49" s="8" customFormat="1" ht="26.25" thickBot="1" x14ac:dyDescent="0.25">
      <c r="A71" s="446"/>
      <c r="B71" s="449"/>
      <c r="C71" s="13" t="s">
        <v>57</v>
      </c>
      <c r="D71" s="223"/>
      <c r="E71" s="30"/>
      <c r="F71" s="40"/>
      <c r="G71" s="50"/>
      <c r="H71" s="60"/>
      <c r="I71" s="207"/>
      <c r="J71" s="191" t="s">
        <v>58</v>
      </c>
      <c r="K71" s="164" t="s">
        <v>15</v>
      </c>
      <c r="L71" s="305">
        <v>5296084.71</v>
      </c>
      <c r="M71" s="287">
        <v>1011754.24</v>
      </c>
      <c r="N71" s="288">
        <v>0</v>
      </c>
      <c r="O71" s="290">
        <f>O72</f>
        <v>6307838.9500000002</v>
      </c>
      <c r="P71" s="250">
        <v>1.03</v>
      </c>
      <c r="Q71" s="290">
        <f>Q72</f>
        <v>6497074.1200000001</v>
      </c>
      <c r="R71" s="316">
        <f>R72</f>
        <v>6481181.4500000002</v>
      </c>
      <c r="S71" s="497">
        <f>S72</f>
        <v>5314442.82</v>
      </c>
      <c r="T71" s="497">
        <f t="shared" ref="T71:U71" si="40">T72</f>
        <v>1166738.6299999999</v>
      </c>
      <c r="U71" s="316">
        <f t="shared" si="40"/>
        <v>0</v>
      </c>
      <c r="V71" s="322">
        <f>V72</f>
        <v>6481181.4500000002</v>
      </c>
      <c r="W71" s="320">
        <v>1.03</v>
      </c>
      <c r="X71" s="322">
        <f>X72</f>
        <v>6675616.8899999997</v>
      </c>
      <c r="Y71" s="299"/>
      <c r="Z71" s="26"/>
      <c r="AA71" s="129"/>
      <c r="AB71" s="134"/>
      <c r="AC71" s="69"/>
      <c r="AD71" s="69"/>
      <c r="AE71" s="69"/>
      <c r="AF71" s="70"/>
      <c r="AG71" s="78"/>
      <c r="AH71" s="78"/>
      <c r="AI71" s="141"/>
      <c r="AJ71" s="146"/>
      <c r="AK71" s="93"/>
      <c r="AL71" s="93"/>
      <c r="AM71" s="93"/>
      <c r="AN71" s="94"/>
      <c r="AO71" s="122"/>
      <c r="AP71" s="122"/>
      <c r="AQ71" s="151"/>
      <c r="AR71" s="156"/>
      <c r="AS71" s="103"/>
      <c r="AT71" s="103"/>
      <c r="AU71" s="103"/>
      <c r="AV71" s="104"/>
      <c r="AW71" s="14"/>
    </row>
    <row r="72" spans="1:49" s="7" customFormat="1" ht="22.5" customHeight="1" thickBot="1" x14ac:dyDescent="0.3">
      <c r="A72" s="446"/>
      <c r="B72" s="449"/>
      <c r="C72" s="18" t="s">
        <v>106</v>
      </c>
      <c r="D72" s="220"/>
      <c r="E72" s="36" t="s">
        <v>114</v>
      </c>
      <c r="F72" s="235"/>
      <c r="G72" s="47"/>
      <c r="H72" s="57"/>
      <c r="I72" s="204"/>
      <c r="J72" s="196"/>
      <c r="K72" s="169"/>
      <c r="L72" s="259">
        <v>5296084.71</v>
      </c>
      <c r="M72" s="260">
        <v>1011754.24</v>
      </c>
      <c r="N72" s="261">
        <v>0</v>
      </c>
      <c r="O72" s="262">
        <v>6307838.9500000002</v>
      </c>
      <c r="P72" s="250">
        <v>1.03</v>
      </c>
      <c r="Q72" s="262">
        <f>O72*P72</f>
        <v>6497074.1200000001</v>
      </c>
      <c r="R72" s="327">
        <v>6481181.4500000002</v>
      </c>
      <c r="S72" s="506">
        <v>5314442.82</v>
      </c>
      <c r="T72" s="507">
        <v>1166738.6299999999</v>
      </c>
      <c r="U72" s="328">
        <v>0</v>
      </c>
      <c r="V72" s="329">
        <f>SUM(S72:U72)</f>
        <v>6481181.4500000002</v>
      </c>
      <c r="W72" s="320">
        <v>1.03</v>
      </c>
      <c r="X72" s="329">
        <f>V72*W72</f>
        <v>6675616.8899999997</v>
      </c>
      <c r="Y72" s="301"/>
      <c r="Z72" s="29"/>
      <c r="AA72" s="132"/>
      <c r="AB72" s="137">
        <f t="shared" si="36"/>
        <v>0</v>
      </c>
      <c r="AC72" s="74">
        <v>4782400</v>
      </c>
      <c r="AD72" s="74">
        <v>1659362.5</v>
      </c>
      <c r="AE72" s="74">
        <v>0</v>
      </c>
      <c r="AF72" s="75">
        <f>AC72+AD72</f>
        <v>6441762.5</v>
      </c>
      <c r="AG72" s="80"/>
      <c r="AH72" s="80"/>
      <c r="AI72" s="144"/>
      <c r="AJ72" s="149"/>
      <c r="AK72" s="98"/>
      <c r="AL72" s="98"/>
      <c r="AM72" s="98"/>
      <c r="AN72" s="99"/>
      <c r="AO72" s="124"/>
      <c r="AP72" s="124"/>
      <c r="AQ72" s="154"/>
      <c r="AR72" s="159"/>
      <c r="AS72" s="108"/>
      <c r="AT72" s="108"/>
      <c r="AU72" s="108"/>
      <c r="AV72" s="109"/>
      <c r="AW72" s="14"/>
    </row>
    <row r="73" spans="1:49" s="8" customFormat="1" ht="26.25" customHeight="1" x14ac:dyDescent="0.2">
      <c r="A73" s="446"/>
      <c r="B73" s="449"/>
      <c r="C73" s="23" t="s">
        <v>59</v>
      </c>
      <c r="D73" s="224"/>
      <c r="E73" s="31"/>
      <c r="F73" s="41"/>
      <c r="G73" s="51"/>
      <c r="H73" s="61"/>
      <c r="I73" s="208"/>
      <c r="J73" s="197" t="s">
        <v>60</v>
      </c>
      <c r="K73" s="170" t="s">
        <v>15</v>
      </c>
      <c r="L73" s="392">
        <f t="shared" ref="L73:V73" si="41">L75</f>
        <v>7204932.7599999998</v>
      </c>
      <c r="M73" s="400">
        <f t="shared" si="41"/>
        <v>1651395.54</v>
      </c>
      <c r="N73" s="402">
        <f t="shared" si="41"/>
        <v>0</v>
      </c>
      <c r="O73" s="404">
        <f t="shared" ref="O73" si="42">O75</f>
        <v>8856328.3000000007</v>
      </c>
      <c r="P73" s="250">
        <v>1.03</v>
      </c>
      <c r="Q73" s="404">
        <f t="shared" si="41"/>
        <v>9122018.1500000004</v>
      </c>
      <c r="R73" s="406">
        <f t="shared" si="41"/>
        <v>8923075.3499999996</v>
      </c>
      <c r="S73" s="508">
        <f>S75</f>
        <v>7229910.5099999998</v>
      </c>
      <c r="T73" s="508">
        <f t="shared" si="41"/>
        <v>1693164.84</v>
      </c>
      <c r="U73" s="412">
        <f t="shared" si="41"/>
        <v>0</v>
      </c>
      <c r="V73" s="414">
        <f t="shared" si="41"/>
        <v>8923075.3499999996</v>
      </c>
      <c r="W73" s="414">
        <v>1.03</v>
      </c>
      <c r="X73" s="414">
        <f t="shared" ref="X73" si="43">X75</f>
        <v>9190767.6099999994</v>
      </c>
      <c r="Y73" s="436"/>
      <c r="Z73" s="438"/>
      <c r="AA73" s="440"/>
      <c r="AB73" s="420"/>
      <c r="AC73" s="382"/>
      <c r="AD73" s="382"/>
      <c r="AE73" s="382"/>
      <c r="AF73" s="384"/>
      <c r="AG73" s="386"/>
      <c r="AH73" s="386"/>
      <c r="AI73" s="416"/>
      <c r="AJ73" s="432"/>
      <c r="AK73" s="434"/>
      <c r="AL73" s="434"/>
      <c r="AM73" s="434"/>
      <c r="AN73" s="426"/>
      <c r="AO73" s="428"/>
      <c r="AP73" s="428"/>
      <c r="AQ73" s="430"/>
      <c r="AR73" s="418"/>
      <c r="AS73" s="380"/>
      <c r="AT73" s="380"/>
      <c r="AU73" s="380"/>
      <c r="AV73" s="422"/>
      <c r="AW73" s="14"/>
    </row>
    <row r="74" spans="1:49" s="8" customFormat="1" ht="27" customHeight="1" thickBot="1" x14ac:dyDescent="0.25">
      <c r="A74" s="446"/>
      <c r="B74" s="449"/>
      <c r="C74" s="24" t="s">
        <v>61</v>
      </c>
      <c r="D74" s="225"/>
      <c r="E74" s="32"/>
      <c r="F74" s="42"/>
      <c r="G74" s="52"/>
      <c r="H74" s="62"/>
      <c r="I74" s="209"/>
      <c r="J74" s="198" t="s">
        <v>62</v>
      </c>
      <c r="K74" s="171" t="s">
        <v>15</v>
      </c>
      <c r="L74" s="393"/>
      <c r="M74" s="401"/>
      <c r="N74" s="403"/>
      <c r="O74" s="405"/>
      <c r="P74" s="250">
        <v>1.03</v>
      </c>
      <c r="Q74" s="405"/>
      <c r="R74" s="407"/>
      <c r="S74" s="509"/>
      <c r="T74" s="509"/>
      <c r="U74" s="413"/>
      <c r="V74" s="415"/>
      <c r="W74" s="415"/>
      <c r="X74" s="415"/>
      <c r="Y74" s="437"/>
      <c r="Z74" s="439"/>
      <c r="AA74" s="441"/>
      <c r="AB74" s="421"/>
      <c r="AC74" s="383"/>
      <c r="AD74" s="383"/>
      <c r="AE74" s="383"/>
      <c r="AF74" s="385"/>
      <c r="AG74" s="387"/>
      <c r="AH74" s="387"/>
      <c r="AI74" s="417"/>
      <c r="AJ74" s="433"/>
      <c r="AK74" s="435"/>
      <c r="AL74" s="435"/>
      <c r="AM74" s="435"/>
      <c r="AN74" s="427"/>
      <c r="AO74" s="429"/>
      <c r="AP74" s="429"/>
      <c r="AQ74" s="431"/>
      <c r="AR74" s="419"/>
      <c r="AS74" s="381"/>
      <c r="AT74" s="381"/>
      <c r="AU74" s="381"/>
      <c r="AV74" s="423"/>
      <c r="AW74" s="14"/>
    </row>
    <row r="75" spans="1:49" s="7" customFormat="1" ht="30.75" thickBot="1" x14ac:dyDescent="0.3">
      <c r="A75" s="447"/>
      <c r="B75" s="450"/>
      <c r="C75" s="12" t="s">
        <v>107</v>
      </c>
      <c r="D75" s="217"/>
      <c r="E75" s="34" t="s">
        <v>114</v>
      </c>
      <c r="F75" s="232"/>
      <c r="G75" s="45"/>
      <c r="H75" s="54"/>
      <c r="I75" s="202"/>
      <c r="J75" s="195"/>
      <c r="K75" s="168"/>
      <c r="L75" s="306">
        <v>7204932.7599999998</v>
      </c>
      <c r="M75" s="291">
        <v>1651395.54</v>
      </c>
      <c r="N75" s="292">
        <v>0</v>
      </c>
      <c r="O75" s="311">
        <v>8856328.3000000007</v>
      </c>
      <c r="P75" s="250">
        <v>1.03</v>
      </c>
      <c r="Q75" s="311">
        <f>O75*P75</f>
        <v>9122018.1500000004</v>
      </c>
      <c r="R75" s="330">
        <v>8923075.3499999996</v>
      </c>
      <c r="S75" s="516">
        <f>Лист1!D7</f>
        <v>7229910.5099999998</v>
      </c>
      <c r="T75" s="517">
        <v>1693164.84</v>
      </c>
      <c r="U75" s="331">
        <v>0</v>
      </c>
      <c r="V75" s="332">
        <f>SUM(S75:U75)</f>
        <v>8923075.3499999996</v>
      </c>
      <c r="W75" s="332">
        <v>1.03</v>
      </c>
      <c r="X75" s="332">
        <f>V75*W75</f>
        <v>9190767.6099999994</v>
      </c>
      <c r="Y75" s="300"/>
      <c r="Z75" s="28"/>
      <c r="AA75" s="131"/>
      <c r="AB75" s="136">
        <f t="shared" ref="AB75" si="44">Y75+Z75+AA75</f>
        <v>0</v>
      </c>
      <c r="AC75" s="72"/>
      <c r="AD75" s="72"/>
      <c r="AE75" s="72"/>
      <c r="AF75" s="73"/>
      <c r="AG75" s="79"/>
      <c r="AH75" s="79"/>
      <c r="AI75" s="143"/>
      <c r="AJ75" s="148"/>
      <c r="AK75" s="96"/>
      <c r="AL75" s="96"/>
      <c r="AM75" s="96"/>
      <c r="AN75" s="97"/>
      <c r="AO75" s="123"/>
      <c r="AP75" s="123"/>
      <c r="AQ75" s="153"/>
      <c r="AR75" s="158"/>
      <c r="AS75" s="106"/>
      <c r="AT75" s="106"/>
      <c r="AU75" s="106"/>
      <c r="AV75" s="107"/>
      <c r="AW75" s="14"/>
    </row>
    <row r="76" spans="1:49" ht="30" customHeight="1" x14ac:dyDescent="0.25">
      <c r="A76" s="272">
        <v>2</v>
      </c>
      <c r="B76" s="424" t="s">
        <v>125</v>
      </c>
      <c r="C76" s="425"/>
      <c r="D76" s="425"/>
      <c r="E76" s="425"/>
      <c r="F76" s="425"/>
      <c r="G76" s="425"/>
      <c r="H76" s="425"/>
      <c r="I76" s="425"/>
      <c r="J76" s="425"/>
      <c r="K76" s="425"/>
      <c r="L76" s="307"/>
      <c r="M76" s="293"/>
      <c r="N76" s="310"/>
      <c r="O76" s="355">
        <f>(O9+O16+O20+O23+O25+O31+O33+O37+O40+O43+O45+O47+O50+O53+O55+O60+O62+O67+O69+O71+O73)</f>
        <v>485898570.19999999</v>
      </c>
      <c r="P76" s="355"/>
      <c r="Q76" s="355">
        <f>(Q9+Q16+Q20+Q23+Q25+Q31+Q33+Q37+Q40+Q43+Q45+Q47+Q50+Q53+Q55+Q60+Q62+Q67+Q69+Q71+Q73)</f>
        <v>500475527.33999997</v>
      </c>
      <c r="R76" s="356"/>
      <c r="S76" s="482"/>
      <c r="T76" s="357"/>
      <c r="U76" s="358"/>
      <c r="V76" s="355">
        <f>(V9+V16+V20+V23+V25+V31+V33+V37+V40+V43+V45+V47+V50+V53+V55+V60+V62+V67+V69+V71+V73)*1.03</f>
        <v>547593968.88</v>
      </c>
      <c r="W76" s="355"/>
      <c r="X76" s="355">
        <f>(X9+X16+X20+X23+X25+X31+X33+X37+X40+X43+X45+X47+X50+X53+X55+X60+X62+X67+X69+X71+X73)*1.03</f>
        <v>564021787.95000005</v>
      </c>
      <c r="Y76" s="359"/>
      <c r="Z76" s="360"/>
      <c r="AA76" s="361"/>
      <c r="AB76" s="138">
        <f>SUM(AB9:AB75)</f>
        <v>358856298.57999998</v>
      </c>
      <c r="AC76" s="377"/>
      <c r="AD76" s="378"/>
      <c r="AE76" s="378"/>
      <c r="AF76" s="379">
        <f>SUM(AF9:AF75)</f>
        <v>346026661.66000003</v>
      </c>
      <c r="AG76" s="65"/>
      <c r="AH76" s="65"/>
      <c r="AI76" s="65"/>
      <c r="AJ76" s="138">
        <f>SUM(AJ9:AJ75)</f>
        <v>10898009.119999999</v>
      </c>
      <c r="AK76" s="65"/>
      <c r="AL76" s="65"/>
      <c r="AM76" s="65"/>
      <c r="AN76" s="127">
        <f>SUM(AN9:AN75)</f>
        <v>0</v>
      </c>
      <c r="AO76" s="65"/>
      <c r="AP76" s="65"/>
      <c r="AQ76" s="65"/>
      <c r="AR76" s="138">
        <f>SUM(AR9:AR75)</f>
        <v>0</v>
      </c>
      <c r="AS76" s="65"/>
      <c r="AT76" s="65"/>
      <c r="AU76" s="65"/>
      <c r="AV76" s="127">
        <f>SUM(AV9:AV75)</f>
        <v>0</v>
      </c>
    </row>
    <row r="77" spans="1:49" ht="30" customHeight="1" thickBot="1" x14ac:dyDescent="0.25">
      <c r="A77" s="273">
        <v>3</v>
      </c>
      <c r="B77" s="388" t="s">
        <v>63</v>
      </c>
      <c r="C77" s="389"/>
      <c r="D77" s="389"/>
      <c r="E77" s="389"/>
      <c r="F77" s="389"/>
      <c r="G77" s="389"/>
      <c r="H77" s="389"/>
      <c r="I77" s="389"/>
      <c r="J77" s="389"/>
      <c r="K77" s="389"/>
      <c r="L77" s="308"/>
      <c r="M77" s="263"/>
      <c r="N77" s="266"/>
      <c r="O77" s="139">
        <f>O76*0.2</f>
        <v>97179714.040000007</v>
      </c>
      <c r="P77" s="139"/>
      <c r="Q77" s="139">
        <f>Q76*0.2</f>
        <v>100095105.47</v>
      </c>
      <c r="R77" s="308"/>
      <c r="S77" s="483"/>
      <c r="T77" s="263"/>
      <c r="U77" s="266"/>
      <c r="V77" s="139">
        <f>V76*0.2</f>
        <v>109518793.78</v>
      </c>
      <c r="W77" s="139"/>
      <c r="X77" s="139">
        <f>X76*0.2</f>
        <v>112804357.59</v>
      </c>
      <c r="Y77" s="267"/>
      <c r="Z77" s="267"/>
      <c r="AA77" s="268"/>
      <c r="AB77" s="139">
        <f>AB76*0.2</f>
        <v>71771259.719999999</v>
      </c>
      <c r="AC77" s="64"/>
      <c r="AD77" s="64"/>
      <c r="AE77" s="64"/>
      <c r="AF77" s="376">
        <f>AF76*0.2</f>
        <v>69205332.329999998</v>
      </c>
      <c r="AG77" s="64"/>
      <c r="AH77" s="64"/>
      <c r="AI77" s="64"/>
      <c r="AJ77" s="139">
        <f>AJ76*0.2</f>
        <v>2179601.8199999998</v>
      </c>
      <c r="AK77" s="64"/>
      <c r="AL77" s="64"/>
      <c r="AM77" s="64"/>
      <c r="AN77" s="10">
        <f>AN76*0.2</f>
        <v>0</v>
      </c>
      <c r="AO77" s="64"/>
      <c r="AP77" s="64"/>
      <c r="AQ77" s="64"/>
      <c r="AR77" s="139">
        <f>AR76*0.2</f>
        <v>0</v>
      </c>
      <c r="AS77" s="64"/>
      <c r="AT77" s="64"/>
      <c r="AU77" s="64"/>
      <c r="AV77" s="10">
        <f>AV76*0.2</f>
        <v>0</v>
      </c>
    </row>
    <row r="78" spans="1:49" ht="37.5" customHeight="1" thickBot="1" x14ac:dyDescent="0.25">
      <c r="A78" s="274">
        <v>4</v>
      </c>
      <c r="B78" s="390" t="s">
        <v>64</v>
      </c>
      <c r="C78" s="391"/>
      <c r="D78" s="391"/>
      <c r="E78" s="391"/>
      <c r="F78" s="391"/>
      <c r="G78" s="391"/>
      <c r="H78" s="391"/>
      <c r="I78" s="391"/>
      <c r="J78" s="391"/>
      <c r="K78" s="391"/>
      <c r="L78" s="309"/>
      <c r="M78" s="264"/>
      <c r="N78" s="269"/>
      <c r="O78" s="160">
        <f>O76+O77</f>
        <v>583078284.24000001</v>
      </c>
      <c r="P78" s="160"/>
      <c r="Q78" s="160">
        <f>Q76+Q77</f>
        <v>600570632.80999994</v>
      </c>
      <c r="R78" s="309"/>
      <c r="S78" s="484"/>
      <c r="T78" s="264"/>
      <c r="U78" s="269"/>
      <c r="V78" s="160">
        <f>V76+V77</f>
        <v>657112762.65999997</v>
      </c>
      <c r="W78" s="160"/>
      <c r="X78" s="160">
        <f>X76+X77</f>
        <v>676826145.53999996</v>
      </c>
      <c r="Y78" s="270"/>
      <c r="Z78" s="270"/>
      <c r="AA78" s="271"/>
      <c r="AB78" s="160">
        <f>AB76+AB77</f>
        <v>430627558.30000001</v>
      </c>
      <c r="AC78" s="161"/>
      <c r="AD78" s="161"/>
      <c r="AE78" s="161"/>
      <c r="AF78" s="162">
        <f>AF76+AF77</f>
        <v>415231993.99000001</v>
      </c>
      <c r="AG78" s="161"/>
      <c r="AH78" s="161"/>
      <c r="AI78" s="161"/>
      <c r="AJ78" s="160">
        <f>AJ76+AJ77</f>
        <v>13077610.939999999</v>
      </c>
      <c r="AK78" s="161"/>
      <c r="AL78" s="161"/>
      <c r="AM78" s="161"/>
      <c r="AN78" s="162">
        <f>AN76+AN77</f>
        <v>0</v>
      </c>
      <c r="AO78" s="161"/>
      <c r="AP78" s="161"/>
      <c r="AQ78" s="161"/>
      <c r="AR78" s="160">
        <f>AR76+AR77</f>
        <v>0</v>
      </c>
      <c r="AS78" s="161"/>
      <c r="AT78" s="161"/>
      <c r="AU78" s="161"/>
      <c r="AV78" s="162">
        <f>AV76+AV77</f>
        <v>0</v>
      </c>
    </row>
    <row r="79" spans="1:49" x14ac:dyDescent="0.2">
      <c r="AW79" s="14"/>
    </row>
    <row r="80" spans="1:49" x14ac:dyDescent="0.2">
      <c r="O80" s="312"/>
      <c r="P80" s="312"/>
      <c r="Q80" s="312"/>
      <c r="V80" s="312"/>
      <c r="W80" s="312"/>
      <c r="X80" s="312"/>
      <c r="AW80" s="14"/>
    </row>
    <row r="81" spans="15:49" x14ac:dyDescent="0.2">
      <c r="O81" s="312"/>
      <c r="P81" s="312"/>
      <c r="Q81" s="312"/>
      <c r="V81" s="312"/>
      <c r="W81" s="312"/>
      <c r="X81" s="312"/>
      <c r="AW81" s="14"/>
    </row>
    <row r="82" spans="15:49" ht="12.75" customHeight="1" x14ac:dyDescent="0.2">
      <c r="AW82" s="14"/>
    </row>
    <row r="83" spans="15:49" ht="12.75" customHeight="1" x14ac:dyDescent="0.2">
      <c r="AW83" s="14"/>
    </row>
    <row r="84" spans="15:49" ht="12.75" customHeight="1" x14ac:dyDescent="0.2">
      <c r="AW84" s="14"/>
    </row>
    <row r="85" spans="15:49" x14ac:dyDescent="0.2">
      <c r="AW85" s="14"/>
    </row>
  </sheetData>
  <autoFilter ref="A1:AV78" xr:uid="{F177F1A4-05A9-45AB-82C5-135020BE1E0E}"/>
  <mergeCells count="162">
    <mergeCell ref="A2:AB2"/>
    <mergeCell ref="A3:B3"/>
    <mergeCell ref="C3:AB3"/>
    <mergeCell ref="D5:I5"/>
    <mergeCell ref="Y5:AB5"/>
    <mergeCell ref="AC5:AF5"/>
    <mergeCell ref="L5:Q5"/>
    <mergeCell ref="O40:O41"/>
    <mergeCell ref="X40:X41"/>
    <mergeCell ref="R5:X5"/>
    <mergeCell ref="W40:W41"/>
    <mergeCell ref="L40:L41"/>
    <mergeCell ref="M40:M41"/>
    <mergeCell ref="N40:N41"/>
    <mergeCell ref="Q40:Q41"/>
    <mergeCell ref="U40:U41"/>
    <mergeCell ref="V40:V41"/>
    <mergeCell ref="S40:S41"/>
    <mergeCell ref="AG5:AJ5"/>
    <mergeCell ref="AK5:AN5"/>
    <mergeCell ref="AO5:AR5"/>
    <mergeCell ref="AS5:AV5"/>
    <mergeCell ref="A6:A75"/>
    <mergeCell ref="B6:B75"/>
    <mergeCell ref="C7:I8"/>
    <mergeCell ref="Y40:Y41"/>
    <mergeCell ref="Z40:Z41"/>
    <mergeCell ref="AA40:AA41"/>
    <mergeCell ref="O55:O56"/>
    <mergeCell ref="O62:O63"/>
    <mergeCell ref="O73:O74"/>
    <mergeCell ref="X55:X56"/>
    <mergeCell ref="X62:X63"/>
    <mergeCell ref="X73:X74"/>
    <mergeCell ref="W55:W56"/>
    <mergeCell ref="W62:W63"/>
    <mergeCell ref="W73:W74"/>
    <mergeCell ref="AU40:AU41"/>
    <mergeCell ref="AV40:AV41"/>
    <mergeCell ref="Y55:Y56"/>
    <mergeCell ref="Z55:Z56"/>
    <mergeCell ref="AA55:AA56"/>
    <mergeCell ref="AS40:AS41"/>
    <mergeCell ref="AH40:AH41"/>
    <mergeCell ref="AI40:AI41"/>
    <mergeCell ref="AJ40:AJ41"/>
    <mergeCell ref="AK40:AK41"/>
    <mergeCell ref="AL40:AL41"/>
    <mergeCell ref="AM40:AM41"/>
    <mergeCell ref="AB40:AB41"/>
    <mergeCell ref="AC40:AC41"/>
    <mergeCell ref="AD40:AD41"/>
    <mergeCell ref="AN40:AN41"/>
    <mergeCell ref="AO40:AO41"/>
    <mergeCell ref="AP40:AP41"/>
    <mergeCell ref="AQ40:AQ41"/>
    <mergeCell ref="AR40:AR41"/>
    <mergeCell ref="AU55:AU56"/>
    <mergeCell ref="AV55:AV56"/>
    <mergeCell ref="Y62:Y63"/>
    <mergeCell ref="Z62:Z63"/>
    <mergeCell ref="AA62:AA63"/>
    <mergeCell ref="AB62:AB63"/>
    <mergeCell ref="AC62:AC63"/>
    <mergeCell ref="AL55:AL56"/>
    <mergeCell ref="AM55:AM56"/>
    <mergeCell ref="AN55:AN56"/>
    <mergeCell ref="AO55:AO56"/>
    <mergeCell ref="AP55:AP56"/>
    <mergeCell ref="AQ55:AQ56"/>
    <mergeCell ref="AF55:AF56"/>
    <mergeCell ref="AG55:AG56"/>
    <mergeCell ref="AH55:AH56"/>
    <mergeCell ref="AI55:AI56"/>
    <mergeCell ref="AJ55:AJ56"/>
    <mergeCell ref="AK55:AK56"/>
    <mergeCell ref="AV62:AV63"/>
    <mergeCell ref="AP62:AP63"/>
    <mergeCell ref="AQ62:AQ63"/>
    <mergeCell ref="AR62:AR63"/>
    <mergeCell ref="AS62:AS63"/>
    <mergeCell ref="AU62:AU63"/>
    <mergeCell ref="AJ62:AJ63"/>
    <mergeCell ref="AK62:AK63"/>
    <mergeCell ref="AL62:AL63"/>
    <mergeCell ref="AM62:AM63"/>
    <mergeCell ref="AN62:AN63"/>
    <mergeCell ref="AO62:AO63"/>
    <mergeCell ref="AD62:AD63"/>
    <mergeCell ref="AE62:AE63"/>
    <mergeCell ref="AU73:AU74"/>
    <mergeCell ref="AV73:AV74"/>
    <mergeCell ref="B76:K76"/>
    <mergeCell ref="AN73:AN74"/>
    <mergeCell ref="AO73:AO74"/>
    <mergeCell ref="AP73:AP74"/>
    <mergeCell ref="AQ73:AQ74"/>
    <mergeCell ref="AR73:AR74"/>
    <mergeCell ref="AS73:AS74"/>
    <mergeCell ref="AH73:AH74"/>
    <mergeCell ref="AI73:AI74"/>
    <mergeCell ref="AJ73:AJ74"/>
    <mergeCell ref="AK73:AK74"/>
    <mergeCell ref="AL73:AL74"/>
    <mergeCell ref="AM73:AM74"/>
    <mergeCell ref="Y73:Y74"/>
    <mergeCell ref="Z73:Z74"/>
    <mergeCell ref="AA73:AA74"/>
    <mergeCell ref="AB73:AB74"/>
    <mergeCell ref="AC73:AC74"/>
    <mergeCell ref="AD73:AD74"/>
    <mergeCell ref="AE73:AE74"/>
    <mergeCell ref="AF73:AF74"/>
    <mergeCell ref="AG73:AG74"/>
    <mergeCell ref="L55:L56"/>
    <mergeCell ref="M55:M56"/>
    <mergeCell ref="N55:N56"/>
    <mergeCell ref="Q55:Q56"/>
    <mergeCell ref="AT73:AT74"/>
    <mergeCell ref="AF62:AF63"/>
    <mergeCell ref="AG62:AG63"/>
    <mergeCell ref="AH62:AH63"/>
    <mergeCell ref="AI62:AI63"/>
    <mergeCell ref="AR55:AR56"/>
    <mergeCell ref="AS55:AS56"/>
    <mergeCell ref="AT55:AT56"/>
    <mergeCell ref="R55:R56"/>
    <mergeCell ref="T55:T56"/>
    <mergeCell ref="U55:U56"/>
    <mergeCell ref="V55:V56"/>
    <mergeCell ref="AT62:AT63"/>
    <mergeCell ref="AB55:AB56"/>
    <mergeCell ref="AC55:AC56"/>
    <mergeCell ref="AD55:AD56"/>
    <mergeCell ref="AE55:AE56"/>
    <mergeCell ref="S55:S56"/>
    <mergeCell ref="S62:S63"/>
    <mergeCell ref="S73:S74"/>
    <mergeCell ref="AT40:AT41"/>
    <mergeCell ref="AE40:AE41"/>
    <mergeCell ref="AF40:AF41"/>
    <mergeCell ref="AG40:AG41"/>
    <mergeCell ref="B77:K77"/>
    <mergeCell ref="B78:K78"/>
    <mergeCell ref="L62:L63"/>
    <mergeCell ref="M62:M63"/>
    <mergeCell ref="N62:N63"/>
    <mergeCell ref="Q62:Q63"/>
    <mergeCell ref="L73:L74"/>
    <mergeCell ref="M73:M74"/>
    <mergeCell ref="N73:N74"/>
    <mergeCell ref="Q73:Q74"/>
    <mergeCell ref="R62:R63"/>
    <mergeCell ref="T62:T63"/>
    <mergeCell ref="U62:U63"/>
    <mergeCell ref="V62:V63"/>
    <mergeCell ref="R73:R74"/>
    <mergeCell ref="T73:T74"/>
    <mergeCell ref="U73:U74"/>
    <mergeCell ref="V73:V74"/>
    <mergeCell ref="R40:R41"/>
    <mergeCell ref="T40:T41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6604-FE3A-4044-83EF-A6994AA9CABA}">
  <dimension ref="A3:J44"/>
  <sheetViews>
    <sheetView topLeftCell="A13" workbookViewId="0">
      <selection activeCell="B42" sqref="B42"/>
    </sheetView>
  </sheetViews>
  <sheetFormatPr defaultRowHeight="15" x14ac:dyDescent="0.25"/>
  <cols>
    <col min="1" max="1" width="10.140625" style="472" bestFit="1" customWidth="1"/>
    <col min="2" max="3" width="18.85546875" style="472" customWidth="1"/>
    <col min="4" max="4" width="15" style="472" customWidth="1"/>
    <col min="5" max="5" width="14.140625" style="479" customWidth="1"/>
    <col min="6" max="6" width="10.5703125" style="472" customWidth="1"/>
    <col min="7" max="7" width="10.28515625" style="472" customWidth="1"/>
    <col min="8" max="8" width="9.5703125" style="472" customWidth="1"/>
    <col min="9" max="10" width="9.140625" style="472"/>
  </cols>
  <sheetData>
    <row r="3" spans="1:10" x14ac:dyDescent="0.25">
      <c r="A3" s="480" t="s">
        <v>139</v>
      </c>
      <c r="B3" s="480" t="s">
        <v>131</v>
      </c>
      <c r="C3" s="480" t="s">
        <v>133</v>
      </c>
      <c r="D3" s="481" t="s">
        <v>132</v>
      </c>
      <c r="E3" s="481"/>
      <c r="F3" s="480" t="s">
        <v>134</v>
      </c>
      <c r="G3" s="480" t="s">
        <v>135</v>
      </c>
      <c r="H3" s="480" t="s">
        <v>136</v>
      </c>
      <c r="I3" s="480" t="s">
        <v>137</v>
      </c>
      <c r="J3" s="480" t="s">
        <v>138</v>
      </c>
    </row>
    <row r="4" spans="1:10" x14ac:dyDescent="0.25">
      <c r="A4" s="476" t="s">
        <v>140</v>
      </c>
      <c r="B4" s="477">
        <f>'свод по СУБПОДРЯДУ '!R34</f>
        <v>15313584.18</v>
      </c>
      <c r="C4" s="477">
        <f>B4-D4</f>
        <v>3913197.13</v>
      </c>
      <c r="D4" s="477">
        <f>E4*F4*G4*H4*I4*J4</f>
        <v>11400387.050000001</v>
      </c>
      <c r="E4" s="478">
        <v>9808751.3900000006</v>
      </c>
      <c r="F4" s="474">
        <v>1.052</v>
      </c>
      <c r="G4" s="474">
        <v>1.0209999999999999</v>
      </c>
      <c r="H4" s="474">
        <v>1.0349999999999999</v>
      </c>
      <c r="I4" s="474">
        <v>1.0249999999999999</v>
      </c>
      <c r="J4" s="473">
        <v>1.02</v>
      </c>
    </row>
    <row r="5" spans="1:10" x14ac:dyDescent="0.25">
      <c r="A5" s="476" t="s">
        <v>141</v>
      </c>
      <c r="B5" s="477">
        <f>'свод по СУБПОДРЯДУ '!R35</f>
        <v>4955873.59</v>
      </c>
      <c r="C5" s="477">
        <f t="shared" ref="C5:C44" si="0">B5-D5</f>
        <v>2674915.37</v>
      </c>
      <c r="D5" s="477">
        <f t="shared" ref="D5:D24" si="1">E5*F5*G5*H5*I5*J5</f>
        <v>2280958.2200000002</v>
      </c>
      <c r="E5" s="478">
        <v>1962508.12</v>
      </c>
      <c r="F5" s="474">
        <v>1.052</v>
      </c>
      <c r="G5" s="474">
        <v>1.0209999999999999</v>
      </c>
      <c r="H5" s="474">
        <v>1.0349999999999999</v>
      </c>
      <c r="I5" s="474">
        <v>1.0249999999999999</v>
      </c>
      <c r="J5" s="473">
        <v>1.02</v>
      </c>
    </row>
    <row r="6" spans="1:10" x14ac:dyDescent="0.25">
      <c r="A6" s="476" t="s">
        <v>142</v>
      </c>
      <c r="B6" s="477">
        <f>'свод по СУБПОДРЯДУ '!R36</f>
        <v>3986999.88</v>
      </c>
      <c r="C6" s="477">
        <f t="shared" si="0"/>
        <v>2255386.29</v>
      </c>
      <c r="D6" s="477">
        <f t="shared" si="1"/>
        <v>1731613.59</v>
      </c>
      <c r="E6" s="478">
        <v>1489858.82</v>
      </c>
      <c r="F6" s="474">
        <v>1.052</v>
      </c>
      <c r="G6" s="474">
        <v>1.0209999999999999</v>
      </c>
      <c r="H6" s="474">
        <v>1.0349999999999999</v>
      </c>
      <c r="I6" s="474">
        <v>1.0249999999999999</v>
      </c>
      <c r="J6" s="473">
        <v>1.02</v>
      </c>
    </row>
    <row r="7" spans="1:10" s="490" customFormat="1" x14ac:dyDescent="0.25">
      <c r="A7" s="485" t="s">
        <v>143</v>
      </c>
      <c r="B7" s="486">
        <f>'свод по СУБПОДРЯДУ '!R75</f>
        <v>8923075.3499999996</v>
      </c>
      <c r="C7" s="486">
        <f t="shared" si="0"/>
        <v>1693164.84</v>
      </c>
      <c r="D7" s="486">
        <f t="shared" si="1"/>
        <v>7229910.5099999998</v>
      </c>
      <c r="E7" s="487">
        <v>6220525.1900000004</v>
      </c>
      <c r="F7" s="488">
        <v>1.052</v>
      </c>
      <c r="G7" s="488">
        <v>1.0209999999999999</v>
      </c>
      <c r="H7" s="488">
        <v>1.0349999999999999</v>
      </c>
      <c r="I7" s="488">
        <v>1.0249999999999999</v>
      </c>
      <c r="J7" s="489">
        <v>1.02</v>
      </c>
    </row>
    <row r="8" spans="1:10" x14ac:dyDescent="0.25">
      <c r="A8" s="476" t="s">
        <v>144</v>
      </c>
      <c r="B8" s="477">
        <f>'свод по СУБПОДРЯДУ '!R72</f>
        <v>6481181.4500000002</v>
      </c>
      <c r="C8" s="477">
        <f t="shared" si="0"/>
        <v>1166738.6299999999</v>
      </c>
      <c r="D8" s="477">
        <f t="shared" si="1"/>
        <v>5314442.82</v>
      </c>
      <c r="E8" s="478">
        <v>4572480.58</v>
      </c>
      <c r="F8" s="474">
        <v>1.052</v>
      </c>
      <c r="G8" s="474">
        <v>1.0209999999999999</v>
      </c>
      <c r="H8" s="474">
        <v>1.0349999999999999</v>
      </c>
      <c r="I8" s="474">
        <v>1.0249999999999999</v>
      </c>
      <c r="J8" s="473">
        <v>1.02</v>
      </c>
    </row>
    <row r="9" spans="1:10" x14ac:dyDescent="0.25">
      <c r="A9" s="476" t="s">
        <v>145</v>
      </c>
      <c r="B9" s="477">
        <f>'свод по СУБПОДРЯДУ '!R70</f>
        <v>12696164.859999999</v>
      </c>
      <c r="C9" s="477">
        <f t="shared" si="0"/>
        <v>523745.19</v>
      </c>
      <c r="D9" s="477">
        <f t="shared" si="1"/>
        <v>12172419.67</v>
      </c>
      <c r="E9" s="478">
        <v>10472998.67</v>
      </c>
      <c r="F9" s="474">
        <v>1.052</v>
      </c>
      <c r="G9" s="474">
        <v>1.0209999999999999</v>
      </c>
      <c r="H9" s="474">
        <v>1.0349999999999999</v>
      </c>
      <c r="I9" s="474">
        <v>1.0249999999999999</v>
      </c>
      <c r="J9" s="473">
        <v>1.02</v>
      </c>
    </row>
    <row r="10" spans="1:10" x14ac:dyDescent="0.25">
      <c r="A10" s="476" t="s">
        <v>146</v>
      </c>
      <c r="B10" s="477">
        <f>'свод по СУБПОДРЯДУ '!R68</f>
        <v>8091523.7400000002</v>
      </c>
      <c r="C10" s="477">
        <f t="shared" si="0"/>
        <v>3024343.45</v>
      </c>
      <c r="D10" s="477">
        <f t="shared" si="1"/>
        <v>5067180.29</v>
      </c>
      <c r="E10" s="478">
        <v>4359738.97</v>
      </c>
      <c r="F10" s="474">
        <v>1.052</v>
      </c>
      <c r="G10" s="474">
        <v>1.0209999999999999</v>
      </c>
      <c r="H10" s="474">
        <v>1.0349999999999999</v>
      </c>
      <c r="I10" s="474">
        <v>1.0249999999999999</v>
      </c>
      <c r="J10" s="473">
        <v>1.02</v>
      </c>
    </row>
    <row r="11" spans="1:10" x14ac:dyDescent="0.25">
      <c r="A11" s="476" t="s">
        <v>147</v>
      </c>
      <c r="B11" s="477">
        <f>'свод по СУБПОДРЯДУ '!R66</f>
        <v>7731164.5</v>
      </c>
      <c r="C11" s="477">
        <f t="shared" si="0"/>
        <v>2403345.12</v>
      </c>
      <c r="D11" s="477">
        <f t="shared" si="1"/>
        <v>5327819.38</v>
      </c>
      <c r="E11" s="478">
        <v>4583989.6100000003</v>
      </c>
      <c r="F11" s="474">
        <v>1.052</v>
      </c>
      <c r="G11" s="474">
        <v>1.0209999999999999</v>
      </c>
      <c r="H11" s="474">
        <v>1.0349999999999999</v>
      </c>
      <c r="I11" s="474">
        <v>1.0249999999999999</v>
      </c>
      <c r="J11" s="473">
        <v>1.02</v>
      </c>
    </row>
    <row r="12" spans="1:10" x14ac:dyDescent="0.25">
      <c r="A12" s="476" t="s">
        <v>148</v>
      </c>
      <c r="B12" s="477">
        <f>'свод по СУБПОДРЯДУ '!R65</f>
        <v>5107379.46</v>
      </c>
      <c r="C12" s="477">
        <f t="shared" si="0"/>
        <v>2053195.88</v>
      </c>
      <c r="D12" s="477">
        <f t="shared" si="1"/>
        <v>3054183.58</v>
      </c>
      <c r="E12" s="478">
        <v>2627781.61</v>
      </c>
      <c r="F12" s="474">
        <v>1.052</v>
      </c>
      <c r="G12" s="474">
        <v>1.0209999999999999</v>
      </c>
      <c r="H12" s="474">
        <v>1.0349999999999999</v>
      </c>
      <c r="I12" s="474">
        <v>1.0249999999999999</v>
      </c>
      <c r="J12" s="473">
        <v>1.02</v>
      </c>
    </row>
    <row r="13" spans="1:10" x14ac:dyDescent="0.25">
      <c r="A13" s="476" t="s">
        <v>149</v>
      </c>
      <c r="B13" s="477">
        <f>'свод по СУБПОДРЯДУ '!R64</f>
        <v>3975785.39</v>
      </c>
      <c r="C13" s="477">
        <f t="shared" si="0"/>
        <v>3965162.35</v>
      </c>
      <c r="D13" s="477">
        <f t="shared" si="1"/>
        <v>10623.04</v>
      </c>
      <c r="E13" s="478">
        <v>9139.93</v>
      </c>
      <c r="F13" s="474">
        <v>1.052</v>
      </c>
      <c r="G13" s="474">
        <v>1.0209999999999999</v>
      </c>
      <c r="H13" s="474">
        <v>1.0349999999999999</v>
      </c>
      <c r="I13" s="474">
        <v>1.0249999999999999</v>
      </c>
      <c r="J13" s="473">
        <v>1.02</v>
      </c>
    </row>
    <row r="14" spans="1:10" x14ac:dyDescent="0.25">
      <c r="A14" s="476" t="s">
        <v>150</v>
      </c>
      <c r="B14" s="477">
        <f>'свод по СУБПОДРЯДУ '!R61</f>
        <v>5176819.82</v>
      </c>
      <c r="C14" s="477">
        <f t="shared" si="0"/>
        <v>1696913.28</v>
      </c>
      <c r="D14" s="477">
        <f t="shared" si="1"/>
        <v>3479906.54</v>
      </c>
      <c r="E14" s="478">
        <v>2994068.36</v>
      </c>
      <c r="F14" s="474">
        <v>1.052</v>
      </c>
      <c r="G14" s="474">
        <v>1.0209999999999999</v>
      </c>
      <c r="H14" s="474">
        <v>1.0349999999999999</v>
      </c>
      <c r="I14" s="474">
        <v>1.0249999999999999</v>
      </c>
      <c r="J14" s="473">
        <v>1.02</v>
      </c>
    </row>
    <row r="15" spans="1:10" x14ac:dyDescent="0.25">
      <c r="A15" s="476" t="s">
        <v>151</v>
      </c>
      <c r="B15" s="477">
        <f>'свод по СУБПОДРЯДУ '!R57</f>
        <v>860536.96</v>
      </c>
      <c r="C15" s="477">
        <f t="shared" si="0"/>
        <v>857075.69</v>
      </c>
      <c r="D15" s="477">
        <f t="shared" si="1"/>
        <v>3461.27</v>
      </c>
      <c r="E15" s="478">
        <v>2978.03</v>
      </c>
      <c r="F15" s="474">
        <v>1.052</v>
      </c>
      <c r="G15" s="474">
        <v>1.0209999999999999</v>
      </c>
      <c r="H15" s="474">
        <v>1.0349999999999999</v>
      </c>
      <c r="I15" s="474">
        <v>1.0249999999999999</v>
      </c>
      <c r="J15" s="473">
        <v>1.02</v>
      </c>
    </row>
    <row r="16" spans="1:10" x14ac:dyDescent="0.25">
      <c r="A16" s="476" t="s">
        <v>152</v>
      </c>
      <c r="B16" s="477">
        <f>'свод по СУБПОДРЯДУ '!R58</f>
        <v>915288.92</v>
      </c>
      <c r="C16" s="477">
        <f t="shared" si="0"/>
        <v>307150.01</v>
      </c>
      <c r="D16" s="477">
        <f t="shared" si="1"/>
        <v>608138.91</v>
      </c>
      <c r="E16" s="478">
        <v>523235.16</v>
      </c>
      <c r="F16" s="474">
        <v>1.052</v>
      </c>
      <c r="G16" s="474">
        <v>1.0209999999999999</v>
      </c>
      <c r="H16" s="474">
        <v>1.0349999999999999</v>
      </c>
      <c r="I16" s="474">
        <v>1.0249999999999999</v>
      </c>
      <c r="J16" s="473">
        <v>1.02</v>
      </c>
    </row>
    <row r="17" spans="1:10" x14ac:dyDescent="0.25">
      <c r="A17" s="476" t="s">
        <v>153</v>
      </c>
      <c r="B17" s="477">
        <f>'свод по СУБПОДРЯДУ '!R59</f>
        <v>3661948.42</v>
      </c>
      <c r="C17" s="477">
        <f t="shared" si="0"/>
        <v>1169583.6000000001</v>
      </c>
      <c r="D17" s="477">
        <f t="shared" si="1"/>
        <v>2492364.8199999998</v>
      </c>
      <c r="E17" s="478">
        <v>2144399.73</v>
      </c>
      <c r="F17" s="474">
        <v>1.052</v>
      </c>
      <c r="G17" s="474">
        <v>1.0209999999999999</v>
      </c>
      <c r="H17" s="474">
        <v>1.0349999999999999</v>
      </c>
      <c r="I17" s="474">
        <v>1.0249999999999999</v>
      </c>
      <c r="J17" s="473">
        <v>1.02</v>
      </c>
    </row>
    <row r="18" spans="1:10" x14ac:dyDescent="0.25">
      <c r="A18" s="476" t="s">
        <v>154</v>
      </c>
      <c r="B18" s="477">
        <f>'свод по СУБПОДРЯДУ '!R54</f>
        <v>704369.6</v>
      </c>
      <c r="C18" s="477">
        <f t="shared" si="0"/>
        <v>223159.83</v>
      </c>
      <c r="D18" s="477">
        <f t="shared" si="1"/>
        <v>481209.77</v>
      </c>
      <c r="E18" s="478">
        <v>414026.91</v>
      </c>
      <c r="F18" s="474">
        <v>1.052</v>
      </c>
      <c r="G18" s="474">
        <v>1.0209999999999999</v>
      </c>
      <c r="H18" s="474">
        <v>1.0349999999999999</v>
      </c>
      <c r="I18" s="474">
        <v>1.0249999999999999</v>
      </c>
      <c r="J18" s="473">
        <v>1.02</v>
      </c>
    </row>
    <row r="19" spans="1:10" x14ac:dyDescent="0.25">
      <c r="A19" s="476" t="s">
        <v>155</v>
      </c>
      <c r="B19" s="477">
        <f>'свод по СУБПОДРЯДУ '!R51</f>
        <v>2661266.36</v>
      </c>
      <c r="C19" s="477">
        <f t="shared" si="0"/>
        <v>269802.51</v>
      </c>
      <c r="D19" s="477">
        <f>E19*F19*G19*H19*I19*J19+1925882.27</f>
        <v>2391463.85</v>
      </c>
      <c r="E19" s="478">
        <f>400580.61</f>
        <v>400580.61</v>
      </c>
      <c r="F19" s="474">
        <v>1.052</v>
      </c>
      <c r="G19" s="474">
        <v>1.0209999999999999</v>
      </c>
      <c r="H19" s="474">
        <v>1.0349999999999999</v>
      </c>
      <c r="I19" s="474">
        <v>1.0249999999999999</v>
      </c>
      <c r="J19" s="473">
        <v>1.02</v>
      </c>
    </row>
    <row r="20" spans="1:10" x14ac:dyDescent="0.25">
      <c r="A20" s="476" t="s">
        <v>156</v>
      </c>
      <c r="B20" s="477">
        <f>'свод по СУБПОДРЯДУ '!R48</f>
        <v>132464.01999999999</v>
      </c>
      <c r="C20" s="477">
        <f t="shared" si="0"/>
        <v>52061.1</v>
      </c>
      <c r="D20" s="477">
        <f>E20*F20*G20*H20*I20*J20+19933.01</f>
        <v>80402.92</v>
      </c>
      <c r="E20" s="478">
        <v>52027.56</v>
      </c>
      <c r="F20" s="474">
        <v>1.052</v>
      </c>
      <c r="G20" s="474">
        <v>1.0209999999999999</v>
      </c>
      <c r="H20" s="474">
        <v>1.0349999999999999</v>
      </c>
      <c r="I20" s="474">
        <v>1.0249999999999999</v>
      </c>
      <c r="J20" s="473">
        <v>1.02</v>
      </c>
    </row>
    <row r="21" spans="1:10" x14ac:dyDescent="0.25">
      <c r="A21" s="476" t="s">
        <v>157</v>
      </c>
      <c r="B21" s="477">
        <f>'свод по СУБПОДРЯДУ '!R49</f>
        <v>44696.63</v>
      </c>
      <c r="C21" s="477">
        <f t="shared" si="0"/>
        <v>14691.37</v>
      </c>
      <c r="D21" s="477">
        <f t="shared" si="1"/>
        <v>30005.26</v>
      </c>
      <c r="E21" s="478">
        <v>25816.15</v>
      </c>
      <c r="F21" s="474">
        <v>1.052</v>
      </c>
      <c r="G21" s="474">
        <v>1.0209999999999999</v>
      </c>
      <c r="H21" s="474">
        <v>1.0349999999999999</v>
      </c>
      <c r="I21" s="474">
        <v>1.0249999999999999</v>
      </c>
      <c r="J21" s="473">
        <v>1.02</v>
      </c>
    </row>
    <row r="22" spans="1:10" x14ac:dyDescent="0.25">
      <c r="A22" s="476" t="s">
        <v>159</v>
      </c>
      <c r="B22" s="477">
        <f>'свод по СУБПОДРЯДУ '!R46</f>
        <v>27230.78</v>
      </c>
      <c r="C22" s="477">
        <f t="shared" si="0"/>
        <v>11303.86</v>
      </c>
      <c r="D22" s="477">
        <f>E22*F22*G22*H22*I22*J22+11957.73</f>
        <v>15926.92</v>
      </c>
      <c r="E22" s="478">
        <v>3415.04</v>
      </c>
      <c r="F22" s="474">
        <v>1.052</v>
      </c>
      <c r="G22" s="474">
        <v>1.0209999999999999</v>
      </c>
      <c r="H22" s="474">
        <v>1.0349999999999999</v>
      </c>
      <c r="I22" s="474">
        <v>1.0249999999999999</v>
      </c>
      <c r="J22" s="473">
        <v>1.02</v>
      </c>
    </row>
    <row r="23" spans="1:10" x14ac:dyDescent="0.25">
      <c r="A23" s="476" t="s">
        <v>158</v>
      </c>
      <c r="B23" s="477">
        <f>'свод по СУБПОДРЯДУ '!R44</f>
        <v>410907.51</v>
      </c>
      <c r="C23" s="477">
        <f t="shared" si="0"/>
        <v>102017.04</v>
      </c>
      <c r="D23" s="477">
        <f>E23*F23*G23*H23*I23*J23+270031.44</f>
        <v>308890.46999999997</v>
      </c>
      <c r="E23" s="478">
        <v>33433.83</v>
      </c>
      <c r="F23" s="474">
        <v>1.052</v>
      </c>
      <c r="G23" s="474">
        <v>1.0209999999999999</v>
      </c>
      <c r="H23" s="474">
        <v>1.0349999999999999</v>
      </c>
      <c r="I23" s="474">
        <v>1.0249999999999999</v>
      </c>
      <c r="J23" s="473">
        <v>1.02</v>
      </c>
    </row>
    <row r="24" spans="1:10" x14ac:dyDescent="0.25">
      <c r="A24" s="476" t="s">
        <v>160</v>
      </c>
      <c r="B24" s="477">
        <f>'свод по СУБПОДРЯДУ '!R42</f>
        <v>2948327.67</v>
      </c>
      <c r="C24" s="477">
        <f t="shared" si="0"/>
        <v>962937.8</v>
      </c>
      <c r="D24" s="477">
        <f t="shared" si="1"/>
        <v>1985389.87</v>
      </c>
      <c r="E24" s="478">
        <v>1708204.78</v>
      </c>
      <c r="F24" s="474">
        <v>1.052</v>
      </c>
      <c r="G24" s="474">
        <v>1.0209999999999999</v>
      </c>
      <c r="H24" s="474">
        <v>1.0349999999999999</v>
      </c>
      <c r="I24" s="474">
        <v>1.0249999999999999</v>
      </c>
      <c r="J24" s="473">
        <v>1.02</v>
      </c>
    </row>
    <row r="25" spans="1:10" x14ac:dyDescent="0.25">
      <c r="A25" s="476" t="s">
        <v>161</v>
      </c>
      <c r="B25" s="477">
        <v>426606</v>
      </c>
      <c r="C25" s="477">
        <f t="shared" si="0"/>
        <v>426606</v>
      </c>
      <c r="D25" s="477">
        <f t="shared" ref="D25:D34" si="2">E25*F25*G25*H25*I25*J25</f>
        <v>0</v>
      </c>
      <c r="E25" s="478">
        <v>0</v>
      </c>
      <c r="F25" s="474">
        <v>1.052</v>
      </c>
      <c r="G25" s="474">
        <v>1.0209999999999999</v>
      </c>
      <c r="H25" s="474">
        <v>1.0349999999999999</v>
      </c>
      <c r="I25" s="474">
        <v>1.0249999999999999</v>
      </c>
      <c r="J25" s="473">
        <v>1.02</v>
      </c>
    </row>
    <row r="26" spans="1:10" x14ac:dyDescent="0.25">
      <c r="A26" s="476" t="s">
        <v>162</v>
      </c>
      <c r="B26" s="477">
        <f>'свод по СУБПОДРЯДУ '!R39</f>
        <v>2421316.7999999998</v>
      </c>
      <c r="C26" s="477">
        <f t="shared" si="0"/>
        <v>938794.41</v>
      </c>
      <c r="D26" s="477">
        <f t="shared" si="2"/>
        <v>1482522.39</v>
      </c>
      <c r="E26" s="478">
        <v>1275543.8500000001</v>
      </c>
      <c r="F26" s="474">
        <v>1.052</v>
      </c>
      <c r="G26" s="474">
        <v>1.0209999999999999</v>
      </c>
      <c r="H26" s="474">
        <v>1.0349999999999999</v>
      </c>
      <c r="I26" s="474">
        <v>1.0249999999999999</v>
      </c>
      <c r="J26" s="473">
        <v>1.02</v>
      </c>
    </row>
    <row r="27" spans="1:10" x14ac:dyDescent="0.25">
      <c r="A27" s="476" t="s">
        <v>163</v>
      </c>
      <c r="B27" s="477">
        <f>'свод по СУБПОДРЯДУ '!R28</f>
        <v>24057499.699999999</v>
      </c>
      <c r="C27" s="477">
        <f t="shared" si="0"/>
        <v>18648247.800000001</v>
      </c>
      <c r="D27" s="477">
        <f t="shared" si="2"/>
        <v>5409251.9000000004</v>
      </c>
      <c r="E27" s="478">
        <v>4654053.1399999997</v>
      </c>
      <c r="F27" s="474">
        <v>1.052</v>
      </c>
      <c r="G27" s="474">
        <v>1.0209999999999999</v>
      </c>
      <c r="H27" s="474">
        <v>1.0349999999999999</v>
      </c>
      <c r="I27" s="474">
        <v>1.0249999999999999</v>
      </c>
      <c r="J27" s="473">
        <v>1.02</v>
      </c>
    </row>
    <row r="28" spans="1:10" x14ac:dyDescent="0.25">
      <c r="A28" s="476" t="s">
        <v>164</v>
      </c>
      <c r="B28" s="477">
        <f>'свод по СУБПОДРЯДУ '!R32</f>
        <v>21755390.07</v>
      </c>
      <c r="C28" s="477">
        <f t="shared" si="0"/>
        <v>407604.85</v>
      </c>
      <c r="D28" s="477">
        <f>E28*F28*G28*H28*I28*J28+21181634.48</f>
        <v>21347785.219999999</v>
      </c>
      <c r="E28" s="478">
        <v>142954.03</v>
      </c>
      <c r="F28" s="474">
        <v>1.052</v>
      </c>
      <c r="G28" s="474">
        <v>1.0209999999999999</v>
      </c>
      <c r="H28" s="474">
        <v>1.0349999999999999</v>
      </c>
      <c r="I28" s="474">
        <v>1.0249999999999999</v>
      </c>
      <c r="J28" s="473">
        <v>1.02</v>
      </c>
    </row>
    <row r="29" spans="1:10" x14ac:dyDescent="0.25">
      <c r="A29" s="476" t="s">
        <v>165</v>
      </c>
      <c r="B29" s="477">
        <f>'свод по СУБПОДРЯДУ '!R27</f>
        <v>20547458.390000001</v>
      </c>
      <c r="C29" s="477">
        <f t="shared" si="0"/>
        <v>1785003.02</v>
      </c>
      <c r="D29" s="477">
        <f t="shared" si="2"/>
        <v>18762455.370000001</v>
      </c>
      <c r="E29" s="478">
        <v>16142983.52</v>
      </c>
      <c r="F29" s="474">
        <v>1.052</v>
      </c>
      <c r="G29" s="474">
        <v>1.0209999999999999</v>
      </c>
      <c r="H29" s="474">
        <v>1.0349999999999999</v>
      </c>
      <c r="I29" s="474">
        <v>1.0249999999999999</v>
      </c>
      <c r="J29" s="473">
        <v>1.02</v>
      </c>
    </row>
    <row r="30" spans="1:10" x14ac:dyDescent="0.25">
      <c r="A30" s="476" t="s">
        <v>166</v>
      </c>
      <c r="B30" s="477">
        <f>'свод по СУБПОДРЯДУ '!R24</f>
        <v>90979100.859999999</v>
      </c>
      <c r="C30" s="477">
        <f t="shared" si="0"/>
        <v>1693950.89</v>
      </c>
      <c r="D30" s="477">
        <f t="shared" si="2"/>
        <v>89285149.969999999</v>
      </c>
      <c r="E30" s="478">
        <v>76819833.859999999</v>
      </c>
      <c r="F30" s="474">
        <v>1.052</v>
      </c>
      <c r="G30" s="474">
        <v>1.0209999999999999</v>
      </c>
      <c r="H30" s="474">
        <v>1.0349999999999999</v>
      </c>
      <c r="I30" s="474">
        <v>1.0249999999999999</v>
      </c>
      <c r="J30" s="473">
        <v>1.02</v>
      </c>
    </row>
    <row r="31" spans="1:10" x14ac:dyDescent="0.25">
      <c r="A31" s="476" t="s">
        <v>167</v>
      </c>
      <c r="B31" s="477">
        <f>'свод по СУБПОДРЯДУ '!R22</f>
        <v>5465624.5800000001</v>
      </c>
      <c r="C31" s="477">
        <f t="shared" si="0"/>
        <v>4609060.45</v>
      </c>
      <c r="D31" s="477">
        <f t="shared" si="2"/>
        <v>856564.13</v>
      </c>
      <c r="E31" s="478">
        <v>736977.14</v>
      </c>
      <c r="F31" s="474">
        <v>1.052</v>
      </c>
      <c r="G31" s="474">
        <v>1.0209999999999999</v>
      </c>
      <c r="H31" s="474">
        <v>1.0349999999999999</v>
      </c>
      <c r="I31" s="474">
        <v>1.0249999999999999</v>
      </c>
      <c r="J31" s="473">
        <v>1.02</v>
      </c>
    </row>
    <row r="32" spans="1:10" x14ac:dyDescent="0.25">
      <c r="A32" s="476" t="s">
        <v>168</v>
      </c>
      <c r="B32" s="477">
        <v>608457.64</v>
      </c>
      <c r="C32" s="477">
        <f t="shared" si="0"/>
        <v>398841.85</v>
      </c>
      <c r="D32" s="477">
        <f t="shared" si="2"/>
        <v>209615.79</v>
      </c>
      <c r="E32" s="478">
        <v>180350.82</v>
      </c>
      <c r="F32" s="474">
        <v>1.052</v>
      </c>
      <c r="G32" s="474">
        <v>1.0209999999999999</v>
      </c>
      <c r="H32" s="474">
        <v>1.0349999999999999</v>
      </c>
      <c r="I32" s="474">
        <v>1.0249999999999999</v>
      </c>
      <c r="J32" s="473">
        <v>1.02</v>
      </c>
    </row>
    <row r="33" spans="1:10" x14ac:dyDescent="0.25">
      <c r="A33" s="476" t="s">
        <v>169</v>
      </c>
      <c r="B33" s="477">
        <f>'свод по СУБПОДРЯДУ '!R18</f>
        <v>1864925.52</v>
      </c>
      <c r="C33" s="477">
        <f t="shared" si="0"/>
        <v>1348020.88</v>
      </c>
      <c r="D33" s="477">
        <f t="shared" si="2"/>
        <v>516904.64</v>
      </c>
      <c r="E33" s="478">
        <v>444738.33</v>
      </c>
      <c r="F33" s="474">
        <v>1.052</v>
      </c>
      <c r="G33" s="474">
        <v>1.0209999999999999</v>
      </c>
      <c r="H33" s="474">
        <v>1.0349999999999999</v>
      </c>
      <c r="I33" s="474">
        <v>1.0249999999999999</v>
      </c>
      <c r="J33" s="473">
        <v>1.02</v>
      </c>
    </row>
    <row r="34" spans="1:10" x14ac:dyDescent="0.25">
      <c r="A34" s="476" t="s">
        <v>170</v>
      </c>
      <c r="B34" s="477">
        <f>'свод по СУБПОДРЯДУ '!R19</f>
        <v>6585627.71</v>
      </c>
      <c r="C34" s="477">
        <f t="shared" si="0"/>
        <v>2355247.2200000002</v>
      </c>
      <c r="D34" s="477">
        <f t="shared" si="2"/>
        <v>4230380.49</v>
      </c>
      <c r="E34" s="478">
        <v>3639766.82</v>
      </c>
      <c r="F34" s="474">
        <v>1.052</v>
      </c>
      <c r="G34" s="474">
        <v>1.0209999999999999</v>
      </c>
      <c r="H34" s="474">
        <v>1.0349999999999999</v>
      </c>
      <c r="I34" s="474">
        <v>1.0249999999999999</v>
      </c>
      <c r="J34" s="473">
        <v>1.02</v>
      </c>
    </row>
    <row r="35" spans="1:10" x14ac:dyDescent="0.25">
      <c r="A35" s="475">
        <v>36986</v>
      </c>
      <c r="B35" s="477">
        <f>'свод по СУБПОДРЯДУ '!R15</f>
        <v>19473575.77</v>
      </c>
      <c r="C35" s="477">
        <f t="shared" si="0"/>
        <v>4456037.21</v>
      </c>
      <c r="D35" s="477">
        <f t="shared" ref="D35:D44" si="3">E35*F35*G35*H35*I35*J35</f>
        <v>15017538.560000001</v>
      </c>
      <c r="E35" s="478">
        <v>12920903.619999999</v>
      </c>
      <c r="F35" s="474">
        <v>1.052</v>
      </c>
      <c r="G35" s="474">
        <v>1.0209999999999999</v>
      </c>
      <c r="H35" s="474">
        <v>1.0349999999999999</v>
      </c>
      <c r="I35" s="474">
        <v>1.0249999999999999</v>
      </c>
      <c r="J35" s="473">
        <v>1.02</v>
      </c>
    </row>
    <row r="36" spans="1:10" x14ac:dyDescent="0.25">
      <c r="A36" s="476" t="s">
        <v>171</v>
      </c>
      <c r="B36" s="477">
        <v>57856597.710000001</v>
      </c>
      <c r="C36" s="477">
        <f t="shared" si="0"/>
        <v>37718130.049999997</v>
      </c>
      <c r="D36" s="477">
        <f t="shared" si="3"/>
        <v>20138467.66</v>
      </c>
      <c r="E36" s="478">
        <v>17326887.399999999</v>
      </c>
      <c r="F36" s="474">
        <v>1.052</v>
      </c>
      <c r="G36" s="474">
        <v>1.0209999999999999</v>
      </c>
      <c r="H36" s="474">
        <v>1.0349999999999999</v>
      </c>
      <c r="I36" s="474">
        <v>1.0249999999999999</v>
      </c>
      <c r="J36" s="473">
        <v>1.02</v>
      </c>
    </row>
    <row r="37" spans="1:10" x14ac:dyDescent="0.25">
      <c r="A37" s="476" t="s">
        <v>172</v>
      </c>
      <c r="B37" s="477">
        <v>10631113.77</v>
      </c>
      <c r="C37" s="477">
        <f t="shared" si="0"/>
        <v>4673873.5</v>
      </c>
      <c r="D37" s="477">
        <f t="shared" si="3"/>
        <v>5957240.2699999996</v>
      </c>
      <c r="E37" s="478">
        <v>5125535.5199999996</v>
      </c>
      <c r="F37" s="474">
        <v>1.052</v>
      </c>
      <c r="G37" s="474">
        <v>1.0209999999999999</v>
      </c>
      <c r="H37" s="474">
        <v>1.0349999999999999</v>
      </c>
      <c r="I37" s="474">
        <v>1.0249999999999999</v>
      </c>
      <c r="J37" s="473">
        <v>1.02</v>
      </c>
    </row>
    <row r="38" spans="1:10" x14ac:dyDescent="0.25">
      <c r="A38" s="476" t="s">
        <v>173</v>
      </c>
      <c r="B38" s="477">
        <v>5584267.5199999996</v>
      </c>
      <c r="C38" s="477">
        <f t="shared" si="0"/>
        <v>5584219.5800000001</v>
      </c>
      <c r="D38" s="477">
        <f t="shared" si="3"/>
        <v>47.94</v>
      </c>
      <c r="E38" s="478">
        <v>41.25</v>
      </c>
      <c r="F38" s="474">
        <v>1.052</v>
      </c>
      <c r="G38" s="474">
        <v>1.0209999999999999</v>
      </c>
      <c r="H38" s="474">
        <v>1.0349999999999999</v>
      </c>
      <c r="I38" s="474">
        <v>1.0249999999999999</v>
      </c>
      <c r="J38" s="473">
        <v>1.02</v>
      </c>
    </row>
    <row r="39" spans="1:10" x14ac:dyDescent="0.25">
      <c r="A39" s="476" t="s">
        <v>174</v>
      </c>
      <c r="B39" s="477">
        <v>11334599.99</v>
      </c>
      <c r="C39" s="477">
        <f t="shared" si="0"/>
        <v>10244257.98</v>
      </c>
      <c r="D39" s="477">
        <f t="shared" si="3"/>
        <v>1090342.01</v>
      </c>
      <c r="E39" s="478">
        <v>938116.72</v>
      </c>
      <c r="F39" s="474">
        <v>1.052</v>
      </c>
      <c r="G39" s="474">
        <v>1.0209999999999999</v>
      </c>
      <c r="H39" s="474">
        <v>1.0349999999999999</v>
      </c>
      <c r="I39" s="474">
        <v>1.0249999999999999</v>
      </c>
      <c r="J39" s="473">
        <v>1.02</v>
      </c>
    </row>
    <row r="40" spans="1:10" x14ac:dyDescent="0.25">
      <c r="A40" s="476" t="s">
        <v>175</v>
      </c>
      <c r="B40" s="477">
        <v>153513738.41</v>
      </c>
      <c r="C40" s="477">
        <f t="shared" si="0"/>
        <v>28908100.93</v>
      </c>
      <c r="D40" s="477">
        <f t="shared" si="3"/>
        <v>124605637.48</v>
      </c>
      <c r="E40" s="478">
        <v>107209142.54000001</v>
      </c>
      <c r="F40" s="474">
        <v>1.052</v>
      </c>
      <c r="G40" s="474">
        <v>1.0209999999999999</v>
      </c>
      <c r="H40" s="474">
        <v>1.0349999999999999</v>
      </c>
      <c r="I40" s="474">
        <v>1.0249999999999999</v>
      </c>
      <c r="J40" s="473">
        <v>1.02</v>
      </c>
    </row>
    <row r="41" spans="1:10" x14ac:dyDescent="0.25">
      <c r="A41" s="476" t="s">
        <v>176</v>
      </c>
      <c r="B41" s="477">
        <v>3255828.95</v>
      </c>
      <c r="C41" s="477">
        <f t="shared" si="0"/>
        <v>1051531.97</v>
      </c>
      <c r="D41" s="477">
        <f>E41*F41*G41*H41*I41*J41+817830.92</f>
        <v>2204296.98</v>
      </c>
      <c r="E41" s="478">
        <v>1192898.17</v>
      </c>
      <c r="F41" s="474">
        <v>1.052</v>
      </c>
      <c r="G41" s="474">
        <v>1.0209999999999999</v>
      </c>
      <c r="H41" s="474">
        <v>1.0349999999999999</v>
      </c>
      <c r="I41" s="474">
        <v>1.0249999999999999</v>
      </c>
      <c r="J41" s="473">
        <v>1.02</v>
      </c>
    </row>
    <row r="42" spans="1:10" x14ac:dyDescent="0.25">
      <c r="B42" s="477"/>
      <c r="C42" s="477">
        <f t="shared" si="0"/>
        <v>0</v>
      </c>
      <c r="D42" s="477">
        <f t="shared" si="3"/>
        <v>0</v>
      </c>
      <c r="E42" s="478"/>
      <c r="F42" s="474">
        <v>1.052</v>
      </c>
      <c r="G42" s="474">
        <v>1.0209999999999999</v>
      </c>
      <c r="H42" s="474">
        <v>1.0349999999999999</v>
      </c>
      <c r="I42" s="474">
        <v>1.0249999999999999</v>
      </c>
      <c r="J42" s="473">
        <v>1.02</v>
      </c>
    </row>
    <row r="43" spans="1:10" x14ac:dyDescent="0.25">
      <c r="B43" s="477"/>
      <c r="C43" s="477">
        <f t="shared" si="0"/>
        <v>0</v>
      </c>
      <c r="D43" s="477">
        <f t="shared" si="3"/>
        <v>0</v>
      </c>
      <c r="E43" s="478"/>
      <c r="F43" s="474">
        <v>1.052</v>
      </c>
      <c r="G43" s="474">
        <v>1.0209999999999999</v>
      </c>
      <c r="H43" s="474">
        <v>1.0349999999999999</v>
      </c>
      <c r="I43" s="474">
        <v>1.0249999999999999</v>
      </c>
      <c r="J43" s="473">
        <v>1.02</v>
      </c>
    </row>
    <row r="44" spans="1:10" x14ac:dyDescent="0.25">
      <c r="B44" s="477"/>
      <c r="C44" s="477">
        <f t="shared" si="0"/>
        <v>0</v>
      </c>
      <c r="D44" s="477">
        <f t="shared" si="3"/>
        <v>0</v>
      </c>
      <c r="E44" s="478"/>
      <c r="F44" s="474">
        <v>1.052</v>
      </c>
      <c r="G44" s="474">
        <v>1.0209999999999999</v>
      </c>
      <c r="H44" s="474">
        <v>1.0349999999999999</v>
      </c>
      <c r="I44" s="474">
        <v>1.0249999999999999</v>
      </c>
      <c r="J44" s="473">
        <v>1.02</v>
      </c>
    </row>
  </sheetData>
  <autoFilter ref="A3:J3" xr:uid="{02A56604-FE3A-4044-83EF-A6994AA9CABA}">
    <filterColumn colId="3" showButton="0"/>
  </autoFilter>
  <mergeCells count="1">
    <mergeCell ref="D3:E3"/>
  </mergeCells>
  <phoneticPr fontId="3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по СУБПОДРЯДУ 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2025-07-08T14:34:39Z</cp:lastPrinted>
  <dcterms:created xsi:type="dcterms:W3CDTF">2025-06-21T15:04:51Z</dcterms:created>
  <dcterms:modified xsi:type="dcterms:W3CDTF">2025-07-08T16:07:37Z</dcterms:modified>
</cp:coreProperties>
</file>