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ЖД\Материалы\"/>
    </mc:Choice>
  </mc:AlternateContent>
  <xr:revisionPtr revIDLastSave="0" documentId="8_{197D3C37-43D0-4A87-96F5-4F0423D1BFD1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Лист1" sheetId="1" r:id="rId1"/>
    <sheet name="Лист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1" l="1"/>
  <c r="I40" i="1"/>
  <c r="I39" i="1"/>
  <c r="J14" i="1"/>
  <c r="E27" i="2" l="1"/>
  <c r="E25" i="2"/>
  <c r="D25" i="2"/>
  <c r="E24" i="2"/>
  <c r="D24" i="2"/>
  <c r="E23" i="2"/>
  <c r="D23" i="2"/>
  <c r="E21" i="2"/>
  <c r="E20" i="2"/>
  <c r="E19" i="2"/>
  <c r="E18" i="2"/>
  <c r="J27" i="1" l="1"/>
  <c r="J6" i="1"/>
  <c r="J33" i="1"/>
  <c r="J32" i="1"/>
  <c r="J28" i="1"/>
  <c r="J29" i="1"/>
  <c r="J30" i="1"/>
  <c r="J31" i="1"/>
  <c r="J23" i="1"/>
  <c r="J22" i="1"/>
  <c r="J21" i="1"/>
  <c r="J20" i="1"/>
  <c r="J18" i="1"/>
  <c r="J10" i="1"/>
  <c r="J11" i="1"/>
  <c r="J12" i="1"/>
  <c r="J9" i="1"/>
  <c r="K32" i="1"/>
  <c r="K31" i="1"/>
  <c r="K30" i="1"/>
  <c r="K29" i="1"/>
  <c r="K27" i="1"/>
  <c r="K20" i="1"/>
  <c r="L20" i="1" s="1"/>
  <c r="L33" i="1" s="1"/>
  <c r="K6" i="1"/>
  <c r="K9" i="1"/>
  <c r="G10" i="1"/>
  <c r="G11" i="1"/>
  <c r="G12" i="1"/>
  <c r="G14" i="1"/>
  <c r="G15" i="1"/>
  <c r="I7" i="1"/>
  <c r="I8" i="1"/>
  <c r="I9" i="1"/>
  <c r="G9" i="1" s="1"/>
  <c r="I10" i="1"/>
  <c r="I11" i="1"/>
  <c r="I12" i="1"/>
  <c r="I13" i="1"/>
  <c r="I14" i="1"/>
  <c r="I15" i="1"/>
  <c r="I16" i="1"/>
  <c r="G16" i="1" s="1"/>
  <c r="I17" i="1"/>
  <c r="G17" i="1" s="1"/>
  <c r="I18" i="1"/>
  <c r="G18" i="1" s="1"/>
  <c r="I19" i="1"/>
  <c r="G19" i="1" s="1"/>
  <c r="I20" i="1"/>
  <c r="I21" i="1"/>
  <c r="I22" i="1"/>
  <c r="G22" i="1" s="1"/>
  <c r="I23" i="1"/>
  <c r="I24" i="1"/>
  <c r="I25" i="1"/>
  <c r="I26" i="1"/>
  <c r="I27" i="1"/>
  <c r="I28" i="1"/>
  <c r="I29" i="1"/>
  <c r="I30" i="1"/>
  <c r="I31" i="1"/>
  <c r="I32" i="1"/>
  <c r="I6" i="1"/>
  <c r="G6" i="1" s="1"/>
  <c r="F7" i="1"/>
  <c r="G7" i="1" s="1"/>
  <c r="F8" i="1"/>
  <c r="G8" i="1" s="1"/>
  <c r="F9" i="1"/>
  <c r="F10" i="1"/>
  <c r="F11" i="1"/>
  <c r="F12" i="1"/>
  <c r="F13" i="1"/>
  <c r="G13" i="1" s="1"/>
  <c r="F14" i="1"/>
  <c r="F15" i="1"/>
  <c r="F16" i="1"/>
  <c r="F17" i="1"/>
  <c r="F18" i="1"/>
  <c r="F19" i="1"/>
  <c r="F20" i="1"/>
  <c r="G20" i="1" s="1"/>
  <c r="F21" i="1"/>
  <c r="G21" i="1" s="1"/>
  <c r="F22" i="1"/>
  <c r="F26" i="1"/>
  <c r="G26" i="1" s="1"/>
  <c r="F27" i="1"/>
  <c r="F28" i="1"/>
  <c r="G28" i="1" s="1"/>
  <c r="F29" i="1"/>
  <c r="G29" i="1" s="1"/>
  <c r="F30" i="1"/>
  <c r="G30" i="1" s="1"/>
  <c r="F31" i="1"/>
  <c r="G31" i="1" s="1"/>
  <c r="F32" i="1"/>
  <c r="F6" i="1"/>
  <c r="E19" i="1"/>
  <c r="G27" i="1" l="1"/>
  <c r="G32" i="1"/>
  <c r="I33" i="1"/>
  <c r="J38" i="1" s="1"/>
  <c r="K38" i="1" s="1"/>
  <c r="E21" i="1"/>
  <c r="E20" i="1"/>
  <c r="D25" i="1" l="1"/>
  <c r="D24" i="1"/>
  <c r="D23" i="1"/>
  <c r="E25" i="1" l="1"/>
  <c r="F25" i="1"/>
  <c r="G25" i="1" s="1"/>
  <c r="E23" i="1"/>
  <c r="F23" i="1"/>
  <c r="G23" i="1" s="1"/>
  <c r="E24" i="1"/>
  <c r="F24" i="1"/>
  <c r="G24" i="1" s="1"/>
  <c r="E18" i="1"/>
  <c r="G33" i="1" l="1"/>
  <c r="F33" i="1"/>
  <c r="E27" i="1"/>
</calcChain>
</file>

<file path=xl/sharedStrings.xml><?xml version="1.0" encoding="utf-8"?>
<sst xmlns="http://schemas.openxmlformats.org/spreadsheetml/2006/main" count="179" uniqueCount="65">
  <si>
    <t>Материальные ресурсы</t>
  </si>
  <si>
    <t>Наименование материалов</t>
  </si>
  <si>
    <t>ед. измерения</t>
  </si>
  <si>
    <t>стоимость итого без ндс</t>
  </si>
  <si>
    <t>Итого по материальным ценностям</t>
  </si>
  <si>
    <t>в том числе основные материальные ресурсы:</t>
  </si>
  <si>
    <t>Рельс Р 65</t>
  </si>
  <si>
    <t>м</t>
  </si>
  <si>
    <t>Шпала АРС</t>
  </si>
  <si>
    <t>шт</t>
  </si>
  <si>
    <t>Шпала АРС-К</t>
  </si>
  <si>
    <t xml:space="preserve">Стрелочный перевод </t>
  </si>
  <si>
    <t>компл.</t>
  </si>
  <si>
    <t>Перекрестный съезд</t>
  </si>
  <si>
    <t xml:space="preserve">Геотекстиль </t>
  </si>
  <si>
    <t>м2</t>
  </si>
  <si>
    <t>Брусья для перекрестного съезда</t>
  </si>
  <si>
    <t>Лоток 1,25</t>
  </si>
  <si>
    <t>лоток 1,0</t>
  </si>
  <si>
    <t>лоток 0,7</t>
  </si>
  <si>
    <t>лоток 0,35</t>
  </si>
  <si>
    <t>Крышки лотка КР</t>
  </si>
  <si>
    <t>Крышки лотка ШЛ</t>
  </si>
  <si>
    <t>Щебень 20*40</t>
  </si>
  <si>
    <t>М3</t>
  </si>
  <si>
    <t>АСКО</t>
  </si>
  <si>
    <t>к-т</t>
  </si>
  <si>
    <t>Система обогрева стрелочных переводов ОС-АТС</t>
  </si>
  <si>
    <t>МГФ40-СР(50)-II-2-ц</t>
  </si>
  <si>
    <t>МГФ40-СР(100)-II-4-ц</t>
  </si>
  <si>
    <t>МГФ40-СР(100)-II-5-ц</t>
  </si>
  <si>
    <t>GALAD Памир LED-240-AC5. I -
IP66-Уl</t>
  </si>
  <si>
    <t xml:space="preserve">Песок природный II класс, средний, круглые сита
</t>
  </si>
  <si>
    <t>м3</t>
  </si>
  <si>
    <t xml:space="preserve">Песок кварцевый
</t>
  </si>
  <si>
    <t>т</t>
  </si>
  <si>
    <t>Щебень М 800, фракция 10-20 мм, группа 2</t>
  </si>
  <si>
    <t>Щебень М 400, фракция 20-40 мм, группа 2</t>
  </si>
  <si>
    <t>Щебень М 800, фракция 40-80(70) мм, группа 2</t>
  </si>
  <si>
    <t>Щебень из плотных горных пород для балластного слоя железнодорожного пути, фракция от 25 до 60 мм</t>
  </si>
  <si>
    <t xml:space="preserve">Брусья железобетонные </t>
  </si>
  <si>
    <t>25 070 000,00</t>
  </si>
  <si>
    <t>31 000 000,00</t>
  </si>
  <si>
    <t>7 027 200,00</t>
  </si>
  <si>
    <t>57 750 000,00</t>
  </si>
  <si>
    <t>7 370 000,00</t>
  </si>
  <si>
    <t>*без доставки</t>
  </si>
  <si>
    <t>*цена, руб. за ед.изм. без ндс</t>
  </si>
  <si>
    <t>ориетировочное кол-во</t>
  </si>
  <si>
    <t>Анализ рынка ЗАКАЗЧИК 25.08.25</t>
  </si>
  <si>
    <t>Всего без НДС</t>
  </si>
  <si>
    <t>цена Подрядчика ГРИША</t>
  </si>
  <si>
    <t>дельта ЗАКАЗЧИК минус ГРИША</t>
  </si>
  <si>
    <t xml:space="preserve">В НАШИХ СМЕТАХ </t>
  </si>
  <si>
    <t>дельта ЗАКАЗЧИК минус СМЕТА</t>
  </si>
  <si>
    <t>КП</t>
  </si>
  <si>
    <t>ФССЦ</t>
  </si>
  <si>
    <t xml:space="preserve">Анализ рынка </t>
  </si>
  <si>
    <t>цена Подрядчика</t>
  </si>
  <si>
    <t>10 900,00</t>
  </si>
  <si>
    <t>12 500,00</t>
  </si>
  <si>
    <t>12 800,00</t>
  </si>
  <si>
    <t>5 250 000,00</t>
  </si>
  <si>
    <t>670 000,00</t>
  </si>
  <si>
    <t>*Стоимость системы обогрева стрелочных переводов указана при условии согласования применения аналога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</si>
</sst>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1" applyBorder="1"/>
    <xf numFmtId="0" fontId="3" fillId="0" borderId="1" xfId="1" applyFont="1" applyBorder="1"/>
    <xf numFmtId="0" fontId="4" fillId="0" borderId="1" xfId="1" applyFont="1" applyBorder="1"/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right"/>
    </xf>
    <xf numFmtId="0" fontId="2" fillId="0" borderId="1" xfId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0" fillId="0" borderId="1" xfId="0" applyBorder="1"/>
    <xf numFmtId="0" fontId="3" fillId="0" borderId="7" xfId="1" applyFont="1" applyBorder="1"/>
    <xf numFmtId="0" fontId="2" fillId="0" borderId="7" xfId="1" applyBorder="1"/>
    <xf numFmtId="0" fontId="2" fillId="0" borderId="7" xfId="1" applyBorder="1" applyAlignment="1">
      <alignment horizontal="center" vertical="center"/>
    </xf>
    <xf numFmtId="0" fontId="2" fillId="0" borderId="7" xfId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4" borderId="0" xfId="0" applyFill="1"/>
    <xf numFmtId="43" fontId="0" fillId="4" borderId="0" xfId="3" applyFont="1" applyFill="1"/>
    <xf numFmtId="0" fontId="8" fillId="4" borderId="1" xfId="1" applyFont="1" applyFill="1" applyBorder="1" applyAlignment="1">
      <alignment horizontal="center" vertical="center" wrapText="1"/>
    </xf>
    <xf numFmtId="43" fontId="0" fillId="4" borderId="1" xfId="3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4" borderId="1" xfId="0" applyFont="1" applyFill="1" applyBorder="1"/>
    <xf numFmtId="43" fontId="10" fillId="4" borderId="1" xfId="3" applyFont="1" applyFill="1" applyBorder="1"/>
    <xf numFmtId="0" fontId="0" fillId="5" borderId="0" xfId="0" applyFill="1"/>
    <xf numFmtId="43" fontId="0" fillId="5" borderId="0" xfId="3" applyFont="1" applyFill="1"/>
    <xf numFmtId="43" fontId="0" fillId="5" borderId="7" xfId="3" applyFont="1" applyFill="1" applyBorder="1"/>
    <xf numFmtId="0" fontId="0" fillId="5" borderId="1" xfId="0" applyFill="1" applyBorder="1"/>
    <xf numFmtId="164" fontId="0" fillId="5" borderId="1" xfId="3" applyNumberFormat="1" applyFont="1" applyFill="1" applyBorder="1"/>
    <xf numFmtId="164" fontId="0" fillId="5" borderId="7" xfId="3" applyNumberFormat="1" applyFont="1" applyFill="1" applyBorder="1"/>
    <xf numFmtId="164" fontId="0" fillId="5" borderId="1" xfId="0" applyNumberFormat="1" applyFill="1" applyBorder="1"/>
    <xf numFmtId="164" fontId="10" fillId="5" borderId="1" xfId="0" applyNumberFormat="1" applyFont="1" applyFill="1" applyBorder="1"/>
    <xf numFmtId="164" fontId="10" fillId="5" borderId="7" xfId="3" applyNumberFormat="1" applyFont="1" applyFill="1" applyBorder="1"/>
    <xf numFmtId="0" fontId="0" fillId="3" borderId="0" xfId="0" applyFill="1"/>
    <xf numFmtId="0" fontId="8" fillId="3" borderId="1" xfId="1" applyFont="1" applyFill="1" applyBorder="1" applyAlignment="1">
      <alignment horizontal="center" vertical="center" wrapText="1"/>
    </xf>
    <xf numFmtId="43" fontId="0" fillId="3" borderId="1" xfId="3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164" fontId="10" fillId="3" borderId="1" xfId="3" applyNumberFormat="1" applyFont="1" applyFill="1" applyBorder="1"/>
    <xf numFmtId="164" fontId="0" fillId="2" borderId="0" xfId="3" applyNumberFormat="1" applyFont="1" applyFill="1"/>
    <xf numFmtId="164" fontId="6" fillId="2" borderId="1" xfId="0" applyNumberFormat="1" applyFont="1" applyFill="1" applyBorder="1" applyAlignment="1">
      <alignment horizontal="center" wrapText="1"/>
    </xf>
    <xf numFmtId="164" fontId="0" fillId="2" borderId="1" xfId="3" applyNumberFormat="1" applyFont="1" applyFill="1" applyBorder="1"/>
    <xf numFmtId="164" fontId="10" fillId="2" borderId="1" xfId="3" applyNumberFormat="1" applyFont="1" applyFill="1" applyBorder="1"/>
    <xf numFmtId="43" fontId="0" fillId="6" borderId="0" xfId="3" applyFont="1" applyFill="1"/>
    <xf numFmtId="43" fontId="0" fillId="6" borderId="7" xfId="3" applyFont="1" applyFill="1" applyBorder="1"/>
    <xf numFmtId="164" fontId="0" fillId="6" borderId="7" xfId="3" applyNumberFormat="1" applyFont="1" applyFill="1" applyBorder="1"/>
    <xf numFmtId="4" fontId="7" fillId="4" borderId="1" xfId="0" applyNumberFormat="1" applyFont="1" applyFill="1" applyBorder="1" applyAlignment="1">
      <alignment horizontal="center" vertical="center"/>
    </xf>
    <xf numFmtId="43" fontId="0" fillId="4" borderId="1" xfId="3" applyFont="1" applyFill="1" applyBorder="1" applyAlignment="1">
      <alignment vertical="center"/>
    </xf>
    <xf numFmtId="164" fontId="9" fillId="5" borderId="1" xfId="3" applyNumberFormat="1" applyFont="1" applyFill="1" applyBorder="1" applyAlignment="1">
      <alignment vertical="center"/>
    </xf>
    <xf numFmtId="164" fontId="0" fillId="5" borderId="7" xfId="3" applyNumberFormat="1" applyFont="1" applyFill="1" applyBorder="1" applyAlignment="1">
      <alignment vertical="center"/>
    </xf>
    <xf numFmtId="164" fontId="0" fillId="7" borderId="1" xfId="3" applyNumberFormat="1" applyFont="1" applyFill="1" applyBorder="1" applyAlignment="1">
      <alignment vertical="center"/>
    </xf>
    <xf numFmtId="164" fontId="0" fillId="7" borderId="1" xfId="3" applyNumberFormat="1" applyFont="1" applyFill="1" applyBorder="1"/>
    <xf numFmtId="0" fontId="8" fillId="5" borderId="1" xfId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164" fontId="0" fillId="6" borderId="7" xfId="3" applyNumberFormat="1" applyFont="1" applyFill="1" applyBorder="1" applyAlignment="1">
      <alignment horizontal="center" vertical="center"/>
    </xf>
    <xf numFmtId="164" fontId="0" fillId="7" borderId="7" xfId="3" applyNumberFormat="1" applyFont="1" applyFill="1" applyBorder="1" applyAlignment="1">
      <alignment vertical="center"/>
    </xf>
    <xf numFmtId="164" fontId="0" fillId="7" borderId="7" xfId="3" applyNumberFormat="1" applyFont="1" applyFill="1" applyBorder="1"/>
    <xf numFmtId="164" fontId="0" fillId="6" borderId="7" xfId="3" applyNumberFormat="1" applyFont="1" applyFill="1" applyBorder="1" applyAlignment="1">
      <alignment vertical="center"/>
    </xf>
    <xf numFmtId="164" fontId="10" fillId="2" borderId="7" xfId="3" applyNumberFormat="1" applyFont="1" applyFill="1" applyBorder="1"/>
    <xf numFmtId="0" fontId="0" fillId="0" borderId="1" xfId="0" applyBorder="1" applyAlignment="1">
      <alignment horizontal="center" vertical="center"/>
    </xf>
    <xf numFmtId="164" fontId="0" fillId="7" borderId="5" xfId="3" applyNumberFormat="1" applyFont="1" applyFill="1" applyBorder="1" applyAlignment="1">
      <alignment horizontal="center" vertical="center"/>
    </xf>
    <xf numFmtId="164" fontId="0" fillId="7" borderId="4" xfId="3" applyNumberFormat="1" applyFont="1" applyFill="1" applyBorder="1" applyAlignment="1">
      <alignment horizontal="center" vertical="center"/>
    </xf>
    <xf numFmtId="164" fontId="0" fillId="7" borderId="6" xfId="3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64" fontId="0" fillId="6" borderId="7" xfId="3" applyNumberFormat="1" applyFont="1" applyFill="1" applyBorder="1" applyAlignment="1">
      <alignment horizontal="center" vertical="center"/>
    </xf>
    <xf numFmtId="164" fontId="0" fillId="6" borderId="5" xfId="3" applyNumberFormat="1" applyFont="1" applyFill="1" applyBorder="1" applyAlignment="1">
      <alignment horizontal="center" vertical="center"/>
    </xf>
    <xf numFmtId="164" fontId="0" fillId="6" borderId="4" xfId="3" applyNumberFormat="1" applyFont="1" applyFill="1" applyBorder="1" applyAlignment="1">
      <alignment horizontal="center" vertical="center"/>
    </xf>
    <xf numFmtId="164" fontId="0" fillId="6" borderId="6" xfId="3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2" xfId="1" applyBorder="1" applyAlignment="1">
      <alignment horizontal="center" wrapText="1"/>
    </xf>
    <xf numFmtId="0" fontId="2" fillId="0" borderId="3" xfId="1" applyBorder="1" applyAlignment="1">
      <alignment horizontal="center" wrapText="1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4" fontId="0" fillId="0" borderId="0" xfId="0" applyNumberFormat="1"/>
    <xf numFmtId="4" fontId="6" fillId="0" borderId="1" xfId="0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center" vertical="center" wrapText="1"/>
    </xf>
    <xf numFmtId="164" fontId="0" fillId="0" borderId="1" xfId="3" applyNumberFormat="1" applyFont="1" applyFill="1" applyBorder="1"/>
    <xf numFmtId="165" fontId="0" fillId="3" borderId="0" xfId="0" applyNumberFormat="1" applyFill="1"/>
    <xf numFmtId="0" fontId="2" fillId="0" borderId="1" xfId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1" applyFill="1" applyBorder="1" applyAlignment="1">
      <alignment horizontal="right" wrapText="1"/>
    </xf>
    <xf numFmtId="4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 shrinkToFit="1"/>
    </xf>
    <xf numFmtId="0" fontId="6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opLeftCell="A16" zoomScale="85" zoomScaleNormal="85" workbookViewId="0">
      <selection activeCell="I6" sqref="I6"/>
    </sheetView>
  </sheetViews>
  <sheetFormatPr defaultRowHeight="14.25" x14ac:dyDescent="0.45"/>
  <cols>
    <col min="1" max="1" width="32.3984375" customWidth="1"/>
    <col min="2" max="2" width="10" customWidth="1"/>
    <col min="3" max="3" width="13.59765625" bestFit="1" customWidth="1"/>
    <col min="4" max="4" width="18.19921875" style="15" customWidth="1"/>
    <col min="5" max="5" width="20.6640625" style="15" hidden="1" customWidth="1"/>
    <col min="6" max="6" width="18.6640625" style="16" customWidth="1"/>
    <col min="7" max="7" width="18.6640625" style="40" customWidth="1"/>
    <col min="8" max="8" width="19.3984375" style="25" customWidth="1"/>
    <col min="9" max="9" width="18.6640625" style="26" customWidth="1"/>
    <col min="10" max="10" width="18.6640625" style="44" customWidth="1"/>
    <col min="11" max="11" width="17.796875" style="34" customWidth="1"/>
    <col min="12" max="12" width="14.3984375" style="34" bestFit="1" customWidth="1"/>
  </cols>
  <sheetData>
    <row r="1" spans="1:13" ht="17.649999999999999" x14ac:dyDescent="0.5">
      <c r="A1" s="72" t="s">
        <v>0</v>
      </c>
      <c r="B1" s="72"/>
      <c r="C1" s="72"/>
      <c r="K1" s="37"/>
      <c r="L1" s="37"/>
      <c r="M1" s="9"/>
    </row>
    <row r="2" spans="1:13" ht="31.15" customHeight="1" x14ac:dyDescent="0.45">
      <c r="A2" s="73" t="s">
        <v>1</v>
      </c>
      <c r="B2" s="75" t="s">
        <v>48</v>
      </c>
      <c r="C2" s="77" t="s">
        <v>2</v>
      </c>
      <c r="D2" s="79" t="s">
        <v>49</v>
      </c>
      <c r="E2" s="79"/>
      <c r="F2" s="79"/>
      <c r="G2" s="41" t="s">
        <v>52</v>
      </c>
      <c r="H2" s="66" t="s">
        <v>51</v>
      </c>
      <c r="I2" s="67"/>
      <c r="J2" s="54" t="s">
        <v>54</v>
      </c>
      <c r="K2" s="64" t="s">
        <v>53</v>
      </c>
      <c r="L2" s="64"/>
      <c r="M2" s="64"/>
    </row>
    <row r="3" spans="1:13" ht="28.5" customHeight="1" x14ac:dyDescent="0.45">
      <c r="A3" s="74"/>
      <c r="B3" s="76"/>
      <c r="C3" s="78"/>
      <c r="D3" s="17" t="s">
        <v>47</v>
      </c>
      <c r="E3" s="17" t="s">
        <v>3</v>
      </c>
      <c r="F3" s="18" t="s">
        <v>50</v>
      </c>
      <c r="G3" s="42"/>
      <c r="H3" s="53" t="s">
        <v>47</v>
      </c>
      <c r="I3" s="27" t="s">
        <v>50</v>
      </c>
      <c r="J3" s="45"/>
      <c r="K3" s="35" t="s">
        <v>47</v>
      </c>
      <c r="L3" s="36" t="s">
        <v>50</v>
      </c>
      <c r="M3" s="9"/>
    </row>
    <row r="4" spans="1:13" x14ac:dyDescent="0.45">
      <c r="A4" s="2" t="s">
        <v>4</v>
      </c>
      <c r="B4" s="2"/>
      <c r="C4" s="10"/>
      <c r="D4" s="19"/>
      <c r="E4" s="19"/>
      <c r="F4" s="18"/>
      <c r="G4" s="42"/>
      <c r="H4" s="28"/>
      <c r="I4" s="27"/>
      <c r="J4" s="45"/>
      <c r="K4" s="37"/>
      <c r="L4" s="37"/>
      <c r="M4" s="9"/>
    </row>
    <row r="5" spans="1:13" x14ac:dyDescent="0.45">
      <c r="A5" s="3" t="s">
        <v>5</v>
      </c>
      <c r="B5" s="1"/>
      <c r="C5" s="11"/>
      <c r="D5" s="19"/>
      <c r="E5" s="19"/>
      <c r="F5" s="18"/>
      <c r="G5" s="42"/>
      <c r="H5" s="28"/>
      <c r="I5" s="27"/>
      <c r="J5" s="45"/>
      <c r="K5" s="37"/>
      <c r="L5" s="37"/>
      <c r="M5" s="9"/>
    </row>
    <row r="6" spans="1:13" x14ac:dyDescent="0.45">
      <c r="A6" s="4" t="s">
        <v>6</v>
      </c>
      <c r="B6" s="7">
        <v>2283</v>
      </c>
      <c r="C6" s="12" t="s">
        <v>7</v>
      </c>
      <c r="D6" s="20">
        <v>10900</v>
      </c>
      <c r="E6" s="20" t="s">
        <v>41</v>
      </c>
      <c r="F6" s="18">
        <f>B6*D6</f>
        <v>24884700</v>
      </c>
      <c r="G6" s="42">
        <f>F6-I6</f>
        <v>6164100</v>
      </c>
      <c r="H6" s="29">
        <v>8200</v>
      </c>
      <c r="I6" s="30">
        <f>B6*H6</f>
        <v>18720600</v>
      </c>
      <c r="J6" s="68">
        <f>F6+F7+F8-L6</f>
        <v>34708938.201352</v>
      </c>
      <c r="K6" s="65">
        <f>1776351.92*8.85</f>
        <v>15720714.491999999</v>
      </c>
      <c r="L6" s="65">
        <v>28202961.798648</v>
      </c>
      <c r="M6" s="9" t="s">
        <v>56</v>
      </c>
    </row>
    <row r="7" spans="1:13" x14ac:dyDescent="0.45">
      <c r="A7" s="4" t="s">
        <v>8</v>
      </c>
      <c r="B7" s="7">
        <v>2480</v>
      </c>
      <c r="C7" s="12" t="s">
        <v>9</v>
      </c>
      <c r="D7" s="20">
        <v>12500</v>
      </c>
      <c r="E7" s="20" t="s">
        <v>42</v>
      </c>
      <c r="F7" s="18">
        <f t="shared" ref="F7:F32" si="0">B7*D7</f>
        <v>31000000</v>
      </c>
      <c r="G7" s="42">
        <f t="shared" ref="G7:G32" si="1">F7-I7</f>
        <v>4712000</v>
      </c>
      <c r="H7" s="29">
        <v>10600</v>
      </c>
      <c r="I7" s="30">
        <f t="shared" ref="I7:I32" si="2">B7*H7</f>
        <v>26288000</v>
      </c>
      <c r="J7" s="68"/>
      <c r="K7" s="65"/>
      <c r="L7" s="65"/>
      <c r="M7" s="9" t="s">
        <v>56</v>
      </c>
    </row>
    <row r="8" spans="1:13" x14ac:dyDescent="0.45">
      <c r="A8" s="4" t="s">
        <v>10</v>
      </c>
      <c r="B8" s="7">
        <v>549</v>
      </c>
      <c r="C8" s="12" t="s">
        <v>9</v>
      </c>
      <c r="D8" s="20">
        <v>12800</v>
      </c>
      <c r="E8" s="20" t="s">
        <v>43</v>
      </c>
      <c r="F8" s="18">
        <f t="shared" si="0"/>
        <v>7027200</v>
      </c>
      <c r="G8" s="42">
        <f t="shared" si="1"/>
        <v>1043100</v>
      </c>
      <c r="H8" s="29">
        <v>10900</v>
      </c>
      <c r="I8" s="30">
        <f t="shared" si="2"/>
        <v>5984100</v>
      </c>
      <c r="J8" s="68"/>
      <c r="K8" s="65"/>
      <c r="L8" s="65"/>
      <c r="M8" s="9" t="s">
        <v>56</v>
      </c>
    </row>
    <row r="9" spans="1:13" x14ac:dyDescent="0.45">
      <c r="A9" s="4" t="s">
        <v>11</v>
      </c>
      <c r="B9" s="7">
        <v>11</v>
      </c>
      <c r="C9" s="12" t="s">
        <v>12</v>
      </c>
      <c r="D9" s="20">
        <v>5250000</v>
      </c>
      <c r="E9" s="20" t="s">
        <v>44</v>
      </c>
      <c r="F9" s="18">
        <f t="shared" si="0"/>
        <v>57750000</v>
      </c>
      <c r="G9" s="42">
        <f t="shared" si="1"/>
        <v>7258900</v>
      </c>
      <c r="H9" s="29">
        <v>4590100</v>
      </c>
      <c r="I9" s="30">
        <f t="shared" si="2"/>
        <v>50491100</v>
      </c>
      <c r="J9" s="55">
        <f>F9-L9</f>
        <v>6875646.799999997</v>
      </c>
      <c r="K9" s="14">
        <f>(3790100+780000)*1.012</f>
        <v>4624941.2</v>
      </c>
      <c r="L9" s="14">
        <v>50874353.200000003</v>
      </c>
      <c r="M9" s="9" t="s">
        <v>55</v>
      </c>
    </row>
    <row r="10" spans="1:13" x14ac:dyDescent="0.45">
      <c r="A10" s="4" t="s">
        <v>13</v>
      </c>
      <c r="B10" s="7">
        <v>1</v>
      </c>
      <c r="C10" s="12" t="s">
        <v>12</v>
      </c>
      <c r="D10" s="21">
        <v>19510100</v>
      </c>
      <c r="E10" s="21">
        <v>19510100</v>
      </c>
      <c r="F10" s="18">
        <f t="shared" si="0"/>
        <v>19510100</v>
      </c>
      <c r="G10" s="42">
        <f t="shared" si="1"/>
        <v>0</v>
      </c>
      <c r="H10" s="29">
        <v>19510100</v>
      </c>
      <c r="I10" s="30">
        <f t="shared" si="2"/>
        <v>19510100</v>
      </c>
      <c r="J10" s="56">
        <f t="shared" ref="J10:J12" si="3">F10-L10</f>
        <v>-624802</v>
      </c>
      <c r="K10" s="14">
        <v>20134902</v>
      </c>
      <c r="L10" s="14">
        <v>20134902</v>
      </c>
      <c r="M10" s="9" t="s">
        <v>55</v>
      </c>
    </row>
    <row r="11" spans="1:13" x14ac:dyDescent="0.45">
      <c r="A11" s="4" t="s">
        <v>14</v>
      </c>
      <c r="B11" s="7">
        <v>4655.67</v>
      </c>
      <c r="C11" s="12" t="s">
        <v>15</v>
      </c>
      <c r="D11" s="22"/>
      <c r="E11" s="22"/>
      <c r="F11" s="18">
        <f t="shared" si="0"/>
        <v>0</v>
      </c>
      <c r="G11" s="42">
        <f t="shared" si="1"/>
        <v>0</v>
      </c>
      <c r="H11" s="31"/>
      <c r="I11" s="30">
        <f t="shared" si="2"/>
        <v>0</v>
      </c>
      <c r="J11" s="46">
        <f t="shared" si="3"/>
        <v>0</v>
      </c>
      <c r="K11" s="38"/>
      <c r="L11" s="38"/>
      <c r="M11" s="9"/>
    </row>
    <row r="12" spans="1:13" x14ac:dyDescent="0.45">
      <c r="A12" s="4" t="s">
        <v>40</v>
      </c>
      <c r="B12" s="7">
        <v>11</v>
      </c>
      <c r="C12" s="12" t="s">
        <v>12</v>
      </c>
      <c r="D12" s="20">
        <v>670000</v>
      </c>
      <c r="E12" s="20" t="s">
        <v>45</v>
      </c>
      <c r="F12" s="18">
        <f t="shared" si="0"/>
        <v>7370000</v>
      </c>
      <c r="G12" s="42">
        <f t="shared" si="1"/>
        <v>55000</v>
      </c>
      <c r="H12" s="29">
        <v>665000</v>
      </c>
      <c r="I12" s="30">
        <f t="shared" si="2"/>
        <v>7315000</v>
      </c>
      <c r="J12" s="57">
        <f t="shared" si="3"/>
        <v>-1210000</v>
      </c>
      <c r="K12" s="14">
        <v>780000</v>
      </c>
      <c r="L12" s="14">
        <v>8580000</v>
      </c>
      <c r="M12" s="9" t="s">
        <v>55</v>
      </c>
    </row>
    <row r="13" spans="1:13" x14ac:dyDescent="0.45">
      <c r="A13" s="4" t="s">
        <v>16</v>
      </c>
      <c r="B13" s="7">
        <v>1</v>
      </c>
      <c r="C13" s="12" t="s">
        <v>12</v>
      </c>
      <c r="D13" s="22"/>
      <c r="E13" s="22"/>
      <c r="F13" s="18">
        <f t="shared" si="0"/>
        <v>0</v>
      </c>
      <c r="G13" s="42">
        <f t="shared" si="1"/>
        <v>0</v>
      </c>
      <c r="H13" s="31"/>
      <c r="I13" s="30">
        <f t="shared" si="2"/>
        <v>0</v>
      </c>
      <c r="J13" s="46"/>
      <c r="K13" s="38"/>
      <c r="L13" s="38"/>
      <c r="M13" s="9"/>
    </row>
    <row r="14" spans="1:13" x14ac:dyDescent="0.45">
      <c r="A14" s="4" t="s">
        <v>17</v>
      </c>
      <c r="B14" s="7">
        <v>933</v>
      </c>
      <c r="C14" s="12" t="s">
        <v>9</v>
      </c>
      <c r="D14" s="21">
        <v>8165</v>
      </c>
      <c r="E14" s="21">
        <v>7617945</v>
      </c>
      <c r="F14" s="18">
        <f t="shared" si="0"/>
        <v>7617945</v>
      </c>
      <c r="G14" s="42">
        <f t="shared" si="1"/>
        <v>573795</v>
      </c>
      <c r="H14" s="29">
        <v>7550</v>
      </c>
      <c r="I14" s="30">
        <f t="shared" si="2"/>
        <v>7044150</v>
      </c>
      <c r="J14" s="69">
        <f>F14+F15+F16+F17-L14</f>
        <v>2631326.5</v>
      </c>
      <c r="K14" s="65">
        <v>13425</v>
      </c>
      <c r="L14" s="65">
        <v>5917198.5</v>
      </c>
      <c r="M14" s="9" t="s">
        <v>56</v>
      </c>
    </row>
    <row r="15" spans="1:13" x14ac:dyDescent="0.45">
      <c r="A15" s="4" t="s">
        <v>18</v>
      </c>
      <c r="B15" s="7">
        <v>20</v>
      </c>
      <c r="C15" s="12" t="s">
        <v>9</v>
      </c>
      <c r="D15" s="21">
        <v>7475</v>
      </c>
      <c r="E15" s="21">
        <v>149500</v>
      </c>
      <c r="F15" s="18">
        <f t="shared" si="0"/>
        <v>149500</v>
      </c>
      <c r="G15" s="42">
        <f t="shared" si="1"/>
        <v>12500</v>
      </c>
      <c r="H15" s="29">
        <v>6850</v>
      </c>
      <c r="I15" s="30">
        <f t="shared" si="2"/>
        <v>137000</v>
      </c>
      <c r="J15" s="70"/>
      <c r="K15" s="65"/>
      <c r="L15" s="65"/>
      <c r="M15" s="9" t="s">
        <v>56</v>
      </c>
    </row>
    <row r="16" spans="1:13" x14ac:dyDescent="0.45">
      <c r="A16" s="4" t="s">
        <v>19</v>
      </c>
      <c r="B16" s="7">
        <v>79</v>
      </c>
      <c r="C16" s="12" t="s">
        <v>9</v>
      </c>
      <c r="D16" s="21">
        <v>5520</v>
      </c>
      <c r="E16" s="21">
        <v>436080</v>
      </c>
      <c r="F16" s="18">
        <f t="shared" si="0"/>
        <v>436080</v>
      </c>
      <c r="G16" s="42">
        <f t="shared" si="1"/>
        <v>1390.4000000000233</v>
      </c>
      <c r="H16" s="29">
        <f>5792*0.95</f>
        <v>5502.4</v>
      </c>
      <c r="I16" s="30">
        <f t="shared" si="2"/>
        <v>434689.6</v>
      </c>
      <c r="J16" s="70"/>
      <c r="K16" s="65"/>
      <c r="L16" s="65"/>
      <c r="M16" s="9" t="s">
        <v>56</v>
      </c>
    </row>
    <row r="17" spans="1:13" x14ac:dyDescent="0.45">
      <c r="A17" s="4" t="s">
        <v>20</v>
      </c>
      <c r="B17" s="7">
        <v>75</v>
      </c>
      <c r="C17" s="12" t="s">
        <v>9</v>
      </c>
      <c r="D17" s="21">
        <v>4600</v>
      </c>
      <c r="E17" s="21">
        <v>345000</v>
      </c>
      <c r="F17" s="18">
        <f t="shared" si="0"/>
        <v>345000</v>
      </c>
      <c r="G17" s="87">
        <f t="shared" si="1"/>
        <v>0</v>
      </c>
      <c r="H17" s="29">
        <v>4600</v>
      </c>
      <c r="I17" s="30">
        <f t="shared" si="2"/>
        <v>345000</v>
      </c>
      <c r="J17" s="71"/>
      <c r="K17" s="65"/>
      <c r="L17" s="65"/>
      <c r="M17" s="9" t="s">
        <v>56</v>
      </c>
    </row>
    <row r="18" spans="1:13" x14ac:dyDescent="0.45">
      <c r="A18" s="4" t="s">
        <v>21</v>
      </c>
      <c r="B18" s="7">
        <v>1906</v>
      </c>
      <c r="C18" s="12" t="s">
        <v>9</v>
      </c>
      <c r="D18" s="21">
        <v>978</v>
      </c>
      <c r="E18" s="21">
        <f>D18*B18</f>
        <v>1864068</v>
      </c>
      <c r="F18" s="18">
        <f t="shared" si="0"/>
        <v>1864068</v>
      </c>
      <c r="G18" s="87">
        <f t="shared" si="1"/>
        <v>0</v>
      </c>
      <c r="H18" s="29">
        <v>978</v>
      </c>
      <c r="I18" s="30">
        <f t="shared" si="2"/>
        <v>1864068</v>
      </c>
      <c r="J18" s="69">
        <f>F18+F19-L18</f>
        <v>1154888.3999999999</v>
      </c>
      <c r="K18" s="65">
        <v>1382.9</v>
      </c>
      <c r="L18" s="65">
        <v>922929.6</v>
      </c>
      <c r="M18" s="9" t="s">
        <v>56</v>
      </c>
    </row>
    <row r="19" spans="1:13" x14ac:dyDescent="0.45">
      <c r="A19" s="4" t="s">
        <v>22</v>
      </c>
      <c r="B19" s="7">
        <v>285</v>
      </c>
      <c r="C19" s="12" t="s">
        <v>9</v>
      </c>
      <c r="D19" s="21">
        <v>750</v>
      </c>
      <c r="E19" s="21">
        <f>D19*B19</f>
        <v>213750</v>
      </c>
      <c r="F19" s="18">
        <f t="shared" si="0"/>
        <v>213750</v>
      </c>
      <c r="G19" s="87">
        <f t="shared" si="1"/>
        <v>0</v>
      </c>
      <c r="H19" s="29">
        <v>750</v>
      </c>
      <c r="I19" s="30">
        <f t="shared" si="2"/>
        <v>213750</v>
      </c>
      <c r="J19" s="71"/>
      <c r="K19" s="65"/>
      <c r="L19" s="65"/>
      <c r="M19" s="9" t="s">
        <v>56</v>
      </c>
    </row>
    <row r="20" spans="1:13" x14ac:dyDescent="0.45">
      <c r="A20" s="4" t="s">
        <v>23</v>
      </c>
      <c r="B20" s="7">
        <v>1854</v>
      </c>
      <c r="C20" s="12" t="s">
        <v>24</v>
      </c>
      <c r="D20" s="21">
        <v>2000</v>
      </c>
      <c r="E20" s="21">
        <f>D20*B20</f>
        <v>3708000</v>
      </c>
      <c r="F20" s="18">
        <f t="shared" si="0"/>
        <v>3708000</v>
      </c>
      <c r="G20" s="42">
        <f t="shared" si="1"/>
        <v>185400</v>
      </c>
      <c r="H20" s="29">
        <v>1900</v>
      </c>
      <c r="I20" s="30">
        <f t="shared" si="2"/>
        <v>3522600</v>
      </c>
      <c r="J20" s="46">
        <f t="shared" ref="J20:J22" si="4">F20-L20</f>
        <v>1929383.7380952381</v>
      </c>
      <c r="K20" s="14">
        <f>87031.32/90.72</f>
        <v>959.33994708994715</v>
      </c>
      <c r="L20" s="14">
        <f>B20*K20</f>
        <v>1778616.2619047619</v>
      </c>
      <c r="M20" s="9" t="s">
        <v>56</v>
      </c>
    </row>
    <row r="21" spans="1:13" x14ac:dyDescent="0.45">
      <c r="A21" s="4" t="s">
        <v>25</v>
      </c>
      <c r="B21" s="7">
        <v>1</v>
      </c>
      <c r="C21" s="12" t="s">
        <v>26</v>
      </c>
      <c r="D21" s="21">
        <v>12900000</v>
      </c>
      <c r="E21" s="21">
        <f>D21*B21</f>
        <v>12900000</v>
      </c>
      <c r="F21" s="18">
        <f t="shared" si="0"/>
        <v>12900000</v>
      </c>
      <c r="G21" s="42">
        <f t="shared" si="1"/>
        <v>100000</v>
      </c>
      <c r="H21" s="29">
        <v>12800000</v>
      </c>
      <c r="I21" s="30">
        <f t="shared" si="2"/>
        <v>12800000</v>
      </c>
      <c r="J21" s="57">
        <f t="shared" si="4"/>
        <v>-20903</v>
      </c>
      <c r="K21" s="14">
        <v>12920903</v>
      </c>
      <c r="L21" s="14">
        <v>12920903</v>
      </c>
      <c r="M21" s="9" t="s">
        <v>55</v>
      </c>
    </row>
    <row r="22" spans="1:13" ht="52.5" customHeight="1" x14ac:dyDescent="0.45">
      <c r="A22" s="5" t="s">
        <v>27</v>
      </c>
      <c r="B22" s="8">
        <v>1</v>
      </c>
      <c r="C22" s="13" t="s">
        <v>12</v>
      </c>
      <c r="D22" s="47">
        <v>65387880</v>
      </c>
      <c r="E22" s="47">
        <v>65387880</v>
      </c>
      <c r="F22" s="48">
        <f t="shared" si="0"/>
        <v>65387880</v>
      </c>
      <c r="G22" s="51">
        <f t="shared" si="1"/>
        <v>16838208</v>
      </c>
      <c r="H22" s="49">
        <v>48549672</v>
      </c>
      <c r="I22" s="50">
        <f t="shared" si="2"/>
        <v>48549672</v>
      </c>
      <c r="J22" s="56">
        <f t="shared" si="4"/>
        <v>-2912109.1700000018</v>
      </c>
      <c r="K22" s="14">
        <v>2276666.34</v>
      </c>
      <c r="L22" s="14">
        <v>68299989.170000002</v>
      </c>
      <c r="M22" s="9" t="s">
        <v>55</v>
      </c>
    </row>
    <row r="23" spans="1:13" x14ac:dyDescent="0.45">
      <c r="A23" s="6" t="s">
        <v>28</v>
      </c>
      <c r="B23" s="8">
        <v>2</v>
      </c>
      <c r="C23" s="13" t="s">
        <v>9</v>
      </c>
      <c r="D23" s="21">
        <f>3025000/1.2</f>
        <v>2520833.3333333335</v>
      </c>
      <c r="E23" s="21">
        <f>D23*B23</f>
        <v>5041666.666666667</v>
      </c>
      <c r="F23" s="18">
        <f t="shared" si="0"/>
        <v>5041666.666666667</v>
      </c>
      <c r="G23" s="42">
        <f t="shared" si="1"/>
        <v>0.66666666697710752</v>
      </c>
      <c r="H23" s="29">
        <v>2520833</v>
      </c>
      <c r="I23" s="30">
        <f t="shared" si="2"/>
        <v>5041666</v>
      </c>
      <c r="J23" s="61">
        <f>F23+F24+F25-L23</f>
        <v>-640653.06333333254</v>
      </c>
      <c r="K23" s="65">
        <v>3311204.9</v>
      </c>
      <c r="L23" s="65">
        <v>13244819.73</v>
      </c>
      <c r="M23" s="9" t="s">
        <v>55</v>
      </c>
    </row>
    <row r="24" spans="1:13" x14ac:dyDescent="0.45">
      <c r="A24" s="6" t="s">
        <v>29</v>
      </c>
      <c r="B24" s="8">
        <v>2</v>
      </c>
      <c r="C24" s="13" t="s">
        <v>9</v>
      </c>
      <c r="D24" s="21">
        <f>3025000/1.2</f>
        <v>2520833.3333333335</v>
      </c>
      <c r="E24" s="21">
        <f>D24*B24</f>
        <v>5041666.666666667</v>
      </c>
      <c r="F24" s="18">
        <f t="shared" si="0"/>
        <v>5041666.666666667</v>
      </c>
      <c r="G24" s="42">
        <f t="shared" si="1"/>
        <v>0.66666666697710752</v>
      </c>
      <c r="H24" s="29">
        <v>2520833</v>
      </c>
      <c r="I24" s="30">
        <f t="shared" si="2"/>
        <v>5041666</v>
      </c>
      <c r="J24" s="62"/>
      <c r="K24" s="65"/>
      <c r="L24" s="65"/>
      <c r="M24" s="9" t="s">
        <v>55</v>
      </c>
    </row>
    <row r="25" spans="1:13" x14ac:dyDescent="0.45">
      <c r="A25" s="6" t="s">
        <v>30</v>
      </c>
      <c r="B25" s="8">
        <v>1</v>
      </c>
      <c r="C25" s="13" t="s">
        <v>9</v>
      </c>
      <c r="D25" s="21">
        <f>3025000/1.2</f>
        <v>2520833.3333333335</v>
      </c>
      <c r="E25" s="21">
        <f>D25*B25</f>
        <v>2520833.3333333335</v>
      </c>
      <c r="F25" s="18">
        <f t="shared" si="0"/>
        <v>2520833.3333333335</v>
      </c>
      <c r="G25" s="42">
        <f t="shared" si="1"/>
        <v>0.33333333348855376</v>
      </c>
      <c r="H25" s="29">
        <v>2520833</v>
      </c>
      <c r="I25" s="30">
        <f t="shared" si="2"/>
        <v>2520833</v>
      </c>
      <c r="J25" s="63"/>
      <c r="K25" s="65"/>
      <c r="L25" s="65"/>
      <c r="M25" s="9" t="s">
        <v>55</v>
      </c>
    </row>
    <row r="26" spans="1:13" ht="26.25" hidden="1" customHeight="1" x14ac:dyDescent="0.45">
      <c r="A26" s="5" t="s">
        <v>31</v>
      </c>
      <c r="B26" s="8">
        <v>24</v>
      </c>
      <c r="C26" s="13" t="s">
        <v>9</v>
      </c>
      <c r="D26" s="21"/>
      <c r="E26" s="21"/>
      <c r="F26" s="18">
        <f t="shared" si="0"/>
        <v>0</v>
      </c>
      <c r="G26" s="42">
        <f t="shared" si="1"/>
        <v>0</v>
      </c>
      <c r="H26" s="31"/>
      <c r="I26" s="30">
        <f t="shared" si="2"/>
        <v>0</v>
      </c>
      <c r="J26" s="46"/>
      <c r="K26" s="38"/>
      <c r="L26" s="38"/>
      <c r="M26" s="9"/>
    </row>
    <row r="27" spans="1:13" ht="39" x14ac:dyDescent="0.45">
      <c r="A27" s="5" t="s">
        <v>32</v>
      </c>
      <c r="B27" s="8">
        <v>25565</v>
      </c>
      <c r="C27" s="13" t="s">
        <v>33</v>
      </c>
      <c r="D27" s="21">
        <v>1150</v>
      </c>
      <c r="E27" s="21">
        <f>D27*B27</f>
        <v>29399750</v>
      </c>
      <c r="F27" s="18">
        <f t="shared" si="0"/>
        <v>29399750</v>
      </c>
      <c r="G27" s="42">
        <f t="shared" si="1"/>
        <v>5496475</v>
      </c>
      <c r="H27" s="29">
        <v>935</v>
      </c>
      <c r="I27" s="30">
        <f t="shared" si="2"/>
        <v>23903275</v>
      </c>
      <c r="J27" s="58">
        <f>F27-L27</f>
        <v>15826997.502499999</v>
      </c>
      <c r="K27" s="14">
        <f>59.99*8.85</f>
        <v>530.91150000000005</v>
      </c>
      <c r="L27" s="14">
        <v>13572752.497500001</v>
      </c>
      <c r="M27" s="60" t="s">
        <v>56</v>
      </c>
    </row>
    <row r="28" spans="1:13" ht="26.25" hidden="1" customHeight="1" x14ac:dyDescent="0.45">
      <c r="A28" s="5" t="s">
        <v>34</v>
      </c>
      <c r="B28" s="8">
        <v>13.45</v>
      </c>
      <c r="C28" s="13" t="s">
        <v>35</v>
      </c>
      <c r="D28" s="21"/>
      <c r="E28" s="21"/>
      <c r="F28" s="18">
        <f t="shared" si="0"/>
        <v>0</v>
      </c>
      <c r="G28" s="42">
        <f t="shared" si="1"/>
        <v>0</v>
      </c>
      <c r="H28" s="31"/>
      <c r="I28" s="30">
        <f t="shared" si="2"/>
        <v>0</v>
      </c>
      <c r="J28" s="58">
        <f t="shared" ref="J28:J31" si="5">F28-L28</f>
        <v>-13572752.497500001</v>
      </c>
      <c r="K28" s="14"/>
      <c r="L28" s="14">
        <v>13572752.497500001</v>
      </c>
      <c r="M28" s="60" t="s">
        <v>56</v>
      </c>
    </row>
    <row r="29" spans="1:13" ht="26.25" x14ac:dyDescent="0.45">
      <c r="A29" s="5" t="s">
        <v>36</v>
      </c>
      <c r="B29" s="8">
        <v>178</v>
      </c>
      <c r="C29" s="13" t="s">
        <v>33</v>
      </c>
      <c r="D29" s="21">
        <v>1957.5</v>
      </c>
      <c r="E29" s="21">
        <v>348435</v>
      </c>
      <c r="F29" s="18">
        <f t="shared" si="0"/>
        <v>348435</v>
      </c>
      <c r="G29" s="52">
        <f t="shared" si="1"/>
        <v>0</v>
      </c>
      <c r="H29" s="29">
        <v>1957.5</v>
      </c>
      <c r="I29" s="30">
        <f t="shared" si="2"/>
        <v>348435</v>
      </c>
      <c r="J29" s="58">
        <f t="shared" si="5"/>
        <v>56232.603000000003</v>
      </c>
      <c r="K29" s="14">
        <f>185.49*8.85</f>
        <v>1641.5865000000001</v>
      </c>
      <c r="L29" s="14">
        <v>292202.397</v>
      </c>
      <c r="M29" s="60" t="s">
        <v>56</v>
      </c>
    </row>
    <row r="30" spans="1:13" ht="26.25" x14ac:dyDescent="0.45">
      <c r="A30" s="5" t="s">
        <v>37</v>
      </c>
      <c r="B30" s="8">
        <v>5027</v>
      </c>
      <c r="C30" s="13" t="s">
        <v>33</v>
      </c>
      <c r="D30" s="21">
        <v>1704</v>
      </c>
      <c r="E30" s="21">
        <v>8566008</v>
      </c>
      <c r="F30" s="18">
        <f t="shared" si="0"/>
        <v>8566008</v>
      </c>
      <c r="G30" s="52">
        <f t="shared" si="1"/>
        <v>0</v>
      </c>
      <c r="H30" s="31">
        <v>1704</v>
      </c>
      <c r="I30" s="30">
        <f t="shared" si="2"/>
        <v>8566008</v>
      </c>
      <c r="J30" s="58">
        <f t="shared" si="5"/>
        <v>3743405.8200000003</v>
      </c>
      <c r="K30" s="14">
        <f>108.4*8.85</f>
        <v>959.34</v>
      </c>
      <c r="L30" s="14">
        <v>4822602.18</v>
      </c>
      <c r="M30" s="60" t="s">
        <v>56</v>
      </c>
    </row>
    <row r="31" spans="1:13" ht="26.25" x14ac:dyDescent="0.45">
      <c r="A31" s="5" t="s">
        <v>38</v>
      </c>
      <c r="B31" s="8">
        <v>2081</v>
      </c>
      <c r="C31" s="13" t="s">
        <v>33</v>
      </c>
      <c r="D31" s="21">
        <v>1680</v>
      </c>
      <c r="E31" s="21">
        <v>3496080</v>
      </c>
      <c r="F31" s="18">
        <f t="shared" si="0"/>
        <v>3496080</v>
      </c>
      <c r="G31" s="52">
        <f t="shared" si="1"/>
        <v>0</v>
      </c>
      <c r="H31" s="31">
        <v>1680</v>
      </c>
      <c r="I31" s="30">
        <f t="shared" si="2"/>
        <v>3496080</v>
      </c>
      <c r="J31" s="58">
        <f t="shared" si="5"/>
        <v>1599144.4500000002</v>
      </c>
      <c r="K31" s="14">
        <f>103*8.85</f>
        <v>911.55</v>
      </c>
      <c r="L31" s="14">
        <v>1896935.5499999998</v>
      </c>
      <c r="M31" s="60" t="s">
        <v>56</v>
      </c>
    </row>
    <row r="32" spans="1:13" ht="51.75" x14ac:dyDescent="0.45">
      <c r="A32" s="5" t="s">
        <v>39</v>
      </c>
      <c r="B32" s="8">
        <v>24264</v>
      </c>
      <c r="C32" s="13" t="s">
        <v>33</v>
      </c>
      <c r="D32" s="21">
        <v>1917</v>
      </c>
      <c r="E32" s="21">
        <v>46514088</v>
      </c>
      <c r="F32" s="18">
        <f t="shared" si="0"/>
        <v>46514088</v>
      </c>
      <c r="G32" s="52">
        <f t="shared" si="1"/>
        <v>0</v>
      </c>
      <c r="H32" s="29">
        <v>1917</v>
      </c>
      <c r="I32" s="30">
        <f t="shared" si="2"/>
        <v>46514088</v>
      </c>
      <c r="J32" s="58">
        <f>F32-L32</f>
        <v>4251817.1160000041</v>
      </c>
      <c r="K32" s="14">
        <f>196.81*8.85</f>
        <v>1741.7684999999999</v>
      </c>
      <c r="L32" s="14">
        <v>42262270.883999996</v>
      </c>
      <c r="M32" s="60" t="s">
        <v>56</v>
      </c>
    </row>
    <row r="33" spans="4:13" x14ac:dyDescent="0.45">
      <c r="D33" s="23" t="s">
        <v>46</v>
      </c>
      <c r="E33" s="23"/>
      <c r="F33" s="24">
        <f>SUM(F6:F32)</f>
        <v>341092750.66666663</v>
      </c>
      <c r="G33" s="43">
        <f>SUM(G6:G32)</f>
        <v>42440870.066666663</v>
      </c>
      <c r="H33" s="32"/>
      <c r="I33" s="33">
        <f>SUM(I6:I32)</f>
        <v>298651880.60000002</v>
      </c>
      <c r="J33" s="59">
        <f>SUM(J6:J32)</f>
        <v>53796561.400113903</v>
      </c>
      <c r="K33" s="39"/>
      <c r="L33" s="39">
        <f>SUM(L6:L32)</f>
        <v>287296189.26655275</v>
      </c>
      <c r="M33" s="9"/>
    </row>
    <row r="36" spans="4:13" x14ac:dyDescent="0.45">
      <c r="G36" s="40">
        <v>14837270.666666668</v>
      </c>
      <c r="I36" s="26">
        <v>326255480</v>
      </c>
    </row>
    <row r="38" spans="4:13" x14ac:dyDescent="0.45">
      <c r="I38" s="26">
        <v>76250960</v>
      </c>
      <c r="J38" s="44">
        <f>I40-I33</f>
        <v>-97688.600000023842</v>
      </c>
      <c r="K38" s="88">
        <f>I27+J38</f>
        <v>23805586.399999976</v>
      </c>
    </row>
    <row r="39" spans="4:13" x14ac:dyDescent="0.45">
      <c r="I39" s="26">
        <f>I38-I22</f>
        <v>27701288</v>
      </c>
    </row>
    <row r="40" spans="4:13" x14ac:dyDescent="0.45">
      <c r="I40" s="26">
        <f>I36-I39</f>
        <v>298554192</v>
      </c>
    </row>
  </sheetData>
  <mergeCells count="19">
    <mergeCell ref="A1:C1"/>
    <mergeCell ref="A2:A3"/>
    <mergeCell ref="B2:B3"/>
    <mergeCell ref="C2:C3"/>
    <mergeCell ref="D2:F2"/>
    <mergeCell ref="H2:I2"/>
    <mergeCell ref="K18:K19"/>
    <mergeCell ref="K14:K17"/>
    <mergeCell ref="K6:K8"/>
    <mergeCell ref="J6:J8"/>
    <mergeCell ref="J14:J17"/>
    <mergeCell ref="J18:J19"/>
    <mergeCell ref="J23:J25"/>
    <mergeCell ref="K2:M2"/>
    <mergeCell ref="K23:K25"/>
    <mergeCell ref="L6:L8"/>
    <mergeCell ref="L14:L17"/>
    <mergeCell ref="L23:L25"/>
    <mergeCell ref="L18:L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10F6-3CC7-49CF-AF5B-DE3A57FEABA2}">
  <dimension ref="A1:F33"/>
  <sheetViews>
    <sheetView tabSelected="1" topLeftCell="A20" workbookViewId="0">
      <selection activeCell="J23" sqref="J23"/>
    </sheetView>
  </sheetViews>
  <sheetFormatPr defaultRowHeight="14.25" x14ac:dyDescent="0.45"/>
  <cols>
    <col min="1" max="1" width="33.46484375" customWidth="1"/>
    <col min="2" max="2" width="10" customWidth="1"/>
    <col min="3" max="3" width="13.59765625" bestFit="1" customWidth="1"/>
    <col min="4" max="4" width="22" customWidth="1"/>
    <col min="5" max="5" width="20.86328125" hidden="1" customWidth="1"/>
    <col min="6" max="6" width="23.3984375" style="84" customWidth="1"/>
  </cols>
  <sheetData>
    <row r="1" spans="1:6" ht="17.649999999999999" x14ac:dyDescent="0.5">
      <c r="A1" s="72" t="s">
        <v>0</v>
      </c>
      <c r="B1" s="72"/>
      <c r="C1" s="72"/>
    </row>
    <row r="2" spans="1:6" x14ac:dyDescent="0.45">
      <c r="A2" s="73" t="s">
        <v>1</v>
      </c>
      <c r="B2" s="75" t="s">
        <v>48</v>
      </c>
      <c r="C2" s="73" t="s">
        <v>2</v>
      </c>
      <c r="D2" s="80" t="s">
        <v>57</v>
      </c>
      <c r="E2" s="80"/>
      <c r="F2" s="85" t="s">
        <v>58</v>
      </c>
    </row>
    <row r="3" spans="1:6" ht="27.75" x14ac:dyDescent="0.45">
      <c r="A3" s="74"/>
      <c r="B3" s="76"/>
      <c r="C3" s="74"/>
      <c r="D3" s="81" t="s">
        <v>47</v>
      </c>
      <c r="E3" s="81" t="s">
        <v>3</v>
      </c>
      <c r="F3" s="86" t="s">
        <v>47</v>
      </c>
    </row>
    <row r="4" spans="1:6" x14ac:dyDescent="0.45">
      <c r="A4" s="2" t="s">
        <v>4</v>
      </c>
      <c r="B4" s="2"/>
      <c r="C4" s="2"/>
      <c r="D4" s="82"/>
      <c r="E4" s="82"/>
    </row>
    <row r="5" spans="1:6" x14ac:dyDescent="0.45">
      <c r="A5" s="3" t="s">
        <v>5</v>
      </c>
      <c r="B5" s="1"/>
      <c r="C5" s="1"/>
      <c r="D5" s="82"/>
      <c r="E5" s="82"/>
    </row>
    <row r="6" spans="1:6" x14ac:dyDescent="0.45">
      <c r="A6" s="89" t="s">
        <v>6</v>
      </c>
      <c r="B6" s="8">
        <v>2283</v>
      </c>
      <c r="C6" s="8" t="s">
        <v>7</v>
      </c>
      <c r="D6" s="90" t="s">
        <v>59</v>
      </c>
      <c r="E6" s="90" t="s">
        <v>41</v>
      </c>
      <c r="F6" s="91">
        <v>8200</v>
      </c>
    </row>
    <row r="7" spans="1:6" x14ac:dyDescent="0.45">
      <c r="A7" s="89" t="s">
        <v>8</v>
      </c>
      <c r="B7" s="8">
        <v>2480</v>
      </c>
      <c r="C7" s="8" t="s">
        <v>9</v>
      </c>
      <c r="D7" s="90" t="s">
        <v>60</v>
      </c>
      <c r="E7" s="90" t="s">
        <v>42</v>
      </c>
      <c r="F7" s="91">
        <v>10600</v>
      </c>
    </row>
    <row r="8" spans="1:6" x14ac:dyDescent="0.45">
      <c r="A8" s="89" t="s">
        <v>10</v>
      </c>
      <c r="B8" s="8">
        <v>549</v>
      </c>
      <c r="C8" s="8" t="s">
        <v>9</v>
      </c>
      <c r="D8" s="90" t="s">
        <v>61</v>
      </c>
      <c r="E8" s="90" t="s">
        <v>43</v>
      </c>
      <c r="F8" s="91">
        <v>10900</v>
      </c>
    </row>
    <row r="9" spans="1:6" x14ac:dyDescent="0.45">
      <c r="A9" s="89" t="s">
        <v>11</v>
      </c>
      <c r="B9" s="8">
        <v>11</v>
      </c>
      <c r="C9" s="8" t="s">
        <v>12</v>
      </c>
      <c r="D9" s="90" t="s">
        <v>62</v>
      </c>
      <c r="E9" s="90" t="s">
        <v>44</v>
      </c>
      <c r="F9" s="91">
        <v>4590100</v>
      </c>
    </row>
    <row r="10" spans="1:6" x14ac:dyDescent="0.45">
      <c r="A10" s="89" t="s">
        <v>13</v>
      </c>
      <c r="B10" s="8">
        <v>1</v>
      </c>
      <c r="C10" s="8" t="s">
        <v>12</v>
      </c>
      <c r="D10" s="92">
        <v>19510100</v>
      </c>
      <c r="E10" s="92">
        <v>19510100</v>
      </c>
      <c r="F10" s="91">
        <v>19510100</v>
      </c>
    </row>
    <row r="11" spans="1:6" x14ac:dyDescent="0.45">
      <c r="A11" s="89" t="s">
        <v>14</v>
      </c>
      <c r="B11" s="8">
        <v>4655.67</v>
      </c>
      <c r="C11" s="8" t="s">
        <v>15</v>
      </c>
      <c r="D11" s="93"/>
      <c r="E11" s="93"/>
      <c r="F11" s="91"/>
    </row>
    <row r="12" spans="1:6" x14ac:dyDescent="0.45">
      <c r="A12" s="89" t="s">
        <v>40</v>
      </c>
      <c r="B12" s="8">
        <v>11</v>
      </c>
      <c r="C12" s="8" t="s">
        <v>12</v>
      </c>
      <c r="D12" s="90" t="s">
        <v>63</v>
      </c>
      <c r="E12" s="90" t="s">
        <v>45</v>
      </c>
      <c r="F12" s="91">
        <v>665000</v>
      </c>
    </row>
    <row r="13" spans="1:6" x14ac:dyDescent="0.45">
      <c r="A13" s="89" t="s">
        <v>16</v>
      </c>
      <c r="B13" s="8">
        <v>1</v>
      </c>
      <c r="C13" s="8" t="s">
        <v>12</v>
      </c>
      <c r="D13" s="93"/>
      <c r="E13" s="93"/>
      <c r="F13" s="91"/>
    </row>
    <row r="14" spans="1:6" x14ac:dyDescent="0.45">
      <c r="A14" s="89" t="s">
        <v>17</v>
      </c>
      <c r="B14" s="8">
        <v>933</v>
      </c>
      <c r="C14" s="8" t="s">
        <v>9</v>
      </c>
      <c r="D14" s="92">
        <v>8165</v>
      </c>
      <c r="E14" s="92">
        <v>7617945</v>
      </c>
      <c r="F14" s="91">
        <v>7550</v>
      </c>
    </row>
    <row r="15" spans="1:6" x14ac:dyDescent="0.45">
      <c r="A15" s="89" t="s">
        <v>18</v>
      </c>
      <c r="B15" s="8">
        <v>20</v>
      </c>
      <c r="C15" s="8" t="s">
        <v>9</v>
      </c>
      <c r="D15" s="92">
        <v>7475</v>
      </c>
      <c r="E15" s="92">
        <v>149500</v>
      </c>
      <c r="F15" s="91">
        <v>6850</v>
      </c>
    </row>
    <row r="16" spans="1:6" x14ac:dyDescent="0.45">
      <c r="A16" s="89" t="s">
        <v>19</v>
      </c>
      <c r="B16" s="8">
        <v>79</v>
      </c>
      <c r="C16" s="8" t="s">
        <v>9</v>
      </c>
      <c r="D16" s="92">
        <v>5520</v>
      </c>
      <c r="E16" s="92">
        <v>436080</v>
      </c>
      <c r="F16" s="91">
        <v>5502.4</v>
      </c>
    </row>
    <row r="17" spans="1:6" x14ac:dyDescent="0.45">
      <c r="A17" s="89" t="s">
        <v>20</v>
      </c>
      <c r="B17" s="8">
        <v>75</v>
      </c>
      <c r="C17" s="8" t="s">
        <v>9</v>
      </c>
      <c r="D17" s="92">
        <v>4600</v>
      </c>
      <c r="E17" s="92">
        <v>345000</v>
      </c>
      <c r="F17" s="91">
        <v>4600</v>
      </c>
    </row>
    <row r="18" spans="1:6" x14ac:dyDescent="0.45">
      <c r="A18" s="89" t="s">
        <v>21</v>
      </c>
      <c r="B18" s="8">
        <v>1906</v>
      </c>
      <c r="C18" s="8" t="s">
        <v>9</v>
      </c>
      <c r="D18" s="92">
        <v>978</v>
      </c>
      <c r="E18" s="92">
        <f>D18*B18</f>
        <v>1864068</v>
      </c>
      <c r="F18" s="91">
        <v>978</v>
      </c>
    </row>
    <row r="19" spans="1:6" x14ac:dyDescent="0.45">
      <c r="A19" s="89" t="s">
        <v>22</v>
      </c>
      <c r="B19" s="8">
        <v>285</v>
      </c>
      <c r="C19" s="8" t="s">
        <v>9</v>
      </c>
      <c r="D19" s="92">
        <v>750</v>
      </c>
      <c r="E19" s="92">
        <f>D19*B19</f>
        <v>213750</v>
      </c>
      <c r="F19" s="91">
        <v>750</v>
      </c>
    </row>
    <row r="20" spans="1:6" x14ac:dyDescent="0.45">
      <c r="A20" s="89" t="s">
        <v>23</v>
      </c>
      <c r="B20" s="8">
        <v>1854</v>
      </c>
      <c r="C20" s="8" t="s">
        <v>24</v>
      </c>
      <c r="D20" s="92">
        <v>2000</v>
      </c>
      <c r="E20" s="92">
        <f>D20*B20</f>
        <v>3708000</v>
      </c>
      <c r="F20" s="91">
        <v>1900</v>
      </c>
    </row>
    <row r="21" spans="1:6" x14ac:dyDescent="0.45">
      <c r="A21" s="89" t="s">
        <v>25</v>
      </c>
      <c r="B21" s="8">
        <v>1</v>
      </c>
      <c r="C21" s="8" t="s">
        <v>26</v>
      </c>
      <c r="D21" s="92">
        <v>12900000</v>
      </c>
      <c r="E21" s="92">
        <f>D21*B21</f>
        <v>12900000</v>
      </c>
      <c r="F21" s="91">
        <v>12800000</v>
      </c>
    </row>
    <row r="22" spans="1:6" ht="26.25" x14ac:dyDescent="0.45">
      <c r="A22" s="94" t="s">
        <v>27</v>
      </c>
      <c r="B22" s="8">
        <v>1</v>
      </c>
      <c r="C22" s="8" t="s">
        <v>12</v>
      </c>
      <c r="D22" s="92">
        <v>65387880</v>
      </c>
      <c r="E22" s="92">
        <v>65387880</v>
      </c>
      <c r="F22" s="91">
        <v>48549672</v>
      </c>
    </row>
    <row r="23" spans="1:6" x14ac:dyDescent="0.45">
      <c r="A23" s="89" t="s">
        <v>28</v>
      </c>
      <c r="B23" s="8">
        <v>2</v>
      </c>
      <c r="C23" s="8" t="s">
        <v>9</v>
      </c>
      <c r="D23" s="92">
        <f>3025000/1.2</f>
        <v>2520833.3333333335</v>
      </c>
      <c r="E23" s="92">
        <f>D23*B23</f>
        <v>5041666.666666667</v>
      </c>
      <c r="F23" s="91">
        <v>2520833</v>
      </c>
    </row>
    <row r="24" spans="1:6" x14ac:dyDescent="0.45">
      <c r="A24" s="89" t="s">
        <v>29</v>
      </c>
      <c r="B24" s="8">
        <v>2</v>
      </c>
      <c r="C24" s="8" t="s">
        <v>9</v>
      </c>
      <c r="D24" s="92">
        <f>3025000/1.2</f>
        <v>2520833.3333333335</v>
      </c>
      <c r="E24" s="92">
        <f>D24*B24</f>
        <v>5041666.666666667</v>
      </c>
      <c r="F24" s="91">
        <v>2520833</v>
      </c>
    </row>
    <row r="25" spans="1:6" x14ac:dyDescent="0.45">
      <c r="A25" s="89" t="s">
        <v>30</v>
      </c>
      <c r="B25" s="8">
        <v>1</v>
      </c>
      <c r="C25" s="8" t="s">
        <v>9</v>
      </c>
      <c r="D25" s="92">
        <f>3025000/1.2</f>
        <v>2520833.3333333335</v>
      </c>
      <c r="E25" s="92">
        <f>D25*B25</f>
        <v>2520833.3333333335</v>
      </c>
      <c r="F25" s="91">
        <v>2520833</v>
      </c>
    </row>
    <row r="26" spans="1:6" ht="26.25" hidden="1" x14ac:dyDescent="0.45">
      <c r="A26" s="94" t="s">
        <v>31</v>
      </c>
      <c r="B26" s="8">
        <v>24</v>
      </c>
      <c r="C26" s="8" t="s">
        <v>9</v>
      </c>
      <c r="D26" s="92"/>
      <c r="E26" s="92"/>
      <c r="F26" s="91"/>
    </row>
    <row r="27" spans="1:6" ht="39" x14ac:dyDescent="0.45">
      <c r="A27" s="94" t="s">
        <v>32</v>
      </c>
      <c r="B27" s="8">
        <v>25565</v>
      </c>
      <c r="C27" s="8" t="s">
        <v>33</v>
      </c>
      <c r="D27" s="95">
        <v>1150</v>
      </c>
      <c r="E27" s="92">
        <f>D27*B27</f>
        <v>29399750</v>
      </c>
      <c r="F27" s="91">
        <v>935</v>
      </c>
    </row>
    <row r="28" spans="1:6" ht="26.25" hidden="1" x14ac:dyDescent="0.45">
      <c r="A28" s="94" t="s">
        <v>34</v>
      </c>
      <c r="B28" s="8">
        <v>13.45</v>
      </c>
      <c r="C28" s="8" t="s">
        <v>35</v>
      </c>
      <c r="D28" s="92"/>
      <c r="E28" s="92"/>
      <c r="F28" s="91"/>
    </row>
    <row r="29" spans="1:6" ht="26.25" x14ac:dyDescent="0.45">
      <c r="A29" s="94" t="s">
        <v>36</v>
      </c>
      <c r="B29" s="8">
        <v>178</v>
      </c>
      <c r="C29" s="8" t="s">
        <v>33</v>
      </c>
      <c r="D29" s="92">
        <v>1957.5</v>
      </c>
      <c r="E29" s="92">
        <v>348435</v>
      </c>
      <c r="F29" s="91">
        <v>1957.5</v>
      </c>
    </row>
    <row r="30" spans="1:6" ht="26.25" x14ac:dyDescent="0.45">
      <c r="A30" s="94" t="s">
        <v>37</v>
      </c>
      <c r="B30" s="8">
        <v>5027</v>
      </c>
      <c r="C30" s="8" t="s">
        <v>33</v>
      </c>
      <c r="D30" s="92">
        <v>1704</v>
      </c>
      <c r="E30" s="92">
        <v>8566008</v>
      </c>
      <c r="F30" s="91">
        <v>1704</v>
      </c>
    </row>
    <row r="31" spans="1:6" ht="26.25" x14ac:dyDescent="0.45">
      <c r="A31" s="94" t="s">
        <v>38</v>
      </c>
      <c r="B31" s="8">
        <v>2081</v>
      </c>
      <c r="C31" s="8" t="s">
        <v>33</v>
      </c>
      <c r="D31" s="92">
        <v>1680</v>
      </c>
      <c r="E31" s="92">
        <v>3496080</v>
      </c>
      <c r="F31" s="91">
        <v>1680</v>
      </c>
    </row>
    <row r="32" spans="1:6" ht="39" x14ac:dyDescent="0.45">
      <c r="A32" s="94" t="s">
        <v>39</v>
      </c>
      <c r="B32" s="8">
        <v>24264</v>
      </c>
      <c r="C32" s="8" t="s">
        <v>33</v>
      </c>
      <c r="D32" s="95">
        <v>1917</v>
      </c>
      <c r="E32" s="92">
        <v>46514088</v>
      </c>
      <c r="F32" s="91">
        <v>1917</v>
      </c>
    </row>
    <row r="33" spans="4:6" ht="68.25" x14ac:dyDescent="0.45">
      <c r="D33" s="97" t="s">
        <v>46</v>
      </c>
      <c r="E33" s="83"/>
      <c r="F33" s="96" t="s">
        <v>64</v>
      </c>
    </row>
  </sheetData>
  <mergeCells count="5">
    <mergeCell ref="A1:C1"/>
    <mergeCell ref="A2:A3"/>
    <mergeCell ref="B2:B3"/>
    <mergeCell ref="C2:C3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Елена Владимировна \ Elena Kovaleva</dc:creator>
  <cp:lastModifiedBy>Ivanov Andrey</cp:lastModifiedBy>
  <dcterms:created xsi:type="dcterms:W3CDTF">2025-08-14T08:12:02Z</dcterms:created>
  <dcterms:modified xsi:type="dcterms:W3CDTF">2025-08-26T06:52:18Z</dcterms:modified>
</cp:coreProperties>
</file>