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"/>
    </mc:Choice>
  </mc:AlternateContent>
  <bookViews>
    <workbookView xWindow="0" yWindow="0" windowWidth="23040" windowHeight="8805" tabRatio="809"/>
  </bookViews>
  <sheets>
    <sheet name="свод по СУБПОДРЯДУ " sheetId="45" r:id="rId1"/>
    <sheet name="Лист1" sheetId="46" r:id="rId2"/>
  </sheets>
  <externalReferences>
    <externalReference r:id="rId3"/>
  </externalReferences>
  <definedNames>
    <definedName name="_xlnm._FilterDatabase" localSheetId="0" hidden="1">'свод по СУБПОДРЯДУ '!$A$1:$AG$78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45" l="1"/>
  <c r="Q81" i="45" l="1"/>
  <c r="H28" i="46" l="1"/>
  <c r="G28" i="46"/>
  <c r="F28" i="46"/>
  <c r="H27" i="46"/>
  <c r="G27" i="46"/>
  <c r="I27" i="46" s="1"/>
  <c r="F27" i="46"/>
  <c r="H26" i="46"/>
  <c r="G26" i="46"/>
  <c r="F26" i="46"/>
  <c r="H25" i="46"/>
  <c r="G25" i="46"/>
  <c r="F25" i="46"/>
  <c r="G23" i="46"/>
  <c r="F23" i="46"/>
  <c r="H22" i="46"/>
  <c r="G22" i="46"/>
  <c r="F22" i="46"/>
  <c r="G20" i="46"/>
  <c r="F20" i="46"/>
  <c r="H19" i="46"/>
  <c r="G19" i="46"/>
  <c r="F19" i="46"/>
  <c r="H18" i="46"/>
  <c r="G18" i="46"/>
  <c r="F18" i="46"/>
  <c r="H17" i="46"/>
  <c r="I17" i="46" s="1"/>
  <c r="G17" i="46"/>
  <c r="F17" i="46"/>
  <c r="H16" i="46"/>
  <c r="I16" i="46" s="1"/>
  <c r="G16" i="46"/>
  <c r="F16" i="46"/>
  <c r="H15" i="46"/>
  <c r="G15" i="46"/>
  <c r="F15" i="46"/>
  <c r="H13" i="46"/>
  <c r="G13" i="46"/>
  <c r="F13" i="46"/>
  <c r="H12" i="46"/>
  <c r="I12" i="46" s="1"/>
  <c r="G12" i="46"/>
  <c r="F12" i="46"/>
  <c r="H11" i="46"/>
  <c r="G11" i="46"/>
  <c r="F11" i="46"/>
  <c r="H10" i="46"/>
  <c r="G10" i="46"/>
  <c r="F10" i="46"/>
  <c r="H9" i="46"/>
  <c r="G9" i="46"/>
  <c r="F9" i="46"/>
  <c r="H8" i="46"/>
  <c r="G8" i="46"/>
  <c r="F8" i="46"/>
  <c r="G7" i="46"/>
  <c r="F7" i="46"/>
  <c r="H6" i="46"/>
  <c r="G6" i="46"/>
  <c r="F6" i="46"/>
  <c r="H5" i="46"/>
  <c r="G5" i="46"/>
  <c r="I30" i="46"/>
  <c r="I29" i="46"/>
  <c r="I28" i="46"/>
  <c r="I26" i="46"/>
  <c r="I25" i="46"/>
  <c r="I24" i="46"/>
  <c r="I23" i="46"/>
  <c r="I22" i="46"/>
  <c r="I21" i="46"/>
  <c r="I20" i="46"/>
  <c r="I19" i="46"/>
  <c r="I18" i="46"/>
  <c r="I14" i="46"/>
  <c r="I11" i="46"/>
  <c r="I10" i="46"/>
  <c r="I9" i="46"/>
  <c r="I8" i="46"/>
  <c r="I6" i="46"/>
  <c r="I15" i="46" l="1"/>
  <c r="I13" i="46"/>
  <c r="AG55" i="45" l="1"/>
  <c r="AG53" i="45"/>
  <c r="AF53" i="45"/>
  <c r="AE53" i="45"/>
  <c r="AG50" i="45"/>
  <c r="AF50" i="45"/>
  <c r="AE50" i="45"/>
  <c r="AG47" i="45"/>
  <c r="AG45" i="45"/>
  <c r="AF45" i="45"/>
  <c r="AE45" i="45"/>
  <c r="AG43" i="45"/>
  <c r="AG37" i="45"/>
  <c r="AG33" i="45"/>
  <c r="AG25" i="45"/>
  <c r="AG16" i="45"/>
  <c r="AE76" i="45"/>
  <c r="AG75" i="45"/>
  <c r="AG72" i="45"/>
  <c r="AG70" i="45"/>
  <c r="AG68" i="45"/>
  <c r="AG66" i="45"/>
  <c r="AG65" i="45"/>
  <c r="AG64" i="45"/>
  <c r="AG61" i="45"/>
  <c r="AG59" i="45"/>
  <c r="AG58" i="45"/>
  <c r="AG57" i="45"/>
  <c r="AG54" i="45"/>
  <c r="AG52" i="45"/>
  <c r="AG51" i="45"/>
  <c r="AG49" i="45"/>
  <c r="AG48" i="45"/>
  <c r="AG46" i="45"/>
  <c r="AG44" i="45"/>
  <c r="AG42" i="45"/>
  <c r="AG39" i="45"/>
  <c r="AG38" i="45"/>
  <c r="AG36" i="45"/>
  <c r="AG35" i="45"/>
  <c r="AG34" i="45"/>
  <c r="AG32" i="45"/>
  <c r="AG31" i="45" s="1"/>
  <c r="AG30" i="45"/>
  <c r="AG29" i="45"/>
  <c r="AG28" i="45"/>
  <c r="AG27" i="45"/>
  <c r="AG26" i="45"/>
  <c r="AG24" i="45"/>
  <c r="AG22" i="45"/>
  <c r="AG21" i="45"/>
  <c r="AG20" i="45" s="1"/>
  <c r="AG19" i="45"/>
  <c r="AG18" i="45"/>
  <c r="AG17" i="45"/>
  <c r="AG15" i="45"/>
  <c r="AG14" i="45"/>
  <c r="AG13" i="45"/>
  <c r="AG9" i="45" s="1"/>
  <c r="AG12" i="45"/>
  <c r="AG11" i="45"/>
  <c r="AG73" i="45"/>
  <c r="AF73" i="45"/>
  <c r="AE73" i="45"/>
  <c r="AD73" i="45"/>
  <c r="AG71" i="45"/>
  <c r="AF71" i="45"/>
  <c r="AE71" i="45"/>
  <c r="AD71" i="45"/>
  <c r="AG69" i="45"/>
  <c r="AF69" i="45"/>
  <c r="AE69" i="45"/>
  <c r="AD69" i="45"/>
  <c r="AG67" i="45"/>
  <c r="AF67" i="45"/>
  <c r="AE67" i="45"/>
  <c r="AD67" i="45"/>
  <c r="AG62" i="45"/>
  <c r="AF62" i="45"/>
  <c r="AE62" i="45"/>
  <c r="AD62" i="45"/>
  <c r="AG60" i="45"/>
  <c r="AF60" i="45"/>
  <c r="AE60" i="45"/>
  <c r="AD60" i="45"/>
  <c r="AF55" i="45"/>
  <c r="AE55" i="45"/>
  <c r="AD55" i="45"/>
  <c r="AD53" i="45"/>
  <c r="AD50" i="45"/>
  <c r="AF47" i="45"/>
  <c r="AE47" i="45"/>
  <c r="AD47" i="45"/>
  <c r="AD45" i="45"/>
  <c r="AF43" i="45"/>
  <c r="AE43" i="45"/>
  <c r="AD43" i="45"/>
  <c r="AG40" i="45"/>
  <c r="AF40" i="45"/>
  <c r="AE40" i="45"/>
  <c r="AD40" i="45"/>
  <c r="AF37" i="45"/>
  <c r="AE37" i="45"/>
  <c r="AD37" i="45"/>
  <c r="AF33" i="45"/>
  <c r="AE33" i="45"/>
  <c r="AD33" i="45"/>
  <c r="AF31" i="45"/>
  <c r="AE31" i="45"/>
  <c r="AD31" i="45"/>
  <c r="AF25" i="45"/>
  <c r="AE25" i="45"/>
  <c r="AD25" i="45"/>
  <c r="AG23" i="45"/>
  <c r="AF23" i="45"/>
  <c r="AE23" i="45"/>
  <c r="AD23" i="45"/>
  <c r="AF20" i="45"/>
  <c r="H7" i="46" s="1"/>
  <c r="I7" i="46" s="1"/>
  <c r="I31" i="46" s="1"/>
  <c r="I32" i="46" s="1"/>
  <c r="I33" i="46" s="1"/>
  <c r="I34" i="46" s="1"/>
  <c r="I35" i="46" s="1"/>
  <c r="AE20" i="45"/>
  <c r="AD20" i="45"/>
  <c r="AF16" i="45"/>
  <c r="AE16" i="45"/>
  <c r="AD16" i="45"/>
  <c r="AF9" i="45"/>
  <c r="AE9" i="45"/>
  <c r="AD9" i="45"/>
  <c r="F5" i="46" s="1"/>
  <c r="I5" i="46" s="1"/>
  <c r="AD76" i="45" l="1"/>
  <c r="AD77" i="45" s="1"/>
  <c r="AD78" i="45" s="1"/>
  <c r="AF76" i="45"/>
  <c r="AG76" i="45"/>
  <c r="AE77" i="45"/>
  <c r="AE78" i="45" s="1"/>
  <c r="AF77" i="45"/>
  <c r="AF78" i="45" s="1"/>
  <c r="AG77" i="45" l="1"/>
  <c r="AG78" i="45" s="1"/>
  <c r="Y54" i="45" l="1"/>
  <c r="Y52" i="45"/>
  <c r="Y51" i="45"/>
  <c r="Y49" i="45"/>
  <c r="Y48" i="45"/>
  <c r="Y46" i="45"/>
  <c r="Y44" i="45"/>
  <c r="Y42" i="45"/>
  <c r="Y39" i="45"/>
  <c r="Y38" i="45"/>
  <c r="Y32" i="45"/>
  <c r="Y30" i="45"/>
  <c r="Y29" i="45"/>
  <c r="Y28" i="45"/>
  <c r="Y27" i="45"/>
  <c r="Y26" i="45"/>
  <c r="Y24" i="45"/>
  <c r="Y22" i="45"/>
  <c r="Y21" i="45"/>
  <c r="AF8" i="45" l="1"/>
  <c r="AF7" i="45"/>
  <c r="AE7" i="45"/>
  <c r="AE8" i="45"/>
  <c r="AD8" i="45"/>
  <c r="AD7" i="45"/>
  <c r="AH15" i="45" l="1"/>
  <c r="AH20" i="45"/>
  <c r="AH21" i="45"/>
  <c r="AH22" i="45"/>
  <c r="AH23" i="45"/>
  <c r="AH24" i="45"/>
  <c r="AH25" i="45"/>
  <c r="AH26" i="45"/>
  <c r="AH27" i="45"/>
  <c r="AH28" i="45"/>
  <c r="AH31" i="45"/>
  <c r="AH32" i="45"/>
  <c r="AH33" i="45"/>
  <c r="AH34" i="45"/>
  <c r="AH35" i="45"/>
  <c r="AH36" i="45"/>
  <c r="AH37" i="45"/>
  <c r="AH39" i="45"/>
  <c r="AH40" i="45"/>
  <c r="AH41" i="45"/>
  <c r="AH42" i="45"/>
  <c r="AH43" i="45"/>
  <c r="AH44" i="45"/>
  <c r="AH45" i="45"/>
  <c r="AH46" i="45"/>
  <c r="AH47" i="45"/>
  <c r="AH48" i="45"/>
  <c r="AH49" i="45"/>
  <c r="AH50" i="45"/>
  <c r="AH51" i="45"/>
  <c r="AH52" i="45"/>
  <c r="AH53" i="45"/>
  <c r="AH54" i="45"/>
  <c r="AH55" i="45"/>
  <c r="AH56" i="45"/>
  <c r="AH57" i="45"/>
  <c r="AH58" i="45"/>
  <c r="AH59" i="45"/>
  <c r="AH60" i="45"/>
  <c r="AH61" i="45"/>
  <c r="AH62" i="45"/>
  <c r="AH63" i="45"/>
  <c r="AH65" i="45"/>
  <c r="AH66" i="45"/>
  <c r="AH67" i="45"/>
  <c r="AH68" i="45"/>
  <c r="AH69" i="45"/>
  <c r="AH70" i="45"/>
  <c r="AH71" i="45"/>
  <c r="AH72" i="45"/>
  <c r="AH73" i="45"/>
  <c r="AH74" i="45"/>
  <c r="AH75" i="45"/>
  <c r="AF38" i="45" l="1"/>
  <c r="AE38" i="45"/>
  <c r="AE72" i="45"/>
  <c r="AD72" i="45"/>
  <c r="AE64" i="45"/>
  <c r="AH64" i="45" s="1"/>
  <c r="AE57" i="45"/>
  <c r="AD14" i="45"/>
  <c r="AH30" i="45"/>
  <c r="AH29" i="45"/>
  <c r="AE26" i="45"/>
  <c r="AE21" i="45"/>
  <c r="AD21" i="45"/>
  <c r="AE19" i="45"/>
  <c r="AE18" i="45"/>
  <c r="AE17" i="45"/>
  <c r="AD19" i="45"/>
  <c r="AH19" i="45" s="1"/>
  <c r="AD18" i="45"/>
  <c r="AH18" i="45" s="1"/>
  <c r="AD17" i="45"/>
  <c r="AH17" i="45" s="1"/>
  <c r="AE14" i="45"/>
  <c r="AE13" i="45"/>
  <c r="AE12" i="45"/>
  <c r="AE11" i="45"/>
  <c r="AH11" i="45" s="1"/>
  <c r="AE10" i="45"/>
  <c r="AH13" i="45"/>
  <c r="AD12" i="45"/>
  <c r="AH12" i="45" s="1"/>
  <c r="AD10" i="45"/>
  <c r="AG10" i="45" s="1"/>
  <c r="AH10" i="45" s="1"/>
  <c r="AH14" i="45" l="1"/>
  <c r="AH38" i="45"/>
  <c r="Y13" i="45"/>
  <c r="Y72" i="45"/>
  <c r="Y70" i="45"/>
  <c r="Y64" i="45"/>
  <c r="Y57" i="45"/>
  <c r="Y19" i="45"/>
  <c r="Y18" i="45"/>
  <c r="Y17" i="45"/>
  <c r="AC30" i="45" l="1"/>
  <c r="AC29" i="45"/>
  <c r="AC26" i="45"/>
  <c r="AC21" i="45"/>
  <c r="U11" i="45"/>
  <c r="U10" i="45"/>
  <c r="O52" i="45"/>
  <c r="Q52" i="45" s="1"/>
  <c r="O49" i="45"/>
  <c r="Q49" i="45" s="1"/>
  <c r="O48" i="45"/>
  <c r="Q48" i="45" s="1"/>
  <c r="O51" i="45"/>
  <c r="K75" i="45"/>
  <c r="K73" i="45" s="1"/>
  <c r="K72" i="45"/>
  <c r="K71" i="45" s="1"/>
  <c r="K70" i="45"/>
  <c r="K69" i="45" s="1"/>
  <c r="K68" i="45"/>
  <c r="K67" i="45" s="1"/>
  <c r="K65" i="45"/>
  <c r="K66" i="45"/>
  <c r="K64" i="45"/>
  <c r="K61" i="45"/>
  <c r="K60" i="45" s="1"/>
  <c r="K58" i="45"/>
  <c r="K59" i="45"/>
  <c r="K57" i="45"/>
  <c r="K54" i="45"/>
  <c r="K53" i="45" s="1"/>
  <c r="K52" i="45"/>
  <c r="K51" i="45"/>
  <c r="K49" i="45"/>
  <c r="K48" i="45"/>
  <c r="K46" i="45"/>
  <c r="K44" i="45"/>
  <c r="K43" i="45" s="1"/>
  <c r="K42" i="45"/>
  <c r="K40" i="45" s="1"/>
  <c r="K39" i="45"/>
  <c r="K38" i="45"/>
  <c r="K35" i="45"/>
  <c r="K36" i="45"/>
  <c r="K34" i="45"/>
  <c r="K32" i="45"/>
  <c r="K31" i="45" s="1"/>
  <c r="K27" i="45"/>
  <c r="K28" i="45"/>
  <c r="K29" i="45"/>
  <c r="K30" i="45"/>
  <c r="K26" i="45"/>
  <c r="K24" i="45"/>
  <c r="K23" i="45" s="1"/>
  <c r="K22" i="45"/>
  <c r="K21" i="45"/>
  <c r="K18" i="45"/>
  <c r="K19" i="45"/>
  <c r="K17" i="45"/>
  <c r="K11" i="45"/>
  <c r="K12" i="45"/>
  <c r="K13" i="45"/>
  <c r="K14" i="45"/>
  <c r="K15" i="45"/>
  <c r="K10" i="45"/>
  <c r="I73" i="45"/>
  <c r="I71" i="45"/>
  <c r="I69" i="45"/>
  <c r="I67" i="45"/>
  <c r="I62" i="45"/>
  <c r="I60" i="45"/>
  <c r="I55" i="45"/>
  <c r="I53" i="45"/>
  <c r="I50" i="45"/>
  <c r="I47" i="45"/>
  <c r="I45" i="45"/>
  <c r="I43" i="45"/>
  <c r="I40" i="45"/>
  <c r="I37" i="45"/>
  <c r="I33" i="45"/>
  <c r="I31" i="45"/>
  <c r="I25" i="45"/>
  <c r="I23" i="45"/>
  <c r="I20" i="45"/>
  <c r="I16" i="45"/>
  <c r="I9" i="45"/>
  <c r="O75" i="45"/>
  <c r="O73" i="45" s="1"/>
  <c r="N73" i="45"/>
  <c r="M73" i="45"/>
  <c r="L73" i="45"/>
  <c r="O72" i="45"/>
  <c r="O71" i="45" s="1"/>
  <c r="M71" i="45"/>
  <c r="N71" i="45"/>
  <c r="L71" i="45"/>
  <c r="O70" i="45"/>
  <c r="O69" i="45" s="1"/>
  <c r="M69" i="45"/>
  <c r="N69" i="45"/>
  <c r="L69" i="45"/>
  <c r="O68" i="45"/>
  <c r="O67" i="45" s="1"/>
  <c r="N67" i="45"/>
  <c r="M67" i="45"/>
  <c r="L67" i="45"/>
  <c r="O65" i="45"/>
  <c r="Q65" i="45" s="1"/>
  <c r="O66" i="45"/>
  <c r="Q66" i="45" s="1"/>
  <c r="O64" i="45"/>
  <c r="Q64" i="45" s="1"/>
  <c r="L62" i="45"/>
  <c r="O61" i="45"/>
  <c r="Q61" i="45" s="1"/>
  <c r="N60" i="45"/>
  <c r="M60" i="45"/>
  <c r="L60" i="45"/>
  <c r="O58" i="45"/>
  <c r="Q58" i="45" s="1"/>
  <c r="O59" i="45"/>
  <c r="Q59" i="45" s="1"/>
  <c r="O57" i="45"/>
  <c r="Q57" i="45" s="1"/>
  <c r="M55" i="45"/>
  <c r="N55" i="45"/>
  <c r="L55" i="45"/>
  <c r="O54" i="45"/>
  <c r="O53" i="45" s="1"/>
  <c r="N53" i="45"/>
  <c r="M53" i="45"/>
  <c r="L53" i="45"/>
  <c r="M50" i="45"/>
  <c r="N50" i="45"/>
  <c r="L50" i="45"/>
  <c r="M47" i="45"/>
  <c r="N47" i="45"/>
  <c r="L47" i="45"/>
  <c r="O46" i="45"/>
  <c r="O45" i="45" s="1"/>
  <c r="N45" i="45"/>
  <c r="M45" i="45"/>
  <c r="L45" i="45"/>
  <c r="O44" i="45"/>
  <c r="O43" i="45" s="1"/>
  <c r="N43" i="45"/>
  <c r="M43" i="45"/>
  <c r="L43" i="45"/>
  <c r="O42" i="45"/>
  <c r="O40" i="45" s="1"/>
  <c r="N40" i="45"/>
  <c r="M40" i="45"/>
  <c r="L40" i="45"/>
  <c r="O39" i="45"/>
  <c r="Q39" i="45" s="1"/>
  <c r="O38" i="45"/>
  <c r="Q38" i="45" s="1"/>
  <c r="M37" i="45"/>
  <c r="N37" i="45"/>
  <c r="L37" i="45"/>
  <c r="O36" i="45"/>
  <c r="Q36" i="45" s="1"/>
  <c r="O35" i="45"/>
  <c r="Q35" i="45" s="1"/>
  <c r="O34" i="45"/>
  <c r="Q34" i="45" s="1"/>
  <c r="M33" i="45"/>
  <c r="N33" i="45"/>
  <c r="L33" i="45"/>
  <c r="O32" i="45"/>
  <c r="O31" i="45" s="1"/>
  <c r="N31" i="45"/>
  <c r="M31" i="45"/>
  <c r="L31" i="45"/>
  <c r="M25" i="45"/>
  <c r="N25" i="45"/>
  <c r="L25" i="45"/>
  <c r="O27" i="45"/>
  <c r="Q27" i="45" s="1"/>
  <c r="O28" i="45"/>
  <c r="Q28" i="45" s="1"/>
  <c r="O29" i="45"/>
  <c r="Q29" i="45" s="1"/>
  <c r="O30" i="45"/>
  <c r="Q30" i="45" s="1"/>
  <c r="O26" i="45"/>
  <c r="Q26" i="45" s="1"/>
  <c r="O24" i="45"/>
  <c r="Q24" i="45" s="1"/>
  <c r="N23" i="45"/>
  <c r="M23" i="45"/>
  <c r="L23" i="45"/>
  <c r="O22" i="45"/>
  <c r="Q22" i="45" s="1"/>
  <c r="O21" i="45"/>
  <c r="Q21" i="45" s="1"/>
  <c r="M20" i="45"/>
  <c r="N20" i="45"/>
  <c r="L20" i="45"/>
  <c r="O18" i="45"/>
  <c r="Q18" i="45" s="1"/>
  <c r="O19" i="45"/>
  <c r="Q19" i="45" s="1"/>
  <c r="O17" i="45"/>
  <c r="Q17" i="45" s="1"/>
  <c r="M16" i="45"/>
  <c r="N16" i="45"/>
  <c r="L16" i="45"/>
  <c r="O12" i="45"/>
  <c r="Q12" i="45" s="1"/>
  <c r="O13" i="45"/>
  <c r="Q13" i="45" s="1"/>
  <c r="O14" i="45"/>
  <c r="Q14" i="45" s="1"/>
  <c r="O15" i="45"/>
  <c r="Q15" i="45" s="1"/>
  <c r="O11" i="45"/>
  <c r="Q11" i="45" s="1"/>
  <c r="O10" i="45"/>
  <c r="Q10" i="45" s="1"/>
  <c r="M9" i="45"/>
  <c r="N9" i="45"/>
  <c r="L9" i="45"/>
  <c r="N62" i="45"/>
  <c r="M62" i="45"/>
  <c r="U12" i="45"/>
  <c r="F40" i="45"/>
  <c r="G40" i="45"/>
  <c r="H73" i="45"/>
  <c r="G73" i="45"/>
  <c r="F73" i="45"/>
  <c r="G62" i="45"/>
  <c r="H62" i="45"/>
  <c r="F62" i="45"/>
  <c r="H55" i="45"/>
  <c r="G55" i="45"/>
  <c r="F55" i="45"/>
  <c r="Y76" i="45"/>
  <c r="Y77" i="45" s="1"/>
  <c r="U75" i="45"/>
  <c r="U72" i="45"/>
  <c r="U70" i="45"/>
  <c r="U68" i="45"/>
  <c r="U66" i="45"/>
  <c r="U65" i="45"/>
  <c r="S64" i="45"/>
  <c r="U64" i="45" s="1"/>
  <c r="U61" i="45"/>
  <c r="U59" i="45"/>
  <c r="U58" i="45"/>
  <c r="S57" i="45"/>
  <c r="U57" i="45" s="1"/>
  <c r="U54" i="45"/>
  <c r="U52" i="45"/>
  <c r="U51" i="45"/>
  <c r="U49" i="45"/>
  <c r="U48" i="45"/>
  <c r="U46" i="45"/>
  <c r="U44" i="45"/>
  <c r="U42" i="45"/>
  <c r="U39" i="45"/>
  <c r="U38" i="45"/>
  <c r="U36" i="45"/>
  <c r="U35" i="45"/>
  <c r="U34" i="45"/>
  <c r="U32" i="45"/>
  <c r="U30" i="45"/>
  <c r="U29" i="45"/>
  <c r="U28" i="45"/>
  <c r="U27" i="45"/>
  <c r="U26" i="45"/>
  <c r="U24" i="45"/>
  <c r="U22" i="45"/>
  <c r="U21" i="45"/>
  <c r="U19" i="45"/>
  <c r="U18" i="45"/>
  <c r="U17" i="45"/>
  <c r="U15" i="45"/>
  <c r="U14" i="45"/>
  <c r="U13" i="45"/>
  <c r="Q60" i="45" l="1"/>
  <c r="Q23" i="45"/>
  <c r="I76" i="45"/>
  <c r="I7" i="45" s="1"/>
  <c r="AC76" i="45"/>
  <c r="AC7" i="45" s="1"/>
  <c r="U76" i="45"/>
  <c r="U7" i="45" s="1"/>
  <c r="K47" i="45"/>
  <c r="O50" i="45"/>
  <c r="Q51" i="45"/>
  <c r="O47" i="45"/>
  <c r="O60" i="45"/>
  <c r="O23" i="45"/>
  <c r="Q47" i="45"/>
  <c r="K50" i="45"/>
  <c r="Q54" i="45"/>
  <c r="Q32" i="45"/>
  <c r="Q42" i="45"/>
  <c r="Q44" i="45"/>
  <c r="Q46" i="45"/>
  <c r="Q68" i="45"/>
  <c r="Q70" i="45"/>
  <c r="Q72" i="45"/>
  <c r="Q71" i="45" s="1"/>
  <c r="Q75" i="45"/>
  <c r="Q55" i="45"/>
  <c r="Q20" i="45"/>
  <c r="Q9" i="45"/>
  <c r="Q33" i="45"/>
  <c r="O37" i="45"/>
  <c r="Q16" i="45"/>
  <c r="Q62" i="45"/>
  <c r="Q25" i="45"/>
  <c r="Q37" i="45"/>
  <c r="K20" i="45"/>
  <c r="K37" i="45"/>
  <c r="K33" i="45"/>
  <c r="K55" i="45"/>
  <c r="K16" i="45"/>
  <c r="K45" i="45"/>
  <c r="K62" i="45"/>
  <c r="K25" i="45"/>
  <c r="K9" i="45"/>
  <c r="O55" i="45"/>
  <c r="O33" i="45"/>
  <c r="O20" i="45"/>
  <c r="O25" i="45"/>
  <c r="O16" i="45"/>
  <c r="O62" i="45"/>
  <c r="Y78" i="45"/>
  <c r="Y8" i="45" s="1"/>
  <c r="Y7" i="45"/>
  <c r="Q67" i="45" l="1"/>
  <c r="Q45" i="45"/>
  <c r="Q43" i="45"/>
  <c r="Q40" i="45"/>
  <c r="Q76" i="45" s="1"/>
  <c r="Q7" i="45" s="1"/>
  <c r="Q50" i="45"/>
  <c r="Q69" i="45"/>
  <c r="Q31" i="45"/>
  <c r="Q73" i="45"/>
  <c r="Q53" i="45"/>
  <c r="AC77" i="45"/>
  <c r="AC78" i="45" s="1"/>
  <c r="AC8" i="45" s="1"/>
  <c r="U77" i="45"/>
  <c r="U78" i="45" s="1"/>
  <c r="I77" i="45"/>
  <c r="I78" i="45" s="1"/>
  <c r="K76" i="45"/>
  <c r="K7" i="45" s="1"/>
  <c r="O76" i="45"/>
  <c r="O7" i="45" s="1"/>
  <c r="AG7" i="45" l="1"/>
  <c r="AH7" i="45" s="1"/>
  <c r="AG8" i="45"/>
  <c r="K77" i="45"/>
  <c r="K78" i="45" s="1"/>
  <c r="K8" i="45" s="1"/>
  <c r="Q77" i="45"/>
  <c r="Q78" i="45" s="1"/>
  <c r="Q8" i="45" s="1"/>
  <c r="I8" i="45"/>
  <c r="O77" i="45"/>
  <c r="O78" i="45" s="1"/>
  <c r="O8" i="45" s="1"/>
  <c r="AH8" i="45" l="1"/>
  <c r="U8" i="45"/>
</calcChain>
</file>

<file path=xl/sharedStrings.xml><?xml version="1.0" encoding="utf-8"?>
<sst xmlns="http://schemas.openxmlformats.org/spreadsheetml/2006/main" count="287" uniqueCount="156">
  <si>
    <t>№ п/п</t>
  </si>
  <si>
    <t>Материалы</t>
  </si>
  <si>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</si>
  <si>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</si>
  <si>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</t>
  </si>
  <si>
    <t>Требование ООО «ЕТУ»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</si>
  <si>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</si>
  <si>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</si>
  <si>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</si>
  <si>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</si>
  <si>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Работы</t>
  </si>
  <si>
    <t>ПНР, наладка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</si>
  <si>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</si>
  <si>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</si>
  <si>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</si>
  <si>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</si>
  <si>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</si>
  <si>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</si>
  <si>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</si>
  <si>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</si>
  <si>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</si>
  <si>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</si>
  <si>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</si>
  <si>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</si>
  <si>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</si>
  <si>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</si>
  <si>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</si>
  <si>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</si>
  <si>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</si>
  <si>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</si>
  <si>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</si>
  <si>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</si>
  <si>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</si>
  <si>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</si>
  <si>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</si>
  <si>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</si>
  <si>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</si>
  <si>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</si>
  <si>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</si>
  <si>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</si>
  <si>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</si>
  <si>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</si>
  <si>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</si>
  <si>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</si>
  <si>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</si>
  <si>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</si>
  <si>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</si>
  <si>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</si>
  <si>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</si>
  <si>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</si>
  <si>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</si>
  <si>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</si>
  <si>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</si>
  <si>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</si>
  <si>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</si>
  <si>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</si>
  <si>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</si>
  <si>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</si>
  <si>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</si>
  <si>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</si>
  <si>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</si>
  <si>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</si>
  <si>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</si>
  <si>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t>НДС</t>
  </si>
  <si>
    <t>Итоговая стоимость комплекса СМР, руб с НДС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</si>
  <si>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</si>
  <si>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</si>
  <si>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</si>
  <si>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</si>
  <si>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</si>
  <si>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</si>
  <si>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</si>
  <si>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</si>
  <si>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</si>
  <si>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</si>
  <si>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</si>
  <si>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</si>
  <si>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</si>
  <si>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</si>
  <si>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</si>
  <si>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</si>
  <si>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</si>
  <si>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</si>
  <si>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</si>
  <si>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</si>
  <si>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</si>
  <si>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</si>
  <si>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</si>
  <si>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</si>
  <si>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</si>
  <si>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03-01-07-1146-1-АОВ.ВР</t>
  </si>
  <si>
    <t>12. 1146-1-АОВ. Автоматизация систем отопления, вентиляции и кондиционирования. Здание КПП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</si>
  <si>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</si>
  <si>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</si>
  <si>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</si>
  <si>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</si>
  <si>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</si>
  <si>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</si>
  <si>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</si>
  <si>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</si>
  <si>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</si>
  <si>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</si>
  <si>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</si>
  <si>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</si>
  <si>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</si>
  <si>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</si>
  <si>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</si>
  <si>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</si>
  <si>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t>Гринченко</t>
  </si>
  <si>
    <t>Промстрой/БА</t>
  </si>
  <si>
    <t xml:space="preserve">Предложение Субподрядчика №1, руб </t>
  </si>
  <si>
    <t xml:space="preserve">Предложение Субподрядчика №2, руб </t>
  </si>
  <si>
    <t xml:space="preserve">Предложение Субподрядчика №3, руб </t>
  </si>
  <si>
    <t>Итого (без НДС/с НДС)</t>
  </si>
  <si>
    <t>ИП Гуль</t>
  </si>
  <si>
    <t>Итоговая стоимость строительно-монтажных работ, руб. с непредвиденными (3%), без НДС</t>
  </si>
  <si>
    <r>
      <t xml:space="preserve">ИНДИКАТИВ (с </t>
    </r>
    <r>
      <rPr>
        <b/>
        <u/>
        <sz val="12"/>
        <rFont val="Times New Roman"/>
        <family val="1"/>
        <charset val="204"/>
      </rPr>
      <t>лимитированными</t>
    </r>
    <r>
      <rPr>
        <b/>
        <sz val="12"/>
        <rFont val="Times New Roman"/>
        <family val="1"/>
        <charset val="204"/>
      </rPr>
      <t xml:space="preserve">), руб </t>
    </r>
  </si>
  <si>
    <r>
      <t>ИНДИКАТИВ (</t>
    </r>
    <r>
      <rPr>
        <b/>
        <u/>
        <sz val="16"/>
        <color rgb="FFFF0000"/>
        <rFont val="Times New Roman"/>
        <family val="1"/>
        <charset val="204"/>
      </rPr>
      <t>"Методика 2020"</t>
    </r>
    <r>
      <rPr>
        <b/>
        <sz val="12"/>
        <rFont val="Times New Roman"/>
        <family val="1"/>
        <charset val="204"/>
      </rPr>
      <t xml:space="preserve">, с </t>
    </r>
    <r>
      <rPr>
        <b/>
        <u/>
        <sz val="12"/>
        <rFont val="Times New Roman"/>
        <family val="1"/>
        <charset val="204"/>
      </rPr>
      <t>лимитированными</t>
    </r>
    <r>
      <rPr>
        <b/>
        <sz val="12"/>
        <rFont val="Times New Roman"/>
        <family val="1"/>
        <charset val="204"/>
      </rPr>
      <t xml:space="preserve">), руб </t>
    </r>
  </si>
  <si>
    <t>Итого с непредвиденными, 3%, (без НДС/с НДС)</t>
  </si>
  <si>
    <t>Непредвиденные, 3%</t>
  </si>
  <si>
    <t>Материалы + Работа</t>
  </si>
  <si>
    <t>Себестоимость общая</t>
  </si>
  <si>
    <t>Предложение Участника, руб без НДС</t>
  </si>
  <si>
    <t>Итого</t>
  </si>
  <si>
    <t>15. 1146-1-АОВ. Автоматизация систем отопления, вентиляции и кондиционирования. Здание КПП</t>
  </si>
  <si>
    <r>
      <t>прочие расходы (</t>
    </r>
    <r>
      <rPr>
        <sz val="10"/>
        <color rgb="FFFF0000"/>
        <rFont val="Times New Roman"/>
        <family val="1"/>
        <charset val="204"/>
      </rPr>
      <t>заполнить при необходимости</t>
    </r>
    <r>
      <rPr>
        <sz val="10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</si>
  <si>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</si>
  <si>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</si>
  <si>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</si>
  <si>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</si>
  <si>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</si>
  <si>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</si>
  <si>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</si>
  <si>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</si>
  <si>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</si>
  <si>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Участником указывается согласие или встречные условия</t>
  </si>
  <si>
    <t>Порядок расчетов</t>
  </si>
  <si>
    <t>в соответствии с разделом 4 проекта договора</t>
  </si>
  <si>
    <r>
      <t xml:space="preserve">Аванс в размере ___%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</si>
  <si>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</si>
  <si>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</si>
  <si>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</si>
  <si>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</si>
  <si>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</si>
  <si>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30.08.2025г.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</si>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</sst>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b/>
      <i/>
      <sz val="18"/>
      <color rgb="FF7030A0"/>
      <name val="Times New Roman"/>
      <family val="1"/>
      <charset val="204"/>
    </font>
    <font>
      <i/>
      <sz val="18"/>
      <color rgb="FF7030A0"/>
      <name val="Times New Roman"/>
      <family val="1"/>
      <charset val="204"/>
    </font>
    <font>
      <b/>
      <sz val="14"/>
      <color theme="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Arial Cyr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Arial Cyr"/>
      <charset val="204"/>
    </font>
    <font>
      <i/>
      <sz val="18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2" fillId="0" borderId="0"/>
    <xf numFmtId="0" fontId="18" fillId="0" borderId="0"/>
  </cellStyleXfs>
  <cellXfs count="232">
    <xf numFmtId="0" fontId="0" fillId="0" borderId="0" xfId="0"/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wrapText="1"/>
    </xf>
    <xf numFmtId="0" fontId="3" fillId="0" borderId="0" xfId="2" applyFont="1"/>
    <xf numFmtId="0" fontId="3" fillId="0" borderId="0" xfId="2" applyFont="1" applyAlignment="1">
      <alignment wrapText="1"/>
    </xf>
    <xf numFmtId="0" fontId="7" fillId="5" borderId="1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3" fillId="0" borderId="0" xfId="2" applyFont="1"/>
    <xf numFmtId="0" fontId="7" fillId="0" borderId="0" xfId="2" applyFont="1"/>
    <xf numFmtId="4" fontId="10" fillId="2" borderId="1" xfId="2" applyNumberFormat="1" applyFont="1" applyFill="1" applyBorder="1" applyAlignment="1">
      <alignment horizontal="center" vertical="center"/>
    </xf>
    <xf numFmtId="4" fontId="10" fillId="9" borderId="1" xfId="2" applyNumberFormat="1" applyFont="1" applyFill="1" applyBorder="1" applyAlignment="1">
      <alignment horizontal="center" vertical="center"/>
    </xf>
    <xf numFmtId="4" fontId="10" fillId="4" borderId="1" xfId="2" applyNumberFormat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 wrapText="1"/>
    </xf>
    <xf numFmtId="0" fontId="3" fillId="0" borderId="0" xfId="2" applyFont="1" applyBorder="1"/>
    <xf numFmtId="0" fontId="3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top" wrapText="1"/>
    </xf>
    <xf numFmtId="0" fontId="3" fillId="0" borderId="0" xfId="2" applyFont="1" applyBorder="1" applyAlignment="1">
      <alignment horizontal="right"/>
    </xf>
    <xf numFmtId="0" fontId="5" fillId="0" borderId="0" xfId="2" applyFont="1" applyBorder="1" applyAlignment="1">
      <alignment horizontal="right" vertical="top" wrapText="1"/>
    </xf>
    <xf numFmtId="0" fontId="7" fillId="4" borderId="1" xfId="2" applyFont="1" applyFill="1" applyBorder="1" applyAlignment="1">
      <alignment horizontal="center" vertical="center"/>
    </xf>
    <xf numFmtId="4" fontId="10" fillId="3" borderId="1" xfId="2" applyNumberFormat="1" applyFont="1" applyFill="1" applyBorder="1" applyAlignment="1">
      <alignment horizontal="center" vertical="center"/>
    </xf>
    <xf numFmtId="0" fontId="7" fillId="9" borderId="1" xfId="2" applyFont="1" applyFill="1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4" fillId="0" borderId="0" xfId="2" applyBorder="1" applyAlignment="1">
      <alignment horizontal="center" vertical="center" wrapText="1"/>
    </xf>
    <xf numFmtId="4" fontId="10" fillId="10" borderId="1" xfId="2" applyNumberFormat="1" applyFont="1" applyFill="1" applyBorder="1" applyAlignment="1">
      <alignment horizontal="center" vertical="center"/>
    </xf>
    <xf numFmtId="9" fontId="3" fillId="0" borderId="1" xfId="2" applyNumberFormat="1" applyFont="1" applyBorder="1" applyAlignment="1">
      <alignment vertical="center"/>
    </xf>
    <xf numFmtId="0" fontId="12" fillId="8" borderId="1" xfId="2" applyFont="1" applyFill="1" applyBorder="1" applyAlignment="1"/>
    <xf numFmtId="4" fontId="7" fillId="0" borderId="0" xfId="2" applyNumberFormat="1" applyFont="1" applyAlignment="1">
      <alignment horizontal="center" vertical="center"/>
    </xf>
    <xf numFmtId="4" fontId="10" fillId="11" borderId="1" xfId="2" applyNumberFormat="1" applyFont="1" applyFill="1" applyBorder="1" applyAlignment="1">
      <alignment horizontal="center" vertical="center"/>
    </xf>
    <xf numFmtId="0" fontId="26" fillId="0" borderId="0" xfId="2" applyFont="1" applyBorder="1" applyAlignment="1">
      <alignment horizontal="center" vertical="center"/>
    </xf>
    <xf numFmtId="0" fontId="27" fillId="0" borderId="0" xfId="2" applyFont="1" applyBorder="1" applyAlignment="1">
      <alignment horizontal="center" vertical="center"/>
    </xf>
    <xf numFmtId="0" fontId="31" fillId="8" borderId="1" xfId="2" applyFont="1" applyFill="1" applyBorder="1" applyAlignment="1"/>
    <xf numFmtId="4" fontId="19" fillId="0" borderId="0" xfId="2" applyNumberFormat="1" applyFont="1" applyBorder="1" applyAlignment="1">
      <alignment horizontal="center" vertical="center"/>
    </xf>
    <xf numFmtId="4" fontId="3" fillId="0" borderId="0" xfId="2" applyNumberFormat="1" applyFont="1" applyAlignment="1">
      <alignment horizontal="center" vertical="center"/>
    </xf>
    <xf numFmtId="4" fontId="3" fillId="0" borderId="0" xfId="2" applyNumberFormat="1" applyFont="1" applyFill="1" applyAlignment="1">
      <alignment horizontal="center" vertical="center"/>
    </xf>
    <xf numFmtId="14" fontId="13" fillId="0" borderId="0" xfId="2" applyNumberFormat="1" applyFont="1" applyFill="1"/>
    <xf numFmtId="0" fontId="13" fillId="0" borderId="0" xfId="2" applyFont="1" applyFill="1"/>
    <xf numFmtId="4" fontId="10" fillId="0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wrapText="1"/>
    </xf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/>
    <xf numFmtId="0" fontId="3" fillId="0" borderId="13" xfId="0" applyFont="1" applyFill="1" applyBorder="1"/>
    <xf numFmtId="0" fontId="3" fillId="0" borderId="11" xfId="0" applyFont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Border="1"/>
    <xf numFmtId="0" fontId="3" fillId="0" borderId="13" xfId="0" applyFont="1" applyBorder="1"/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32" fillId="0" borderId="1" xfId="0" applyFont="1" applyFill="1" applyBorder="1"/>
    <xf numFmtId="0" fontId="6" fillId="6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4" fontId="3" fillId="12" borderId="1" xfId="0" applyNumberFormat="1" applyFont="1" applyFill="1" applyBorder="1" applyAlignment="1">
      <alignment horizontal="center" vertical="center"/>
    </xf>
    <xf numFmtId="4" fontId="3" fillId="7" borderId="3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3" xfId="0" applyNumberFormat="1" applyFont="1" applyFill="1" applyBorder="1" applyAlignment="1">
      <alignment horizontal="center" vertical="center"/>
    </xf>
    <xf numFmtId="0" fontId="3" fillId="0" borderId="2" xfId="0" quotePrefix="1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/>
    </xf>
    <xf numFmtId="0" fontId="6" fillId="0" borderId="14" xfId="0" applyFont="1" applyFill="1" applyBorder="1"/>
    <xf numFmtId="0" fontId="3" fillId="0" borderId="9" xfId="0" applyFont="1" applyBorder="1" applyAlignment="1">
      <alignment horizontal="left" vertical="center"/>
    </xf>
    <xf numFmtId="0" fontId="3" fillId="0" borderId="8" xfId="0" applyFont="1" applyFill="1" applyBorder="1" applyAlignment="1">
      <alignment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10" xfId="0" applyFont="1" applyBorder="1"/>
    <xf numFmtId="0" fontId="3" fillId="0" borderId="0" xfId="0" applyFont="1" applyFill="1" applyAlignment="1">
      <alignment horizontal="left" wrapText="1"/>
    </xf>
    <xf numFmtId="0" fontId="3" fillId="0" borderId="0" xfId="0" applyFont="1" applyAlignment="1">
      <alignment horizontal="left"/>
    </xf>
    <xf numFmtId="0" fontId="33" fillId="0" borderId="0" xfId="0" applyFont="1" applyAlignment="1">
      <alignment horizontal="left" vertical="center"/>
    </xf>
    <xf numFmtId="0" fontId="3" fillId="12" borderId="0" xfId="0" applyFont="1" applyFill="1" applyAlignment="1">
      <alignment horizontal="left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4" fontId="3" fillId="0" borderId="0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/>
    </xf>
    <xf numFmtId="4" fontId="4" fillId="0" borderId="0" xfId="2" applyNumberFormat="1" applyFont="1" applyFill="1" applyBorder="1" applyAlignment="1">
      <alignment horizontal="center" vertical="center"/>
    </xf>
    <xf numFmtId="0" fontId="35" fillId="0" borderId="0" xfId="2" applyFont="1" applyFill="1" applyBorder="1" applyAlignment="1">
      <alignment horizontal="center" vertical="center"/>
    </xf>
    <xf numFmtId="4" fontId="36" fillId="0" borderId="0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4" fontId="7" fillId="0" borderId="0" xfId="2" applyNumberFormat="1" applyFont="1" applyFill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4" fontId="19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7" fillId="10" borderId="1" xfId="2" applyFont="1" applyFill="1" applyBorder="1" applyAlignment="1">
      <alignment horizontal="center" vertical="center"/>
    </xf>
    <xf numFmtId="0" fontId="7" fillId="10" borderId="1" xfId="2" applyFont="1" applyFill="1" applyBorder="1" applyAlignment="1">
      <alignment horizontal="center" vertical="center" wrapText="1"/>
    </xf>
    <xf numFmtId="0" fontId="7" fillId="11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4" fontId="7" fillId="0" borderId="1" xfId="2" applyNumberFormat="1" applyFont="1" applyFill="1" applyBorder="1" applyAlignment="1">
      <alignment horizontal="center" vertical="center"/>
    </xf>
    <xf numFmtId="0" fontId="11" fillId="10" borderId="1" xfId="1" applyFont="1" applyFill="1" applyBorder="1" applyAlignment="1">
      <alignment horizontal="center" vertical="center" wrapText="1"/>
    </xf>
    <xf numFmtId="4" fontId="28" fillId="10" borderId="1" xfId="2" applyNumberFormat="1" applyFont="1" applyFill="1" applyBorder="1" applyAlignment="1">
      <alignment horizontal="center" vertical="center"/>
    </xf>
    <xf numFmtId="0" fontId="29" fillId="11" borderId="1" xfId="1" applyFont="1" applyFill="1" applyBorder="1" applyAlignment="1">
      <alignment horizontal="center" vertical="center" wrapText="1"/>
    </xf>
    <xf numFmtId="4" fontId="28" fillId="0" borderId="1" xfId="2" applyNumberFormat="1" applyFont="1" applyFill="1" applyBorder="1" applyAlignment="1">
      <alignment horizontal="center" vertical="center"/>
    </xf>
    <xf numFmtId="0" fontId="29" fillId="0" borderId="1" xfId="1" applyFont="1" applyBorder="1" applyAlignment="1">
      <alignment horizontal="center" vertical="center" wrapText="1"/>
    </xf>
    <xf numFmtId="4" fontId="30" fillId="0" borderId="1" xfId="2" applyNumberFormat="1" applyFont="1" applyBorder="1" applyAlignment="1">
      <alignment horizontal="center" vertical="center"/>
    </xf>
    <xf numFmtId="0" fontId="30" fillId="0" borderId="1" xfId="2" applyFont="1" applyBorder="1" applyAlignment="1">
      <alignment horizontal="center" vertical="center"/>
    </xf>
    <xf numFmtId="4" fontId="37" fillId="0" borderId="1" xfId="2" applyNumberFormat="1" applyFont="1" applyFill="1" applyBorder="1" applyAlignment="1">
      <alignment horizontal="center" vertical="center"/>
    </xf>
    <xf numFmtId="0" fontId="15" fillId="0" borderId="1" xfId="2" applyFont="1" applyBorder="1" applyAlignment="1">
      <alignment wrapText="1"/>
    </xf>
    <xf numFmtId="0" fontId="16" fillId="6" borderId="1" xfId="2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4" fontId="22" fillId="10" borderId="1" xfId="2" applyNumberFormat="1" applyFont="1" applyFill="1" applyBorder="1" applyAlignment="1">
      <alignment horizontal="center" vertical="center"/>
    </xf>
    <xf numFmtId="4" fontId="23" fillId="10" borderId="1" xfId="2" applyNumberFormat="1" applyFont="1" applyFill="1" applyBorder="1" applyAlignment="1">
      <alignment horizontal="center" vertical="center"/>
    </xf>
    <xf numFmtId="4" fontId="22" fillId="11" borderId="1" xfId="2" applyNumberFormat="1" applyFont="1" applyFill="1" applyBorder="1" applyAlignment="1">
      <alignment horizontal="center" vertical="center"/>
    </xf>
    <xf numFmtId="4" fontId="22" fillId="0" borderId="1" xfId="2" applyNumberFormat="1" applyFont="1" applyFill="1" applyBorder="1" applyAlignment="1">
      <alignment horizontal="center" vertical="center"/>
    </xf>
    <xf numFmtId="4" fontId="7" fillId="7" borderId="1" xfId="2" applyNumberFormat="1" applyFont="1" applyFill="1" applyBorder="1" applyAlignment="1">
      <alignment horizontal="center" vertical="center"/>
    </xf>
    <xf numFmtId="4" fontId="20" fillId="7" borderId="1" xfId="2" applyNumberFormat="1" applyFont="1" applyFill="1" applyBorder="1" applyAlignment="1">
      <alignment horizontal="center" vertical="center"/>
    </xf>
    <xf numFmtId="4" fontId="20" fillId="9" borderId="1" xfId="2" applyNumberFormat="1" applyFont="1" applyFill="1" applyBorder="1" applyAlignment="1">
      <alignment horizontal="center" vertical="center"/>
    </xf>
    <xf numFmtId="4" fontId="20" fillId="4" borderId="1" xfId="2" applyNumberFormat="1" applyFont="1" applyFill="1" applyBorder="1" applyAlignment="1">
      <alignment horizontal="center" vertical="center"/>
    </xf>
    <xf numFmtId="4" fontId="20" fillId="0" borderId="1" xfId="2" applyNumberFormat="1" applyFont="1" applyFill="1" applyBorder="1" applyAlignment="1">
      <alignment horizontal="center" vertical="center"/>
    </xf>
    <xf numFmtId="0" fontId="14" fillId="7" borderId="1" xfId="2" applyFont="1" applyFill="1" applyBorder="1" applyAlignment="1">
      <alignment wrapText="1"/>
    </xf>
    <xf numFmtId="0" fontId="14" fillId="6" borderId="1" xfId="2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4" fontId="20" fillId="10" borderId="1" xfId="2" applyNumberFormat="1" applyFont="1" applyFill="1" applyBorder="1" applyAlignment="1">
      <alignment horizontal="center" vertical="center"/>
    </xf>
    <xf numFmtId="4" fontId="20" fillId="2" borderId="1" xfId="2" applyNumberFormat="1" applyFont="1" applyFill="1" applyBorder="1" applyAlignment="1">
      <alignment horizontal="center" vertical="center"/>
    </xf>
    <xf numFmtId="4" fontId="7" fillId="2" borderId="1" xfId="2" applyNumberFormat="1" applyFont="1" applyFill="1" applyBorder="1" applyAlignment="1">
      <alignment horizontal="center" vertical="center"/>
    </xf>
    <xf numFmtId="4" fontId="7" fillId="9" borderId="1" xfId="2" applyNumberFormat="1" applyFont="1" applyFill="1" applyBorder="1" applyAlignment="1">
      <alignment horizontal="center" vertical="center"/>
    </xf>
    <xf numFmtId="4" fontId="7" fillId="4" borderId="1" xfId="2" applyNumberFormat="1" applyFont="1" applyFill="1" applyBorder="1" applyAlignment="1">
      <alignment horizontal="center" vertical="center"/>
    </xf>
    <xf numFmtId="0" fontId="15" fillId="7" borderId="1" xfId="2" applyFont="1" applyFill="1" applyBorder="1" applyAlignment="1">
      <alignment wrapText="1"/>
    </xf>
    <xf numFmtId="0" fontId="14" fillId="0" borderId="1" xfId="2" applyFont="1" applyFill="1" applyBorder="1" applyAlignment="1">
      <alignment wrapText="1"/>
    </xf>
    <xf numFmtId="0" fontId="14" fillId="0" borderId="1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4" fontId="20" fillId="3" borderId="1" xfId="2" applyNumberFormat="1" applyFont="1" applyFill="1" applyBorder="1" applyAlignment="1">
      <alignment horizontal="center" vertical="center"/>
    </xf>
    <xf numFmtId="4" fontId="22" fillId="0" borderId="1" xfId="2" applyNumberFormat="1" applyFont="1" applyFill="1" applyBorder="1" applyAlignment="1">
      <alignment vertical="center"/>
    </xf>
    <xf numFmtId="4" fontId="7" fillId="0" borderId="1" xfId="2" applyNumberFormat="1" applyFont="1" applyFill="1" applyBorder="1" applyAlignment="1">
      <alignment horizontal="center" vertical="center"/>
    </xf>
    <xf numFmtId="0" fontId="7" fillId="7" borderId="1" xfId="2" applyFont="1" applyFill="1" applyBorder="1" applyAlignment="1">
      <alignment wrapText="1"/>
    </xf>
    <xf numFmtId="0" fontId="15" fillId="0" borderId="1" xfId="2" applyFont="1" applyFill="1" applyBorder="1" applyAlignment="1">
      <alignment wrapText="1"/>
    </xf>
    <xf numFmtId="0" fontId="16" fillId="0" borderId="1" xfId="2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wrapText="1"/>
    </xf>
    <xf numFmtId="0" fontId="3" fillId="0" borderId="1" xfId="2" quotePrefix="1" applyFont="1" applyBorder="1" applyAlignment="1">
      <alignment horizontal="center" vertical="center"/>
    </xf>
    <xf numFmtId="4" fontId="5" fillId="8" borderId="1" xfId="2" applyNumberFormat="1" applyFont="1" applyFill="1" applyBorder="1" applyAlignment="1">
      <alignment horizontal="center" vertical="center"/>
    </xf>
    <xf numFmtId="4" fontId="5" fillId="0" borderId="1" xfId="2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vertical="center" wrapText="1"/>
    </xf>
    <xf numFmtId="4" fontId="21" fillId="7" borderId="1" xfId="2" applyNumberFormat="1" applyFont="1" applyFill="1" applyBorder="1" applyAlignment="1">
      <alignment horizontal="center" vertical="center"/>
    </xf>
    <xf numFmtId="4" fontId="21" fillId="0" borderId="1" xfId="2" applyNumberFormat="1" applyFont="1" applyFill="1" applyBorder="1" applyAlignment="1">
      <alignment horizontal="center" vertical="center"/>
    </xf>
    <xf numFmtId="4" fontId="38" fillId="0" borderId="1" xfId="2" applyNumberFormat="1" applyFont="1" applyFill="1" applyBorder="1" applyAlignment="1">
      <alignment horizontal="center" vertical="center"/>
    </xf>
    <xf numFmtId="4" fontId="7" fillId="4" borderId="1" xfId="2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5" fillId="8" borderId="1" xfId="2" applyFont="1" applyFill="1" applyBorder="1" applyAlignment="1">
      <alignment horizontal="center" vertical="center" wrapText="1"/>
    </xf>
    <xf numFmtId="4" fontId="22" fillId="10" borderId="1" xfId="2" applyNumberFormat="1" applyFont="1" applyFill="1" applyBorder="1" applyAlignment="1">
      <alignment horizontal="center" vertical="center"/>
    </xf>
    <xf numFmtId="4" fontId="22" fillId="11" borderId="1" xfId="2" applyNumberFormat="1" applyFont="1" applyFill="1" applyBorder="1" applyAlignment="1">
      <alignment horizontal="center" vertical="center"/>
    </xf>
    <xf numFmtId="4" fontId="22" fillId="0" borderId="1" xfId="2" applyNumberFormat="1" applyFont="1" applyFill="1" applyBorder="1" applyAlignment="1">
      <alignment horizontal="center" vertical="center"/>
    </xf>
    <xf numFmtId="4" fontId="7" fillId="9" borderId="1" xfId="2" applyNumberFormat="1" applyFont="1" applyFill="1" applyBorder="1" applyAlignment="1">
      <alignment horizontal="center" vertical="center"/>
    </xf>
    <xf numFmtId="4" fontId="7" fillId="2" borderId="1" xfId="2" applyNumberFormat="1" applyFont="1" applyFill="1" applyBorder="1" applyAlignment="1">
      <alignment horizontal="center" vertical="center"/>
    </xf>
    <xf numFmtId="4" fontId="7" fillId="0" borderId="1" xfId="2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3" fillId="0" borderId="1" xfId="2" quotePrefix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textRotation="90"/>
    </xf>
    <xf numFmtId="0" fontId="11" fillId="0" borderId="1" xfId="1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4" fillId="0" borderId="0" xfId="2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4" fillId="0" borderId="0" xfId="2" applyBorder="1"/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12" borderId="1" xfId="0" applyFont="1" applyFill="1" applyBorder="1" applyAlignment="1">
      <alignment horizontal="center" vertical="center" wrapText="1"/>
    </xf>
    <xf numFmtId="0" fontId="0" fillId="12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3" fillId="0" borderId="7" xfId="0" quotePrefix="1" applyNumberFormat="1" applyFont="1" applyFill="1" applyBorder="1" applyAlignment="1">
      <alignment horizontal="center" vertical="center"/>
    </xf>
    <xf numFmtId="0" fontId="3" fillId="0" borderId="15" xfId="0" quotePrefix="1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/>
    <xf numFmtId="4" fontId="3" fillId="12" borderId="1" xfId="0" applyNumberFormat="1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34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wrapText="1"/>
    </xf>
    <xf numFmtId="0" fontId="5" fillId="8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/>
    <xf numFmtId="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/>
    <xf numFmtId="0" fontId="3" fillId="0" borderId="8" xfId="0" applyFont="1" applyBorder="1" applyAlignment="1">
      <alignment horizontal="center"/>
    </xf>
    <xf numFmtId="0" fontId="0" fillId="0" borderId="8" xfId="0" applyBorder="1" applyAlignment="1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0" fillId="12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3" borderId="11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center" vertical="center"/>
    </xf>
    <xf numFmtId="0" fontId="0" fillId="0" borderId="14" xfId="0" applyFill="1" applyBorder="1" applyAlignment="1"/>
    <xf numFmtId="0" fontId="3" fillId="0" borderId="14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3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32" fillId="3" borderId="1" xfId="0" applyFont="1" applyFill="1" applyBorder="1"/>
    <xf numFmtId="0" fontId="14" fillId="3" borderId="1" xfId="2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4" fontId="3" fillId="3" borderId="0" xfId="2" applyNumberFormat="1" applyFont="1" applyFill="1" applyAlignment="1">
      <alignment horizontal="center" vertical="center"/>
    </xf>
    <xf numFmtId="0" fontId="15" fillId="3" borderId="1" xfId="2" applyFont="1" applyFill="1" applyBorder="1" applyAlignment="1">
      <alignment wrapText="1"/>
    </xf>
    <xf numFmtId="0" fontId="16" fillId="3" borderId="1" xfId="2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4" fontId="22" fillId="3" borderId="1" xfId="2" applyNumberFormat="1" applyFont="1" applyFill="1" applyBorder="1" applyAlignment="1">
      <alignment horizontal="center" vertical="center"/>
    </xf>
    <xf numFmtId="4" fontId="7" fillId="3" borderId="1" xfId="2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33"/>
      <color rgb="FFFF99FF"/>
      <color rgb="FF66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59;&#1051;_&#1055;&#1046;_42%20&#1089;&#1084;&#1077;&#1090;&#1099;%20&#1089;&#1074;&#1086;&#1076;.%2027.06.2025%20&#1043;&#1088;&#1080;&#1085;&#1095;&#1077;&#1085;&#1082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7.2"/>
      <sheetName val="01-01-01"/>
      <sheetName val="01-01-02"/>
      <sheetName val="02-01-01"/>
      <sheetName val="02-02-01"/>
      <sheetName val="02-03-01"/>
      <sheetName val="05-04-01"/>
      <sheetName val="07-01-01"/>
      <sheetName val="07-01-02"/>
      <sheetName val="07-01-03"/>
      <sheetName val="05-01-01"/>
      <sheetName val="05-01-02"/>
      <sheetName val="03-03-01"/>
      <sheetName val="01-02-05"/>
      <sheetName val="04-01-01"/>
      <sheetName val="04-02-01"/>
      <sheetName val="09-01-01"/>
      <sheetName val="09-01-04"/>
      <sheetName val="05-02-01"/>
      <sheetName val="02-04-01"/>
      <sheetName val="02-04-02 "/>
      <sheetName val="02-04-03"/>
      <sheetName val="01-02-03"/>
      <sheetName val="03-01-02"/>
      <sheetName val="03-01-01"/>
      <sheetName val="03-01-06"/>
      <sheetName val="03-01-07"/>
      <sheetName val="03-01-04"/>
      <sheetName val="03-01-05"/>
      <sheetName val="03-01-03"/>
      <sheetName val="09-01-02"/>
      <sheetName val="03-02-02"/>
      <sheetName val="01-02-01"/>
      <sheetName val="02-05-01"/>
      <sheetName val="02-05-03"/>
      <sheetName val="02-05-02"/>
      <sheetName val="01-02-02"/>
      <sheetName val="02-06-01"/>
      <sheetName val="02-06-03"/>
      <sheetName val="02-06-02"/>
      <sheetName val="05-02-02"/>
      <sheetName val="04-02-02"/>
      <sheetName val="04-02-03"/>
      <sheetName val="Лист1"/>
    </sheetNames>
    <sheetDataSet>
      <sheetData sheetId="0">
        <row r="59">
          <cell r="G59">
            <v>1312672</v>
          </cell>
        </row>
        <row r="66">
          <cell r="G66">
            <v>6200614.4000000004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84"/>
  <sheetViews>
    <sheetView tabSelected="1" zoomScale="80" zoomScaleNormal="80" workbookViewId="0">
      <pane xSplit="8" ySplit="6" topLeftCell="L7" activePane="bottomRight" state="frozen"/>
      <selection pane="topRight" activeCell="O1" sqref="O1"/>
      <selection pane="bottomLeft" activeCell="A7" sqref="A7"/>
      <selection pane="bottomRight" activeCell="E1" sqref="E1:L1048576"/>
    </sheetView>
  </sheetViews>
  <sheetFormatPr defaultColWidth="8.85546875" defaultRowHeight="12.75" outlineLevelCol="1" x14ac:dyDescent="0.2"/>
  <cols>
    <col min="1" max="1" width="4.85546875" style="6" customWidth="1"/>
    <col min="2" max="2" width="6.42578125" style="4" customWidth="1"/>
    <col min="3" max="3" width="52.7109375" style="4" customWidth="1"/>
    <col min="4" max="4" width="19" style="6" customWidth="1"/>
    <col min="5" max="5" width="14.85546875" style="6" customWidth="1"/>
    <col min="6" max="8" width="21.42578125" style="6" hidden="1" customWidth="1" outlineLevel="1"/>
    <col min="9" max="9" width="27.42578125" style="27" hidden="1" customWidth="1" collapsed="1"/>
    <col min="10" max="11" width="27.42578125" style="27" hidden="1" customWidth="1"/>
    <col min="12" max="14" width="21.42578125" style="6" customWidth="1" outlineLevel="1"/>
    <col min="15" max="17" width="27.42578125" style="100" customWidth="1"/>
    <col min="18" max="20" width="21.42578125" style="6" hidden="1" customWidth="1" outlineLevel="1"/>
    <col min="21" max="21" width="23.7109375" style="27" hidden="1" customWidth="1" collapsed="1"/>
    <col min="22" max="24" width="21.42578125" style="6" hidden="1" customWidth="1" outlineLevel="1"/>
    <col min="25" max="25" width="24.140625" style="27" hidden="1" customWidth="1" collapsed="1"/>
    <col min="26" max="28" width="24.140625" style="6" hidden="1" customWidth="1" outlineLevel="1"/>
    <col min="29" max="29" width="24.140625" style="27" hidden="1" customWidth="1" collapsed="1"/>
    <col min="30" max="32" width="24.140625" style="95" customWidth="1" outlineLevel="1"/>
    <col min="33" max="33" width="24.140625" style="96" customWidth="1"/>
    <col min="34" max="34" width="15.5703125" style="3" bestFit="1" customWidth="1"/>
    <col min="35" max="35" width="10.42578125" style="3" bestFit="1" customWidth="1"/>
    <col min="36" max="36" width="8.85546875" style="3"/>
    <col min="37" max="37" width="43.5703125" style="3" customWidth="1"/>
    <col min="38" max="16384" width="8.85546875" style="3"/>
  </cols>
  <sheetData>
    <row r="1" spans="1:38" ht="11.25" customHeight="1" x14ac:dyDescent="0.2">
      <c r="A1" s="1"/>
      <c r="B1" s="2"/>
      <c r="C1" s="2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97"/>
      <c r="P1" s="97"/>
      <c r="Q1" s="97"/>
      <c r="R1" s="24"/>
      <c r="S1" s="24"/>
      <c r="T1" s="24"/>
      <c r="U1" s="24"/>
      <c r="V1" s="16"/>
      <c r="W1" s="16"/>
      <c r="X1" s="16"/>
      <c r="Y1" s="16"/>
      <c r="Z1" s="16"/>
      <c r="AA1" s="16"/>
      <c r="AB1" s="16"/>
      <c r="AC1" s="16"/>
      <c r="AD1" s="86"/>
      <c r="AE1" s="86"/>
      <c r="AF1" s="86"/>
      <c r="AG1" s="87"/>
      <c r="AH1" s="15"/>
      <c r="AI1" s="15"/>
      <c r="AJ1" s="15"/>
      <c r="AK1" s="15"/>
      <c r="AL1" s="15"/>
    </row>
    <row r="2" spans="1:38" ht="27.75" customHeight="1" x14ac:dyDescent="0.2">
      <c r="A2" s="173" t="s">
        <v>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28"/>
      <c r="W2" s="28"/>
      <c r="X2" s="28"/>
      <c r="Y2" s="28"/>
      <c r="Z2" s="28"/>
      <c r="AA2" s="28"/>
      <c r="AB2" s="28"/>
      <c r="AC2" s="28"/>
      <c r="AD2" s="88"/>
      <c r="AE2" s="88"/>
      <c r="AF2" s="88"/>
      <c r="AG2" s="89"/>
      <c r="AH2" s="17"/>
      <c r="AI2" s="17"/>
      <c r="AJ2" s="17"/>
      <c r="AK2" s="17"/>
      <c r="AL2" s="15"/>
    </row>
    <row r="3" spans="1:38" ht="33.75" customHeight="1" x14ac:dyDescent="0.2">
      <c r="A3" s="175"/>
      <c r="B3" s="175"/>
      <c r="C3" s="176" t="s">
        <v>3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7"/>
      <c r="V3" s="23"/>
      <c r="W3" s="23"/>
      <c r="X3" s="23"/>
      <c r="Y3" s="23"/>
      <c r="Z3" s="23"/>
      <c r="AA3" s="23"/>
      <c r="AB3" s="23"/>
      <c r="AC3" s="23"/>
      <c r="AD3" s="90"/>
      <c r="AE3" s="90"/>
      <c r="AF3" s="90"/>
      <c r="AG3" s="91"/>
      <c r="AH3" s="17"/>
      <c r="AI3" s="17"/>
      <c r="AJ3" s="17"/>
      <c r="AK3" s="17"/>
      <c r="AL3" s="15"/>
    </row>
    <row r="4" spans="1:38" ht="24" customHeight="1" x14ac:dyDescent="0.3">
      <c r="A4" s="12"/>
      <c r="B4" s="13"/>
      <c r="C4" s="14"/>
      <c r="D4" s="25"/>
      <c r="E4" s="25"/>
      <c r="F4" s="12"/>
      <c r="G4" s="12"/>
      <c r="H4" s="12"/>
      <c r="I4" s="26"/>
      <c r="J4" s="26"/>
      <c r="K4" s="37"/>
      <c r="L4" s="12"/>
      <c r="M4" s="12"/>
      <c r="N4" s="12"/>
      <c r="O4" s="98"/>
      <c r="P4" s="98"/>
      <c r="Q4" s="99"/>
      <c r="R4" s="12"/>
      <c r="S4" s="12"/>
      <c r="T4" s="12"/>
      <c r="U4" s="34" t="s">
        <v>108</v>
      </c>
      <c r="V4" s="35"/>
      <c r="W4" s="35"/>
      <c r="X4" s="35"/>
      <c r="Y4" s="34" t="s">
        <v>109</v>
      </c>
      <c r="Z4" s="35"/>
      <c r="AA4" s="35"/>
      <c r="AB4" s="35"/>
      <c r="AC4" s="34" t="s">
        <v>114</v>
      </c>
      <c r="AD4" s="92"/>
      <c r="AE4" s="92"/>
      <c r="AF4" s="92"/>
      <c r="AG4" s="93"/>
      <c r="AH4" s="18"/>
      <c r="AI4" s="19"/>
      <c r="AJ4" s="19"/>
      <c r="AK4" s="19"/>
      <c r="AL4" s="19"/>
    </row>
    <row r="5" spans="1:38" ht="61.5" customHeight="1" x14ac:dyDescent="0.2">
      <c r="A5" s="101" t="s">
        <v>0</v>
      </c>
      <c r="B5" s="102" t="s">
        <v>4</v>
      </c>
      <c r="C5" s="101" t="s">
        <v>5</v>
      </c>
      <c r="D5" s="101"/>
      <c r="E5" s="101"/>
      <c r="F5" s="166" t="s">
        <v>116</v>
      </c>
      <c r="G5" s="166"/>
      <c r="H5" s="166"/>
      <c r="I5" s="166"/>
      <c r="J5" s="166"/>
      <c r="K5" s="167"/>
      <c r="L5" s="166" t="s">
        <v>117</v>
      </c>
      <c r="M5" s="166"/>
      <c r="N5" s="166"/>
      <c r="O5" s="166"/>
      <c r="P5" s="166"/>
      <c r="Q5" s="166"/>
      <c r="R5" s="166" t="s">
        <v>110</v>
      </c>
      <c r="S5" s="166"/>
      <c r="T5" s="166"/>
      <c r="U5" s="167"/>
      <c r="V5" s="166" t="s">
        <v>111</v>
      </c>
      <c r="W5" s="166"/>
      <c r="X5" s="166"/>
      <c r="Y5" s="167"/>
      <c r="Z5" s="166" t="s">
        <v>112</v>
      </c>
      <c r="AA5" s="166"/>
      <c r="AB5" s="166"/>
      <c r="AC5" s="167"/>
      <c r="AD5" s="168" t="s">
        <v>121</v>
      </c>
      <c r="AE5" s="168"/>
      <c r="AF5" s="168"/>
      <c r="AG5" s="169"/>
    </row>
    <row r="6" spans="1:38" ht="30" customHeight="1" x14ac:dyDescent="0.2">
      <c r="A6" s="170">
        <v>1</v>
      </c>
      <c r="B6" s="171" t="s">
        <v>6</v>
      </c>
      <c r="C6" s="103" t="s">
        <v>7</v>
      </c>
      <c r="D6" s="103" t="s">
        <v>8</v>
      </c>
      <c r="E6" s="103" t="s">
        <v>9</v>
      </c>
      <c r="F6" s="104" t="s">
        <v>1</v>
      </c>
      <c r="G6" s="104" t="s">
        <v>10</v>
      </c>
      <c r="H6" s="104" t="s">
        <v>11</v>
      </c>
      <c r="I6" s="104" t="s">
        <v>113</v>
      </c>
      <c r="J6" s="104" t="s">
        <v>119</v>
      </c>
      <c r="K6" s="105" t="s">
        <v>118</v>
      </c>
      <c r="L6" s="106" t="s">
        <v>120</v>
      </c>
      <c r="M6" s="106"/>
      <c r="N6" s="106" t="s">
        <v>11</v>
      </c>
      <c r="O6" s="94" t="s">
        <v>113</v>
      </c>
      <c r="P6" s="94" t="s">
        <v>119</v>
      </c>
      <c r="Q6" s="107" t="s">
        <v>118</v>
      </c>
      <c r="R6" s="5" t="s">
        <v>1</v>
      </c>
      <c r="S6" s="5" t="s">
        <v>10</v>
      </c>
      <c r="T6" s="5" t="s">
        <v>11</v>
      </c>
      <c r="U6" s="108" t="s">
        <v>113</v>
      </c>
      <c r="V6" s="22" t="s">
        <v>1</v>
      </c>
      <c r="W6" s="22" t="s">
        <v>10</v>
      </c>
      <c r="X6" s="22" t="s">
        <v>11</v>
      </c>
      <c r="Y6" s="22" t="s">
        <v>113</v>
      </c>
      <c r="Z6" s="20" t="s">
        <v>1</v>
      </c>
      <c r="AA6" s="20" t="s">
        <v>10</v>
      </c>
      <c r="AB6" s="20" t="s">
        <v>11</v>
      </c>
      <c r="AC6" s="20" t="s">
        <v>113</v>
      </c>
      <c r="AD6" s="94" t="s">
        <v>1</v>
      </c>
      <c r="AE6" s="94" t="s">
        <v>10</v>
      </c>
      <c r="AF6" s="94" t="s">
        <v>11</v>
      </c>
      <c r="AG6" s="109" t="s">
        <v>113</v>
      </c>
    </row>
    <row r="7" spans="1:38" ht="18.75" customHeight="1" x14ac:dyDescent="0.2">
      <c r="A7" s="170"/>
      <c r="B7" s="171"/>
      <c r="C7" s="172" t="s">
        <v>12</v>
      </c>
      <c r="D7" s="61"/>
      <c r="E7" s="61"/>
      <c r="F7" s="110"/>
      <c r="G7" s="110"/>
      <c r="H7" s="110"/>
      <c r="I7" s="111">
        <f>I76</f>
        <v>485898570.19999999</v>
      </c>
      <c r="J7" s="111"/>
      <c r="K7" s="111">
        <f>K76</f>
        <v>500475527.30600011</v>
      </c>
      <c r="L7" s="112"/>
      <c r="M7" s="112"/>
      <c r="N7" s="112"/>
      <c r="O7" s="113">
        <f>O76</f>
        <v>547593968.87940013</v>
      </c>
      <c r="P7" s="113"/>
      <c r="Q7" s="113">
        <f>Q76</f>
        <v>564021787.94578207</v>
      </c>
      <c r="R7" s="114"/>
      <c r="S7" s="114"/>
      <c r="T7" s="114"/>
      <c r="U7" s="115">
        <f>U76</f>
        <v>358856298.57999998</v>
      </c>
      <c r="V7" s="116"/>
      <c r="W7" s="116"/>
      <c r="X7" s="116"/>
      <c r="Y7" s="115">
        <f>Y76</f>
        <v>534879794.65999997</v>
      </c>
      <c r="Z7" s="116"/>
      <c r="AA7" s="116"/>
      <c r="AB7" s="116"/>
      <c r="AC7" s="115">
        <f>AC76</f>
        <v>10898009.120000001</v>
      </c>
      <c r="AD7" s="117">
        <f>AD76</f>
        <v>426469016.12600005</v>
      </c>
      <c r="AE7" s="117">
        <f>AE76</f>
        <v>185875332.18000001</v>
      </c>
      <c r="AF7" s="117">
        <f>AF76</f>
        <v>1410000</v>
      </c>
      <c r="AG7" s="117">
        <f>AG76</f>
        <v>613754348.30599999</v>
      </c>
      <c r="AH7" s="38">
        <f>O7-AG7</f>
        <v>-66160379.42659986</v>
      </c>
    </row>
    <row r="8" spans="1:38" ht="18.75" customHeight="1" x14ac:dyDescent="0.2">
      <c r="A8" s="170"/>
      <c r="B8" s="171"/>
      <c r="C8" s="172"/>
      <c r="D8" s="61"/>
      <c r="E8" s="61"/>
      <c r="F8" s="110"/>
      <c r="G8" s="110"/>
      <c r="H8" s="110"/>
      <c r="I8" s="111">
        <f>I78</f>
        <v>583078284.24000001</v>
      </c>
      <c r="J8" s="111"/>
      <c r="K8" s="111">
        <f>K78</f>
        <v>600570632.76720011</v>
      </c>
      <c r="L8" s="112"/>
      <c r="M8" s="112"/>
      <c r="N8" s="112"/>
      <c r="O8" s="113">
        <f>O78</f>
        <v>657112762.65528011</v>
      </c>
      <c r="P8" s="113"/>
      <c r="Q8" s="113">
        <f>Q78</f>
        <v>676826145.53493845</v>
      </c>
      <c r="R8" s="114"/>
      <c r="S8" s="114"/>
      <c r="T8" s="114"/>
      <c r="U8" s="115">
        <f>U78</f>
        <v>430627558.296</v>
      </c>
      <c r="V8" s="116"/>
      <c r="W8" s="116"/>
      <c r="X8" s="116"/>
      <c r="Y8" s="115">
        <f>Y78</f>
        <v>641855753.59200001</v>
      </c>
      <c r="Z8" s="116"/>
      <c r="AA8" s="116"/>
      <c r="AB8" s="116"/>
      <c r="AC8" s="115">
        <f>AC78</f>
        <v>13077610.944000002</v>
      </c>
      <c r="AD8" s="117">
        <f>AD78</f>
        <v>511762819.35120004</v>
      </c>
      <c r="AE8" s="117">
        <f>AE78</f>
        <v>223050398.616</v>
      </c>
      <c r="AF8" s="117">
        <f>AF78</f>
        <v>1692000</v>
      </c>
      <c r="AG8" s="117">
        <f>AG78</f>
        <v>736505217.96720004</v>
      </c>
      <c r="AH8" s="38">
        <f t="shared" ref="AH8:AH71" si="0">O8-AG8</f>
        <v>-79392455.311919928</v>
      </c>
    </row>
    <row r="9" spans="1:38" s="8" customFormat="1" ht="21.75" customHeight="1" x14ac:dyDescent="0.2">
      <c r="A9" s="170"/>
      <c r="B9" s="171"/>
      <c r="C9" s="118" t="s">
        <v>13</v>
      </c>
      <c r="D9" s="119" t="s">
        <v>14</v>
      </c>
      <c r="E9" s="120" t="s">
        <v>15</v>
      </c>
      <c r="F9" s="121">
        <v>126492308.48999999</v>
      </c>
      <c r="G9" s="121">
        <v>94186223.400000006</v>
      </c>
      <c r="H9" s="121">
        <v>0</v>
      </c>
      <c r="I9" s="122">
        <f>SUM(I10:I15)</f>
        <v>220678531.89000002</v>
      </c>
      <c r="J9" s="122"/>
      <c r="K9" s="122">
        <f>SUM(K10:K15)</f>
        <v>227298887.84670001</v>
      </c>
      <c r="L9" s="123">
        <f>SUM(L10:L15)</f>
        <v>258393893.17000002</v>
      </c>
      <c r="M9" s="123">
        <f t="shared" ref="M9:O9" si="1">SUM(M10:M15)</f>
        <v>0</v>
      </c>
      <c r="N9" s="123">
        <f t="shared" si="1"/>
        <v>0</v>
      </c>
      <c r="O9" s="144">
        <f>SUM(O10:O15)</f>
        <v>258393893.17000002</v>
      </c>
      <c r="P9" s="144"/>
      <c r="Q9" s="144">
        <f t="shared" ref="Q9" si="2">SUM(Q10:Q15)</f>
        <v>266145709.96509999</v>
      </c>
      <c r="R9" s="125"/>
      <c r="S9" s="125"/>
      <c r="T9" s="125"/>
      <c r="U9" s="126"/>
      <c r="V9" s="10"/>
      <c r="W9" s="10"/>
      <c r="X9" s="10"/>
      <c r="Y9" s="127"/>
      <c r="Z9" s="11"/>
      <c r="AA9" s="11"/>
      <c r="AB9" s="11"/>
      <c r="AC9" s="128"/>
      <c r="AD9" s="42">
        <f>SUM(AD10:AD15)</f>
        <v>186031440.16600001</v>
      </c>
      <c r="AE9" s="42">
        <f t="shared" ref="AE9:AF9" si="3">SUM(AE10:AE15)</f>
        <v>135048106.5</v>
      </c>
      <c r="AF9" s="42">
        <f t="shared" si="3"/>
        <v>0</v>
      </c>
      <c r="AG9" s="129">
        <f>SUM(AG10:AG15)</f>
        <v>321079546.66600001</v>
      </c>
      <c r="AH9" s="38"/>
    </row>
    <row r="10" spans="1:38" s="7" customFormat="1" ht="15" x14ac:dyDescent="0.25">
      <c r="A10" s="170"/>
      <c r="B10" s="171"/>
      <c r="C10" s="130" t="s">
        <v>65</v>
      </c>
      <c r="D10" s="131"/>
      <c r="E10" s="132"/>
      <c r="F10" s="29">
        <v>47.85</v>
      </c>
      <c r="G10" s="29">
        <v>5584218.3399999999</v>
      </c>
      <c r="H10" s="29">
        <v>0</v>
      </c>
      <c r="I10" s="133">
        <v>5584266.1900000004</v>
      </c>
      <c r="J10" s="133">
        <v>1.03</v>
      </c>
      <c r="K10" s="133">
        <f>I10*J10</f>
        <v>5751794.1757000005</v>
      </c>
      <c r="L10" s="33">
        <v>5584267.5199999996</v>
      </c>
      <c r="M10" s="33"/>
      <c r="N10" s="33"/>
      <c r="O10" s="129">
        <f t="shared" ref="O10:O15" si="4">SUM(L10:N10)</f>
        <v>5584267.5199999996</v>
      </c>
      <c r="P10" s="129">
        <v>1.03</v>
      </c>
      <c r="Q10" s="129">
        <f>O10*P10</f>
        <v>5751795.5455999998</v>
      </c>
      <c r="R10" s="9">
        <v>100.86</v>
      </c>
      <c r="S10" s="9">
        <v>7908284.1600000001</v>
      </c>
      <c r="T10" s="9"/>
      <c r="U10" s="134">
        <f>R10+S10+T10</f>
        <v>7908385.0200000005</v>
      </c>
      <c r="V10" s="10"/>
      <c r="W10" s="10"/>
      <c r="X10" s="10"/>
      <c r="Y10" s="127"/>
      <c r="Z10" s="11"/>
      <c r="AA10" s="11"/>
      <c r="AB10" s="11"/>
      <c r="AC10" s="128"/>
      <c r="AD10" s="42">
        <f>R10</f>
        <v>100.86</v>
      </c>
      <c r="AE10" s="42">
        <f>S10</f>
        <v>7908284.1600000001</v>
      </c>
      <c r="AF10" s="42">
        <v>0</v>
      </c>
      <c r="AG10" s="129">
        <f>AD10+AE10+AF10</f>
        <v>7908385.0200000005</v>
      </c>
      <c r="AH10" s="38">
        <f t="shared" si="0"/>
        <v>-2324117.5000000009</v>
      </c>
    </row>
    <row r="11" spans="1:38" s="7" customFormat="1" ht="15" x14ac:dyDescent="0.25">
      <c r="A11" s="170"/>
      <c r="B11" s="171"/>
      <c r="C11" s="130" t="s">
        <v>66</v>
      </c>
      <c r="D11" s="131"/>
      <c r="E11" s="132"/>
      <c r="F11" s="29">
        <v>1086575.6000000001</v>
      </c>
      <c r="G11" s="29">
        <v>10248024.960000001</v>
      </c>
      <c r="H11" s="29">
        <v>0</v>
      </c>
      <c r="I11" s="133">
        <v>11334600.560000001</v>
      </c>
      <c r="J11" s="133">
        <v>1.03</v>
      </c>
      <c r="K11" s="133">
        <f t="shared" ref="K11:K15" si="5">I11*J11</f>
        <v>11674638.5768</v>
      </c>
      <c r="L11" s="33">
        <v>11334599.99</v>
      </c>
      <c r="M11" s="33"/>
      <c r="N11" s="33"/>
      <c r="O11" s="129">
        <f t="shared" si="4"/>
        <v>11334599.99</v>
      </c>
      <c r="P11" s="129">
        <v>1.03</v>
      </c>
      <c r="Q11" s="129">
        <f t="shared" ref="Q11:Q15" si="6">O11*P11</f>
        <v>11674637.989700001</v>
      </c>
      <c r="R11" s="9"/>
      <c r="S11" s="9">
        <v>16073424.77</v>
      </c>
      <c r="T11" s="9"/>
      <c r="U11" s="134">
        <f>R11+S11+T11</f>
        <v>16073424.77</v>
      </c>
      <c r="V11" s="10"/>
      <c r="W11" s="10"/>
      <c r="X11" s="10"/>
      <c r="Y11" s="127"/>
      <c r="Z11" s="11"/>
      <c r="AA11" s="11"/>
      <c r="AB11" s="11"/>
      <c r="AC11" s="128"/>
      <c r="AD11" s="42">
        <v>0</v>
      </c>
      <c r="AE11" s="42">
        <f>S11</f>
        <v>16073424.77</v>
      </c>
      <c r="AF11" s="42">
        <v>0</v>
      </c>
      <c r="AG11" s="129">
        <f t="shared" ref="AG11:AG15" si="7">AD11+AE11+AF11</f>
        <v>16073424.77</v>
      </c>
      <c r="AH11" s="38">
        <f t="shared" si="0"/>
        <v>-4738824.7799999993</v>
      </c>
    </row>
    <row r="12" spans="1:38" s="7" customFormat="1" ht="15" x14ac:dyDescent="0.25">
      <c r="A12" s="170"/>
      <c r="B12" s="171"/>
      <c r="C12" s="130" t="s">
        <v>67</v>
      </c>
      <c r="D12" s="131"/>
      <c r="E12" s="132"/>
      <c r="F12" s="29">
        <v>3929493.79</v>
      </c>
      <c r="G12" s="29">
        <v>4675081.8600000003</v>
      </c>
      <c r="H12" s="29">
        <v>0</v>
      </c>
      <c r="I12" s="133">
        <v>8604575.6500000004</v>
      </c>
      <c r="J12" s="133">
        <v>1.03</v>
      </c>
      <c r="K12" s="133">
        <f t="shared" si="5"/>
        <v>8862712.9195000008</v>
      </c>
      <c r="L12" s="33">
        <v>10631113.77</v>
      </c>
      <c r="M12" s="33"/>
      <c r="N12" s="33"/>
      <c r="O12" s="129">
        <f t="shared" si="4"/>
        <v>10631113.77</v>
      </c>
      <c r="P12" s="129">
        <v>1.03</v>
      </c>
      <c r="Q12" s="129">
        <f t="shared" si="6"/>
        <v>10950047.1831</v>
      </c>
      <c r="R12" s="9">
        <v>10133424.550000001</v>
      </c>
      <c r="S12" s="9">
        <v>5774766.3600000003</v>
      </c>
      <c r="T12" s="9"/>
      <c r="U12" s="134">
        <f t="shared" ref="U12:U39" si="8">R12+S12+T12</f>
        <v>15908190.91</v>
      </c>
      <c r="V12" s="10"/>
      <c r="W12" s="10"/>
      <c r="X12" s="10"/>
      <c r="Y12" s="127"/>
      <c r="Z12" s="11"/>
      <c r="AA12" s="11"/>
      <c r="AB12" s="11"/>
      <c r="AC12" s="128"/>
      <c r="AD12" s="42">
        <f>R12</f>
        <v>10133424.550000001</v>
      </c>
      <c r="AE12" s="42">
        <f>S12</f>
        <v>5774766.3600000003</v>
      </c>
      <c r="AF12" s="42">
        <v>0</v>
      </c>
      <c r="AG12" s="129">
        <f t="shared" si="7"/>
        <v>15908190.91</v>
      </c>
      <c r="AH12" s="38">
        <f t="shared" si="0"/>
        <v>-5277077.1400000006</v>
      </c>
    </row>
    <row r="13" spans="1:38" s="7" customFormat="1" ht="15" x14ac:dyDescent="0.25">
      <c r="A13" s="170"/>
      <c r="B13" s="171"/>
      <c r="C13" s="130" t="s">
        <v>68</v>
      </c>
      <c r="D13" s="131"/>
      <c r="E13" s="132"/>
      <c r="F13" s="29">
        <v>94620590.620000005</v>
      </c>
      <c r="G13" s="29">
        <v>29338531.940000001</v>
      </c>
      <c r="H13" s="29">
        <v>0</v>
      </c>
      <c r="I13" s="133">
        <v>123959122.56</v>
      </c>
      <c r="J13" s="133">
        <v>1.03</v>
      </c>
      <c r="K13" s="133">
        <f t="shared" si="5"/>
        <v>127677896.2368</v>
      </c>
      <c r="L13" s="33">
        <v>153513738.41</v>
      </c>
      <c r="M13" s="33"/>
      <c r="N13" s="33"/>
      <c r="O13" s="129">
        <f t="shared" si="4"/>
        <v>153513738.41</v>
      </c>
      <c r="P13" s="129">
        <v>1.03</v>
      </c>
      <c r="Q13" s="129">
        <f t="shared" si="6"/>
        <v>158119150.5623</v>
      </c>
      <c r="R13" s="9">
        <v>182809803.34999999</v>
      </c>
      <c r="S13" s="9">
        <v>45474979</v>
      </c>
      <c r="T13" s="9"/>
      <c r="U13" s="134">
        <f t="shared" si="8"/>
        <v>228284782.34999999</v>
      </c>
      <c r="V13" s="10">
        <v>209306150</v>
      </c>
      <c r="W13" s="10">
        <v>108766430</v>
      </c>
      <c r="X13" s="10">
        <v>0</v>
      </c>
      <c r="Y13" s="127">
        <f>V13+W13+X13</f>
        <v>318072580</v>
      </c>
      <c r="Z13" s="11"/>
      <c r="AA13" s="11"/>
      <c r="AB13" s="11"/>
      <c r="AC13" s="128"/>
      <c r="AD13" s="42">
        <v>133727803.346</v>
      </c>
      <c r="AE13" s="42">
        <f>S13</f>
        <v>45474979</v>
      </c>
      <c r="AF13" s="42">
        <v>0</v>
      </c>
      <c r="AG13" s="129">
        <f t="shared" si="7"/>
        <v>179202782.34600002</v>
      </c>
      <c r="AH13" s="38">
        <f t="shared" si="0"/>
        <v>-25689043.936000019</v>
      </c>
    </row>
    <row r="14" spans="1:38" s="7" customFormat="1" ht="15" x14ac:dyDescent="0.25">
      <c r="A14" s="170"/>
      <c r="B14" s="171"/>
      <c r="C14" s="130" t="s">
        <v>69</v>
      </c>
      <c r="D14" s="131"/>
      <c r="E14" s="132"/>
      <c r="F14" s="29">
        <v>13934697.01</v>
      </c>
      <c r="G14" s="29">
        <v>37787694.149999999</v>
      </c>
      <c r="H14" s="29">
        <v>0</v>
      </c>
      <c r="I14" s="133">
        <v>51722391.159999996</v>
      </c>
      <c r="J14" s="133">
        <v>1.03</v>
      </c>
      <c r="K14" s="133">
        <f t="shared" si="5"/>
        <v>53274062.8948</v>
      </c>
      <c r="L14" s="33">
        <v>57856597.710000001</v>
      </c>
      <c r="M14" s="33"/>
      <c r="N14" s="33"/>
      <c r="O14" s="129">
        <f t="shared" si="4"/>
        <v>57856597.710000001</v>
      </c>
      <c r="P14" s="129">
        <v>1.03</v>
      </c>
      <c r="Q14" s="129">
        <f t="shared" si="6"/>
        <v>59592295.6413</v>
      </c>
      <c r="R14" s="9">
        <v>27152572.850000001</v>
      </c>
      <c r="S14" s="9">
        <v>55360615</v>
      </c>
      <c r="T14" s="9"/>
      <c r="U14" s="134">
        <f t="shared" si="8"/>
        <v>82513187.849999994</v>
      </c>
      <c r="V14" s="10"/>
      <c r="W14" s="10"/>
      <c r="X14" s="10"/>
      <c r="Y14" s="127"/>
      <c r="Z14" s="11"/>
      <c r="AA14" s="11"/>
      <c r="AB14" s="11"/>
      <c r="AC14" s="128"/>
      <c r="AD14" s="42">
        <f>R14</f>
        <v>27152572.850000001</v>
      </c>
      <c r="AE14" s="42">
        <f>S14</f>
        <v>55360615</v>
      </c>
      <c r="AF14" s="42">
        <v>0</v>
      </c>
      <c r="AG14" s="129">
        <f t="shared" si="7"/>
        <v>82513187.849999994</v>
      </c>
      <c r="AH14" s="38">
        <f t="shared" si="0"/>
        <v>-24656590.139999993</v>
      </c>
    </row>
    <row r="15" spans="1:38" s="7" customFormat="1" ht="15" x14ac:dyDescent="0.25">
      <c r="A15" s="170"/>
      <c r="B15" s="171"/>
      <c r="C15" s="223" t="s">
        <v>70</v>
      </c>
      <c r="D15" s="224"/>
      <c r="E15" s="225"/>
      <c r="F15" s="21">
        <v>12920903.619999999</v>
      </c>
      <c r="G15" s="21">
        <v>6552672.1500000004</v>
      </c>
      <c r="H15" s="21">
        <v>0</v>
      </c>
      <c r="I15" s="142">
        <v>19473575.77</v>
      </c>
      <c r="J15" s="142">
        <v>1.03</v>
      </c>
      <c r="K15" s="142">
        <f t="shared" si="5"/>
        <v>20057783.043099999</v>
      </c>
      <c r="L15" s="21">
        <v>19473575.77</v>
      </c>
      <c r="M15" s="21"/>
      <c r="N15" s="21"/>
      <c r="O15" s="142">
        <f t="shared" si="4"/>
        <v>19473575.77</v>
      </c>
      <c r="P15" s="142">
        <v>1.03</v>
      </c>
      <c r="Q15" s="142">
        <f t="shared" si="6"/>
        <v>20057783.043099999</v>
      </c>
      <c r="R15" s="21"/>
      <c r="S15" s="21"/>
      <c r="T15" s="21"/>
      <c r="U15" s="142">
        <f t="shared" si="8"/>
        <v>0</v>
      </c>
      <c r="V15" s="21"/>
      <c r="W15" s="21"/>
      <c r="X15" s="21"/>
      <c r="Y15" s="142"/>
      <c r="Z15" s="21"/>
      <c r="AA15" s="21"/>
      <c r="AB15" s="21"/>
      <c r="AC15" s="142"/>
      <c r="AD15" s="21">
        <v>15017538.560000001</v>
      </c>
      <c r="AE15" s="21">
        <v>4456037.21</v>
      </c>
      <c r="AF15" s="21">
        <v>0</v>
      </c>
      <c r="AG15" s="142">
        <f t="shared" si="7"/>
        <v>19473575.77</v>
      </c>
      <c r="AH15" s="226">
        <f t="shared" si="0"/>
        <v>0</v>
      </c>
    </row>
    <row r="16" spans="1:38" s="8" customFormat="1" ht="15" customHeight="1" x14ac:dyDescent="0.2">
      <c r="A16" s="170"/>
      <c r="B16" s="171"/>
      <c r="C16" s="118" t="s">
        <v>16</v>
      </c>
      <c r="D16" s="119" t="s">
        <v>17</v>
      </c>
      <c r="E16" s="120" t="s">
        <v>15</v>
      </c>
      <c r="F16" s="121">
        <v>3572306.11</v>
      </c>
      <c r="G16" s="121">
        <v>4119227.02</v>
      </c>
      <c r="H16" s="121">
        <v>0</v>
      </c>
      <c r="I16" s="121">
        <f>SUM(I17:I19)</f>
        <v>7691533.1300000008</v>
      </c>
      <c r="J16" s="133">
        <v>1.03</v>
      </c>
      <c r="K16" s="121">
        <f>SUM(K17:K19)</f>
        <v>7922279.1239</v>
      </c>
      <c r="L16" s="123">
        <f>SUM(L17:L19)</f>
        <v>9059010.870000001</v>
      </c>
      <c r="M16" s="123">
        <f t="shared" ref="M16:O16" si="9">SUM(M17:M19)</f>
        <v>0</v>
      </c>
      <c r="N16" s="123">
        <f t="shared" si="9"/>
        <v>0</v>
      </c>
      <c r="O16" s="124">
        <f t="shared" si="9"/>
        <v>9059010.870000001</v>
      </c>
      <c r="P16" s="129">
        <v>1.03</v>
      </c>
      <c r="Q16" s="124">
        <f t="shared" ref="Q16" si="10">SUM(Q17:Q19)</f>
        <v>9330781.1961000003</v>
      </c>
      <c r="R16" s="135"/>
      <c r="S16" s="135"/>
      <c r="T16" s="135"/>
      <c r="U16" s="135"/>
      <c r="V16" s="136"/>
      <c r="W16" s="136"/>
      <c r="X16" s="136"/>
      <c r="Y16" s="136"/>
      <c r="Z16" s="137"/>
      <c r="AA16" s="137"/>
      <c r="AB16" s="137"/>
      <c r="AC16" s="137"/>
      <c r="AD16" s="109">
        <f>SUM(AD17:AD19)</f>
        <v>3668490</v>
      </c>
      <c r="AE16" s="109">
        <f t="shared" ref="AE16:AF16" si="11">SUM(AE17:AE19)</f>
        <v>4083495.83</v>
      </c>
      <c r="AF16" s="109">
        <f t="shared" si="11"/>
        <v>0</v>
      </c>
      <c r="AG16" s="109">
        <f>SUM(AG17:AG19)</f>
        <v>7751985.8300000001</v>
      </c>
      <c r="AH16" s="38"/>
    </row>
    <row r="17" spans="1:35" s="7" customFormat="1" ht="30" x14ac:dyDescent="0.25">
      <c r="A17" s="170"/>
      <c r="B17" s="171"/>
      <c r="C17" s="130" t="s">
        <v>71</v>
      </c>
      <c r="D17" s="131"/>
      <c r="E17" s="132"/>
      <c r="F17" s="29">
        <v>174047.27</v>
      </c>
      <c r="G17" s="29">
        <v>399565.86</v>
      </c>
      <c r="H17" s="29">
        <v>0</v>
      </c>
      <c r="I17" s="133">
        <v>573613.13</v>
      </c>
      <c r="J17" s="133">
        <v>1.03</v>
      </c>
      <c r="K17" s="133">
        <f>I17*J17</f>
        <v>590821.52390000003</v>
      </c>
      <c r="L17" s="33">
        <v>608457.64</v>
      </c>
      <c r="M17" s="33"/>
      <c r="N17" s="33"/>
      <c r="O17" s="129">
        <f>SUM(L17:N17)</f>
        <v>608457.64</v>
      </c>
      <c r="P17" s="129">
        <v>1.03</v>
      </c>
      <c r="Q17" s="129">
        <f>O17*P17</f>
        <v>626711.36920000007</v>
      </c>
      <c r="R17" s="9"/>
      <c r="S17" s="9"/>
      <c r="T17" s="9"/>
      <c r="U17" s="134">
        <f t="shared" si="8"/>
        <v>0</v>
      </c>
      <c r="V17" s="10">
        <v>154950</v>
      </c>
      <c r="W17" s="10">
        <v>306812.5</v>
      </c>
      <c r="X17" s="10">
        <v>0</v>
      </c>
      <c r="Y17" s="127">
        <f>V17+W17+X17</f>
        <v>461762.5</v>
      </c>
      <c r="Z17" s="11"/>
      <c r="AA17" s="11"/>
      <c r="AB17" s="11"/>
      <c r="AC17" s="128"/>
      <c r="AD17" s="42">
        <f t="shared" ref="AD17:AE19" si="12">V17</f>
        <v>154950</v>
      </c>
      <c r="AE17" s="42">
        <f t="shared" si="12"/>
        <v>306812.5</v>
      </c>
      <c r="AF17" s="42">
        <v>0</v>
      </c>
      <c r="AG17" s="129">
        <f t="shared" ref="AG17:AG19" si="13">AD17+AE17+AF17</f>
        <v>461762.5</v>
      </c>
      <c r="AH17" s="38">
        <f t="shared" si="0"/>
        <v>146695.14000000001</v>
      </c>
    </row>
    <row r="18" spans="1:35" s="7" customFormat="1" ht="30" x14ac:dyDescent="0.25">
      <c r="A18" s="170"/>
      <c r="B18" s="171"/>
      <c r="C18" s="130" t="s">
        <v>72</v>
      </c>
      <c r="D18" s="131"/>
      <c r="E18" s="132"/>
      <c r="F18" s="29">
        <v>444330.93</v>
      </c>
      <c r="G18" s="29">
        <v>1349807.09</v>
      </c>
      <c r="H18" s="29">
        <v>0</v>
      </c>
      <c r="I18" s="133">
        <v>1794138.02</v>
      </c>
      <c r="J18" s="133">
        <v>1.03</v>
      </c>
      <c r="K18" s="133">
        <f t="shared" ref="K18:K19" si="14">I18*J18</f>
        <v>1847962.1606000001</v>
      </c>
      <c r="L18" s="33">
        <v>1864925.52</v>
      </c>
      <c r="M18" s="33"/>
      <c r="N18" s="33"/>
      <c r="O18" s="129">
        <f>SUM(L18:N18)</f>
        <v>1864925.52</v>
      </c>
      <c r="P18" s="129">
        <v>1.03</v>
      </c>
      <c r="Q18" s="129">
        <f t="shared" ref="Q18:Q19" si="15">O18*P18</f>
        <v>1920873.2856000001</v>
      </c>
      <c r="R18" s="9"/>
      <c r="S18" s="9"/>
      <c r="T18" s="9"/>
      <c r="U18" s="134">
        <f t="shared" si="8"/>
        <v>0</v>
      </c>
      <c r="V18" s="10">
        <v>339600</v>
      </c>
      <c r="W18" s="10">
        <v>1145358.33</v>
      </c>
      <c r="X18" s="10">
        <v>0</v>
      </c>
      <c r="Y18" s="127">
        <f>V18+W18+X18</f>
        <v>1484958.33</v>
      </c>
      <c r="Z18" s="11"/>
      <c r="AA18" s="11"/>
      <c r="AB18" s="11"/>
      <c r="AC18" s="128"/>
      <c r="AD18" s="42">
        <f t="shared" si="12"/>
        <v>339600</v>
      </c>
      <c r="AE18" s="42">
        <f t="shared" si="12"/>
        <v>1145358.33</v>
      </c>
      <c r="AF18" s="42">
        <v>0</v>
      </c>
      <c r="AG18" s="129">
        <f t="shared" si="13"/>
        <v>1484958.33</v>
      </c>
      <c r="AH18" s="38">
        <f t="shared" si="0"/>
        <v>379967.18999999994</v>
      </c>
    </row>
    <row r="19" spans="1:35" s="7" customFormat="1" ht="30" x14ac:dyDescent="0.25">
      <c r="A19" s="170"/>
      <c r="B19" s="171"/>
      <c r="C19" s="130" t="s">
        <v>73</v>
      </c>
      <c r="D19" s="131"/>
      <c r="E19" s="132"/>
      <c r="F19" s="29">
        <v>2953927.91</v>
      </c>
      <c r="G19" s="29">
        <v>2369854.0699999998</v>
      </c>
      <c r="H19" s="29">
        <v>0</v>
      </c>
      <c r="I19" s="133">
        <v>5323781.9800000004</v>
      </c>
      <c r="J19" s="133">
        <v>1.03</v>
      </c>
      <c r="K19" s="133">
        <f t="shared" si="14"/>
        <v>5483495.4394000005</v>
      </c>
      <c r="L19" s="33">
        <v>6585627.71</v>
      </c>
      <c r="M19" s="33"/>
      <c r="N19" s="33"/>
      <c r="O19" s="129">
        <f>SUM(L19:N19)</f>
        <v>6585627.71</v>
      </c>
      <c r="P19" s="129">
        <v>1.03</v>
      </c>
      <c r="Q19" s="129">
        <f t="shared" si="15"/>
        <v>6783196.5412999997</v>
      </c>
      <c r="R19" s="9"/>
      <c r="S19" s="9"/>
      <c r="T19" s="9"/>
      <c r="U19" s="134">
        <f t="shared" si="8"/>
        <v>0</v>
      </c>
      <c r="V19" s="10">
        <v>3173940</v>
      </c>
      <c r="W19" s="10">
        <v>2631325</v>
      </c>
      <c r="X19" s="10">
        <v>0</v>
      </c>
      <c r="Y19" s="127">
        <f>V19+W19+X19</f>
        <v>5805265</v>
      </c>
      <c r="Z19" s="11"/>
      <c r="AA19" s="11"/>
      <c r="AB19" s="11"/>
      <c r="AC19" s="128"/>
      <c r="AD19" s="42">
        <f t="shared" si="12"/>
        <v>3173940</v>
      </c>
      <c r="AE19" s="42">
        <f t="shared" si="12"/>
        <v>2631325</v>
      </c>
      <c r="AF19" s="42">
        <v>0</v>
      </c>
      <c r="AG19" s="129">
        <f t="shared" si="13"/>
        <v>5805265</v>
      </c>
      <c r="AH19" s="38">
        <f t="shared" si="0"/>
        <v>780362.71</v>
      </c>
    </row>
    <row r="20" spans="1:35" s="8" customFormat="1" ht="15" customHeight="1" x14ac:dyDescent="0.2">
      <c r="A20" s="170"/>
      <c r="B20" s="171"/>
      <c r="C20" s="138" t="s">
        <v>18</v>
      </c>
      <c r="D20" s="119" t="s">
        <v>19</v>
      </c>
      <c r="E20" s="120" t="s">
        <v>15</v>
      </c>
      <c r="F20" s="121">
        <v>7235715.4900000002</v>
      </c>
      <c r="G20" s="121">
        <v>1460441.3</v>
      </c>
      <c r="H20" s="121">
        <v>0</v>
      </c>
      <c r="I20" s="121">
        <f>SUM(I21:I22)</f>
        <v>8696156.7899999991</v>
      </c>
      <c r="J20" s="133">
        <v>1.03</v>
      </c>
      <c r="K20" s="121">
        <f>SUM(K21:K22)</f>
        <v>8957041.4937000014</v>
      </c>
      <c r="L20" s="123">
        <f>SUM(L21:L22)</f>
        <v>8721453.5300000012</v>
      </c>
      <c r="M20" s="123">
        <f t="shared" ref="M20:N20" si="16">SUM(M21:M22)</f>
        <v>0</v>
      </c>
      <c r="N20" s="123">
        <f t="shared" si="16"/>
        <v>0</v>
      </c>
      <c r="O20" s="124">
        <f>SUM(O21:O22)</f>
        <v>8721453.5300000012</v>
      </c>
      <c r="P20" s="129">
        <v>1.03</v>
      </c>
      <c r="Q20" s="124">
        <f>SUM(Q21:Q22)</f>
        <v>8983097.1359000001</v>
      </c>
      <c r="R20" s="135"/>
      <c r="S20" s="135"/>
      <c r="T20" s="135"/>
      <c r="U20" s="135"/>
      <c r="V20" s="136"/>
      <c r="W20" s="136"/>
      <c r="X20" s="136"/>
      <c r="Y20" s="136"/>
      <c r="Z20" s="137"/>
      <c r="AA20" s="137"/>
      <c r="AB20" s="137"/>
      <c r="AC20" s="137"/>
      <c r="AD20" s="109">
        <f>SUM(AD21:AD22)</f>
        <v>6867423.0700000003</v>
      </c>
      <c r="AE20" s="109">
        <f t="shared" ref="AE20:AF20" si="17">SUM(AE21:AE22)</f>
        <v>6394420.0499999998</v>
      </c>
      <c r="AF20" s="109">
        <f t="shared" si="17"/>
        <v>300000</v>
      </c>
      <c r="AG20" s="109">
        <f>SUM(AG21:AG22)</f>
        <v>13561843.120000001</v>
      </c>
      <c r="AH20" s="38">
        <f t="shared" si="0"/>
        <v>-4840389.59</v>
      </c>
    </row>
    <row r="21" spans="1:35" s="7" customFormat="1" ht="15" x14ac:dyDescent="0.25">
      <c r="A21" s="170"/>
      <c r="B21" s="171"/>
      <c r="C21" s="130" t="s">
        <v>74</v>
      </c>
      <c r="D21" s="131"/>
      <c r="E21" s="132"/>
      <c r="F21" s="29">
        <v>2180017.5499999998</v>
      </c>
      <c r="G21" s="29">
        <v>1050447.3600000001</v>
      </c>
      <c r="H21" s="29">
        <v>0</v>
      </c>
      <c r="I21" s="133">
        <v>3230464.91</v>
      </c>
      <c r="J21" s="133">
        <v>1.03</v>
      </c>
      <c r="K21" s="133">
        <f>I21*J21</f>
        <v>3327378.8573000003</v>
      </c>
      <c r="L21" s="33">
        <v>3255828.95</v>
      </c>
      <c r="M21" s="33"/>
      <c r="N21" s="33"/>
      <c r="O21" s="129">
        <f>SUM(L21:N21)</f>
        <v>3255828.95</v>
      </c>
      <c r="P21" s="129">
        <v>1.03</v>
      </c>
      <c r="Q21" s="129">
        <f>O21*P21</f>
        <v>3353503.8185000001</v>
      </c>
      <c r="R21" s="9"/>
      <c r="S21" s="9"/>
      <c r="T21" s="9"/>
      <c r="U21" s="134">
        <f t="shared" si="8"/>
        <v>0</v>
      </c>
      <c r="V21" s="10">
        <v>2100000</v>
      </c>
      <c r="W21" s="10">
        <v>2350000</v>
      </c>
      <c r="X21" s="10">
        <v>0</v>
      </c>
      <c r="Y21" s="127">
        <f t="shared" ref="Y21:Y32" si="18">V21+W21+X21</f>
        <v>4450000</v>
      </c>
      <c r="Z21" s="11">
        <v>1767423.07</v>
      </c>
      <c r="AA21" s="11">
        <v>6094420.0499999998</v>
      </c>
      <c r="AB21" s="11">
        <v>0</v>
      </c>
      <c r="AC21" s="128">
        <f>Z21+AA21</f>
        <v>7861843.1200000001</v>
      </c>
      <c r="AD21" s="42">
        <f>Z21</f>
        <v>1767423.07</v>
      </c>
      <c r="AE21" s="42">
        <f>AA21</f>
        <v>6094420.0499999998</v>
      </c>
      <c r="AF21" s="42">
        <v>150000</v>
      </c>
      <c r="AG21" s="129">
        <f t="shared" ref="AG21:AG22" si="19">AD21+AE21+AF21</f>
        <v>8011843.1200000001</v>
      </c>
      <c r="AH21" s="38">
        <f t="shared" si="0"/>
        <v>-4756014.17</v>
      </c>
    </row>
    <row r="22" spans="1:35" s="7" customFormat="1" ht="15" x14ac:dyDescent="0.25">
      <c r="A22" s="170"/>
      <c r="B22" s="171"/>
      <c r="C22" s="139" t="s">
        <v>75</v>
      </c>
      <c r="D22" s="140"/>
      <c r="E22" s="141"/>
      <c r="F22" s="42">
        <v>5055697.9400000004</v>
      </c>
      <c r="G22" s="42">
        <v>409993.94</v>
      </c>
      <c r="H22" s="42">
        <v>0</v>
      </c>
      <c r="I22" s="129">
        <v>5465691.8799999999</v>
      </c>
      <c r="J22" s="129">
        <v>1.03</v>
      </c>
      <c r="K22" s="129">
        <f>I22*J22</f>
        <v>5629662.6364000002</v>
      </c>
      <c r="L22" s="42">
        <v>5465624.5800000001</v>
      </c>
      <c r="M22" s="42"/>
      <c r="N22" s="42"/>
      <c r="O22" s="129">
        <f>SUM(L22:N22)</f>
        <v>5465624.5800000001</v>
      </c>
      <c r="P22" s="129">
        <v>1.03</v>
      </c>
      <c r="Q22" s="129">
        <f>O22*P22</f>
        <v>5629593.3174000001</v>
      </c>
      <c r="R22" s="42"/>
      <c r="S22" s="42"/>
      <c r="T22" s="42"/>
      <c r="U22" s="129">
        <f t="shared" si="8"/>
        <v>0</v>
      </c>
      <c r="V22" s="42">
        <v>5100000</v>
      </c>
      <c r="W22" s="42">
        <v>300000</v>
      </c>
      <c r="X22" s="42">
        <v>150000</v>
      </c>
      <c r="Y22" s="129">
        <f t="shared" si="18"/>
        <v>5550000</v>
      </c>
      <c r="Z22" s="42"/>
      <c r="AA22" s="42"/>
      <c r="AB22" s="42"/>
      <c r="AC22" s="129"/>
      <c r="AD22" s="42">
        <v>5100000</v>
      </c>
      <c r="AE22" s="42">
        <v>300000</v>
      </c>
      <c r="AF22" s="42">
        <v>150000</v>
      </c>
      <c r="AG22" s="129">
        <f t="shared" si="19"/>
        <v>5550000</v>
      </c>
      <c r="AH22" s="38">
        <f t="shared" si="0"/>
        <v>-84375.419999999925</v>
      </c>
    </row>
    <row r="23" spans="1:35" s="8" customFormat="1" ht="19.5" customHeight="1" x14ac:dyDescent="0.2">
      <c r="A23" s="170"/>
      <c r="B23" s="171"/>
      <c r="C23" s="138" t="s">
        <v>20</v>
      </c>
      <c r="D23" s="119" t="s">
        <v>21</v>
      </c>
      <c r="E23" s="120" t="s">
        <v>15</v>
      </c>
      <c r="F23" s="121">
        <v>88936244.310000002</v>
      </c>
      <c r="G23" s="121">
        <v>2002376.54</v>
      </c>
      <c r="H23" s="121">
        <v>0</v>
      </c>
      <c r="I23" s="121">
        <f>I24</f>
        <v>90938620.849999994</v>
      </c>
      <c r="J23" s="133">
        <v>1.03</v>
      </c>
      <c r="K23" s="121">
        <f>K24</f>
        <v>93666779.475500003</v>
      </c>
      <c r="L23" s="123">
        <f>L24</f>
        <v>90979100.859999999</v>
      </c>
      <c r="M23" s="123">
        <f>M24</f>
        <v>0</v>
      </c>
      <c r="N23" s="123">
        <f>N24</f>
        <v>0</v>
      </c>
      <c r="O23" s="124">
        <f>O24</f>
        <v>90979100.859999999</v>
      </c>
      <c r="P23" s="129">
        <v>1.03</v>
      </c>
      <c r="Q23" s="124">
        <f>Q24</f>
        <v>93708473.885800004</v>
      </c>
      <c r="R23" s="135"/>
      <c r="S23" s="135"/>
      <c r="T23" s="135"/>
      <c r="U23" s="135"/>
      <c r="V23" s="136"/>
      <c r="W23" s="136"/>
      <c r="X23" s="136"/>
      <c r="Y23" s="136"/>
      <c r="Z23" s="137"/>
      <c r="AA23" s="137"/>
      <c r="AB23" s="137"/>
      <c r="AC23" s="137"/>
      <c r="AD23" s="109">
        <f>SUM(AD24)</f>
        <v>93000000</v>
      </c>
      <c r="AE23" s="109">
        <f t="shared" ref="AE23:AG23" si="20">SUM(AE24)</f>
        <v>3000000</v>
      </c>
      <c r="AF23" s="109">
        <f t="shared" si="20"/>
        <v>0</v>
      </c>
      <c r="AG23" s="109">
        <f t="shared" si="20"/>
        <v>96000000</v>
      </c>
      <c r="AH23" s="38">
        <f t="shared" si="0"/>
        <v>-5020899.1400000006</v>
      </c>
    </row>
    <row r="24" spans="1:35" s="41" customFormat="1" ht="30" x14ac:dyDescent="0.25">
      <c r="A24" s="170"/>
      <c r="B24" s="171"/>
      <c r="C24" s="139" t="s">
        <v>76</v>
      </c>
      <c r="D24" s="140"/>
      <c r="E24" s="141"/>
      <c r="F24" s="42">
        <v>88936244.310000002</v>
      </c>
      <c r="G24" s="42">
        <v>2002376.54</v>
      </c>
      <c r="H24" s="42">
        <v>0</v>
      </c>
      <c r="I24" s="129">
        <v>90938620.849999994</v>
      </c>
      <c r="J24" s="129">
        <v>1.03</v>
      </c>
      <c r="K24" s="129">
        <f>I24*J24</f>
        <v>93666779.475500003</v>
      </c>
      <c r="L24" s="42">
        <v>90979100.859999999</v>
      </c>
      <c r="M24" s="42"/>
      <c r="N24" s="42"/>
      <c r="O24" s="129">
        <f>SUM(L24:N24)</f>
        <v>90979100.859999999</v>
      </c>
      <c r="P24" s="129">
        <v>1.03</v>
      </c>
      <c r="Q24" s="129">
        <f>O24*P24</f>
        <v>93708473.885800004</v>
      </c>
      <c r="R24" s="42"/>
      <c r="S24" s="42"/>
      <c r="T24" s="42"/>
      <c r="U24" s="129">
        <f t="shared" si="8"/>
        <v>0</v>
      </c>
      <c r="V24" s="42">
        <v>85000000</v>
      </c>
      <c r="W24" s="42">
        <v>3000000</v>
      </c>
      <c r="X24" s="42">
        <v>250000</v>
      </c>
      <c r="Y24" s="129">
        <f t="shared" si="18"/>
        <v>88250000</v>
      </c>
      <c r="Z24" s="42"/>
      <c r="AA24" s="42"/>
      <c r="AB24" s="42"/>
      <c r="AC24" s="129"/>
      <c r="AD24" s="42">
        <v>93000000</v>
      </c>
      <c r="AE24" s="42">
        <v>3000000</v>
      </c>
      <c r="AF24" s="42">
        <v>0</v>
      </c>
      <c r="AG24" s="129">
        <f>AD24+AE24+AF24</f>
        <v>96000000</v>
      </c>
      <c r="AH24" s="39">
        <f t="shared" si="0"/>
        <v>-5020899.1400000006</v>
      </c>
      <c r="AI24" s="40"/>
    </row>
    <row r="25" spans="1:35" s="8" customFormat="1" ht="29.25" customHeight="1" x14ac:dyDescent="0.2">
      <c r="A25" s="170"/>
      <c r="B25" s="171"/>
      <c r="C25" s="138" t="s">
        <v>22</v>
      </c>
      <c r="D25" s="119" t="s">
        <v>23</v>
      </c>
      <c r="E25" s="120" t="s">
        <v>15</v>
      </c>
      <c r="F25" s="121">
        <v>40424406.390000001</v>
      </c>
      <c r="G25" s="121">
        <v>4164675.44</v>
      </c>
      <c r="H25" s="121">
        <v>311800.05</v>
      </c>
      <c r="I25" s="121">
        <f>SUM(I26:I30)</f>
        <v>44900881.880000003</v>
      </c>
      <c r="J25" s="133">
        <v>1.03</v>
      </c>
      <c r="K25" s="121">
        <f>SUM(K26:K30)</f>
        <v>46247908.336400002</v>
      </c>
      <c r="L25" s="123">
        <f>SUM(L26:L30)</f>
        <v>44958304.990000002</v>
      </c>
      <c r="M25" s="123">
        <f t="shared" ref="M25:N25" si="21">SUM(M26:M30)</f>
        <v>0</v>
      </c>
      <c r="N25" s="123">
        <f t="shared" si="21"/>
        <v>0</v>
      </c>
      <c r="O25" s="124">
        <f>SUM(O26:O30)</f>
        <v>44958304.990000002</v>
      </c>
      <c r="P25" s="129">
        <v>1.03</v>
      </c>
      <c r="Q25" s="124">
        <f>SUM(Q26:Q30)</f>
        <v>46307054.139699996</v>
      </c>
      <c r="R25" s="135"/>
      <c r="S25" s="135"/>
      <c r="T25" s="135"/>
      <c r="U25" s="135"/>
      <c r="V25" s="136"/>
      <c r="W25" s="136"/>
      <c r="X25" s="136"/>
      <c r="Y25" s="136"/>
      <c r="Z25" s="137"/>
      <c r="AA25" s="137"/>
      <c r="AB25" s="137"/>
      <c r="AC25" s="137"/>
      <c r="AD25" s="109">
        <f>SUM(AD26:AD30)</f>
        <v>44000000</v>
      </c>
      <c r="AE25" s="109">
        <f t="shared" ref="AE25:AF25" si="22">SUM(AE26:AE30)</f>
        <v>6350586</v>
      </c>
      <c r="AF25" s="109">
        <f t="shared" si="22"/>
        <v>690000</v>
      </c>
      <c r="AG25" s="109">
        <f>SUM(AG26:AG30)</f>
        <v>51040586</v>
      </c>
      <c r="AH25" s="38">
        <f t="shared" si="0"/>
        <v>-6082281.0099999979</v>
      </c>
    </row>
    <row r="26" spans="1:35" s="7" customFormat="1" ht="25.5" customHeight="1" x14ac:dyDescent="0.25">
      <c r="A26" s="170"/>
      <c r="B26" s="171"/>
      <c r="C26" s="130" t="s">
        <v>77</v>
      </c>
      <c r="D26" s="131"/>
      <c r="E26" s="132"/>
      <c r="F26" s="29">
        <v>0</v>
      </c>
      <c r="G26" s="29">
        <v>41547.4</v>
      </c>
      <c r="H26" s="29">
        <v>0</v>
      </c>
      <c r="I26" s="133">
        <v>41547.4</v>
      </c>
      <c r="J26" s="133">
        <v>1.03</v>
      </c>
      <c r="K26" s="133">
        <f>I26*J26</f>
        <v>42793.822</v>
      </c>
      <c r="L26" s="33">
        <v>41547.269999999997</v>
      </c>
      <c r="M26" s="33"/>
      <c r="N26" s="33"/>
      <c r="O26" s="129">
        <f>SUM(L26:N26)</f>
        <v>41547.269999999997</v>
      </c>
      <c r="P26" s="129">
        <v>1.03</v>
      </c>
      <c r="Q26" s="129">
        <f>O26*P26</f>
        <v>42793.688099999999</v>
      </c>
      <c r="R26" s="9"/>
      <c r="S26" s="9">
        <v>70521.600000000006</v>
      </c>
      <c r="T26" s="9"/>
      <c r="U26" s="134">
        <f t="shared" si="8"/>
        <v>70521.600000000006</v>
      </c>
      <c r="V26" s="10">
        <v>0</v>
      </c>
      <c r="W26" s="10">
        <v>358500</v>
      </c>
      <c r="X26" s="10">
        <v>0</v>
      </c>
      <c r="Y26" s="127">
        <f t="shared" si="18"/>
        <v>358500</v>
      </c>
      <c r="Z26" s="11">
        <v>0</v>
      </c>
      <c r="AA26" s="11">
        <v>1050586</v>
      </c>
      <c r="AB26" s="11">
        <v>0</v>
      </c>
      <c r="AC26" s="128">
        <f>Z26+AA26</f>
        <v>1050586</v>
      </c>
      <c r="AD26" s="42">
        <v>0</v>
      </c>
      <c r="AE26" s="42">
        <f>AA26</f>
        <v>1050586</v>
      </c>
      <c r="AF26" s="42">
        <v>0</v>
      </c>
      <c r="AG26" s="129">
        <f t="shared" ref="AG26:AG30" si="23">AD26+AE26+AF26</f>
        <v>1050586</v>
      </c>
      <c r="AH26" s="38">
        <f t="shared" si="0"/>
        <v>-1009038.73</v>
      </c>
    </row>
    <row r="27" spans="1:35" s="41" customFormat="1" ht="15.75" customHeight="1" x14ac:dyDescent="0.25">
      <c r="A27" s="170"/>
      <c r="B27" s="171"/>
      <c r="C27" s="139" t="s">
        <v>78</v>
      </c>
      <c r="D27" s="140"/>
      <c r="E27" s="141"/>
      <c r="F27" s="42">
        <v>18653157.449999999</v>
      </c>
      <c r="G27" s="42">
        <v>1836877.55</v>
      </c>
      <c r="H27" s="42">
        <v>0</v>
      </c>
      <c r="I27" s="129">
        <v>20490035</v>
      </c>
      <c r="J27" s="129">
        <v>1.03</v>
      </c>
      <c r="K27" s="129">
        <f t="shared" ref="K27:K30" si="24">I27*J27</f>
        <v>21104736.050000001</v>
      </c>
      <c r="L27" s="42">
        <v>20547458.390000001</v>
      </c>
      <c r="M27" s="42"/>
      <c r="N27" s="42"/>
      <c r="O27" s="129">
        <f>SUM(L27:N27)</f>
        <v>20547458.390000001</v>
      </c>
      <c r="P27" s="129">
        <v>1.03</v>
      </c>
      <c r="Q27" s="129">
        <f t="shared" ref="Q27:Q30" si="25">O27*P27</f>
        <v>21163882.1417</v>
      </c>
      <c r="R27" s="42"/>
      <c r="S27" s="42"/>
      <c r="T27" s="42"/>
      <c r="U27" s="129">
        <f t="shared" si="8"/>
        <v>0</v>
      </c>
      <c r="V27" s="42">
        <v>21000000</v>
      </c>
      <c r="W27" s="42">
        <v>2500000</v>
      </c>
      <c r="X27" s="42">
        <v>0</v>
      </c>
      <c r="Y27" s="129">
        <f t="shared" si="18"/>
        <v>23500000</v>
      </c>
      <c r="Z27" s="42"/>
      <c r="AA27" s="42"/>
      <c r="AB27" s="42"/>
      <c r="AC27" s="129"/>
      <c r="AD27" s="42">
        <v>21000000</v>
      </c>
      <c r="AE27" s="42">
        <v>2500000</v>
      </c>
      <c r="AF27" s="42">
        <v>0</v>
      </c>
      <c r="AG27" s="129">
        <f t="shared" si="23"/>
        <v>23500000</v>
      </c>
      <c r="AH27" s="39">
        <f t="shared" si="0"/>
        <v>-2952541.6099999994</v>
      </c>
    </row>
    <row r="28" spans="1:35" s="41" customFormat="1" ht="30" x14ac:dyDescent="0.25">
      <c r="A28" s="170"/>
      <c r="B28" s="171"/>
      <c r="C28" s="139" t="s">
        <v>79</v>
      </c>
      <c r="D28" s="140"/>
      <c r="E28" s="141"/>
      <c r="F28" s="42">
        <v>21771248.940000001</v>
      </c>
      <c r="G28" s="42">
        <v>2286250.4900000002</v>
      </c>
      <c r="H28" s="42">
        <v>0</v>
      </c>
      <c r="I28" s="129">
        <v>24057499.43</v>
      </c>
      <c r="J28" s="129">
        <v>1.03</v>
      </c>
      <c r="K28" s="129">
        <f t="shared" si="24"/>
        <v>24779224.412900001</v>
      </c>
      <c r="L28" s="42">
        <v>24057499.699999999</v>
      </c>
      <c r="M28" s="42"/>
      <c r="N28" s="42"/>
      <c r="O28" s="129">
        <f>SUM(L28:N28)</f>
        <v>24057499.699999999</v>
      </c>
      <c r="P28" s="129">
        <v>1.03</v>
      </c>
      <c r="Q28" s="129">
        <f t="shared" si="25"/>
        <v>24779224.691</v>
      </c>
      <c r="R28" s="42"/>
      <c r="S28" s="42"/>
      <c r="T28" s="42"/>
      <c r="U28" s="129">
        <f t="shared" si="8"/>
        <v>0</v>
      </c>
      <c r="V28" s="42">
        <v>23000000</v>
      </c>
      <c r="W28" s="42">
        <v>2800000</v>
      </c>
      <c r="X28" s="42">
        <v>0</v>
      </c>
      <c r="Y28" s="129">
        <f t="shared" si="18"/>
        <v>25800000</v>
      </c>
      <c r="Z28" s="42"/>
      <c r="AA28" s="42"/>
      <c r="AB28" s="42"/>
      <c r="AC28" s="129"/>
      <c r="AD28" s="42">
        <v>23000000</v>
      </c>
      <c r="AE28" s="42">
        <v>2800000</v>
      </c>
      <c r="AF28" s="42">
        <v>0</v>
      </c>
      <c r="AG28" s="129">
        <f t="shared" si="23"/>
        <v>25800000</v>
      </c>
      <c r="AH28" s="39">
        <f t="shared" si="0"/>
        <v>-1742500.3000000007</v>
      </c>
    </row>
    <row r="29" spans="1:35" s="7" customFormat="1" ht="15" x14ac:dyDescent="0.25">
      <c r="A29" s="170"/>
      <c r="B29" s="171"/>
      <c r="C29" s="130" t="s">
        <v>80</v>
      </c>
      <c r="D29" s="131"/>
      <c r="E29" s="132"/>
      <c r="F29" s="29">
        <v>0</v>
      </c>
      <c r="G29" s="29">
        <v>0</v>
      </c>
      <c r="H29" s="29">
        <v>140397.56</v>
      </c>
      <c r="I29" s="133">
        <v>140397.56</v>
      </c>
      <c r="J29" s="133">
        <v>1.03</v>
      </c>
      <c r="K29" s="133">
        <f t="shared" si="24"/>
        <v>144609.48680000001</v>
      </c>
      <c r="L29" s="33">
        <v>140397.21</v>
      </c>
      <c r="M29" s="33"/>
      <c r="N29" s="33"/>
      <c r="O29" s="129">
        <f>SUM(L29:N29)</f>
        <v>140397.21</v>
      </c>
      <c r="P29" s="129">
        <v>1.03</v>
      </c>
      <c r="Q29" s="129">
        <f t="shared" si="25"/>
        <v>144609.1263</v>
      </c>
      <c r="R29" s="9"/>
      <c r="S29" s="9"/>
      <c r="T29" s="9"/>
      <c r="U29" s="134">
        <f t="shared" si="8"/>
        <v>0</v>
      </c>
      <c r="V29" s="10">
        <v>0</v>
      </c>
      <c r="W29" s="10">
        <v>0</v>
      </c>
      <c r="X29" s="10">
        <v>320000</v>
      </c>
      <c r="Y29" s="127">
        <f t="shared" si="18"/>
        <v>320000</v>
      </c>
      <c r="Z29" s="11"/>
      <c r="AA29" s="11"/>
      <c r="AB29" s="11">
        <v>747360</v>
      </c>
      <c r="AC29" s="128">
        <f>AB29</f>
        <v>747360</v>
      </c>
      <c r="AD29" s="42">
        <v>0</v>
      </c>
      <c r="AE29" s="42">
        <v>0</v>
      </c>
      <c r="AF29" s="42">
        <v>320000</v>
      </c>
      <c r="AG29" s="129">
        <f t="shared" si="23"/>
        <v>320000</v>
      </c>
      <c r="AH29" s="38">
        <f t="shared" si="0"/>
        <v>-179602.79</v>
      </c>
    </row>
    <row r="30" spans="1:35" s="7" customFormat="1" ht="15" x14ac:dyDescent="0.25">
      <c r="A30" s="170"/>
      <c r="B30" s="171"/>
      <c r="C30" s="130" t="s">
        <v>81</v>
      </c>
      <c r="D30" s="131"/>
      <c r="E30" s="132"/>
      <c r="F30" s="29">
        <v>0</v>
      </c>
      <c r="G30" s="29">
        <v>0</v>
      </c>
      <c r="H30" s="29">
        <v>171402.49</v>
      </c>
      <c r="I30" s="133">
        <v>171402.49</v>
      </c>
      <c r="J30" s="133">
        <v>1.03</v>
      </c>
      <c r="K30" s="133">
        <f t="shared" si="24"/>
        <v>176544.56469999999</v>
      </c>
      <c r="L30" s="33">
        <v>171402.42</v>
      </c>
      <c r="M30" s="33"/>
      <c r="N30" s="33"/>
      <c r="O30" s="129">
        <f>SUM(L30:N30)</f>
        <v>171402.42</v>
      </c>
      <c r="P30" s="129">
        <v>1.03</v>
      </c>
      <c r="Q30" s="129">
        <f t="shared" si="25"/>
        <v>176544.49260000003</v>
      </c>
      <c r="R30" s="9"/>
      <c r="S30" s="9"/>
      <c r="T30" s="9"/>
      <c r="U30" s="134">
        <f t="shared" si="8"/>
        <v>0</v>
      </c>
      <c r="V30" s="10">
        <v>0</v>
      </c>
      <c r="W30" s="10">
        <v>0</v>
      </c>
      <c r="X30" s="10">
        <v>370000</v>
      </c>
      <c r="Y30" s="127">
        <f t="shared" si="18"/>
        <v>370000</v>
      </c>
      <c r="Z30" s="11"/>
      <c r="AA30" s="11"/>
      <c r="AB30" s="11">
        <v>1238220</v>
      </c>
      <c r="AC30" s="128">
        <f>AB30</f>
        <v>1238220</v>
      </c>
      <c r="AD30" s="42">
        <v>0</v>
      </c>
      <c r="AE30" s="42">
        <v>0</v>
      </c>
      <c r="AF30" s="42">
        <v>370000</v>
      </c>
      <c r="AG30" s="129">
        <f t="shared" si="23"/>
        <v>370000</v>
      </c>
      <c r="AH30" s="38">
        <f t="shared" si="0"/>
        <v>-198597.58</v>
      </c>
    </row>
    <row r="31" spans="1:35" s="8" customFormat="1" ht="15" customHeight="1" x14ac:dyDescent="0.2">
      <c r="A31" s="170"/>
      <c r="B31" s="171"/>
      <c r="C31" s="138" t="s">
        <v>24</v>
      </c>
      <c r="D31" s="119" t="s">
        <v>25</v>
      </c>
      <c r="E31" s="120" t="s">
        <v>15</v>
      </c>
      <c r="F31" s="121">
        <v>21343812.73</v>
      </c>
      <c r="G31" s="121">
        <v>408176.37</v>
      </c>
      <c r="H31" s="121">
        <v>0</v>
      </c>
      <c r="I31" s="121">
        <f>I32</f>
        <v>21751989.100000001</v>
      </c>
      <c r="J31" s="133">
        <v>1.03</v>
      </c>
      <c r="K31" s="121">
        <f>K32</f>
        <v>22404548.773000002</v>
      </c>
      <c r="L31" s="123">
        <f>L32</f>
        <v>21755390.07</v>
      </c>
      <c r="M31" s="123">
        <f>M32</f>
        <v>0</v>
      </c>
      <c r="N31" s="123">
        <f>N32</f>
        <v>0</v>
      </c>
      <c r="O31" s="124">
        <f>O32</f>
        <v>21755390.07</v>
      </c>
      <c r="P31" s="129">
        <v>1.03</v>
      </c>
      <c r="Q31" s="124">
        <f>Q32</f>
        <v>22408051.772100002</v>
      </c>
      <c r="R31" s="135"/>
      <c r="S31" s="135"/>
      <c r="T31" s="135"/>
      <c r="U31" s="135"/>
      <c r="V31" s="136"/>
      <c r="W31" s="136"/>
      <c r="X31" s="136"/>
      <c r="Y31" s="136"/>
      <c r="Z31" s="137"/>
      <c r="AA31" s="137"/>
      <c r="AB31" s="137"/>
      <c r="AC31" s="137"/>
      <c r="AD31" s="109">
        <f>AD32</f>
        <v>27000000</v>
      </c>
      <c r="AE31" s="109">
        <f t="shared" ref="AE31:AG31" si="26">AE32</f>
        <v>800000</v>
      </c>
      <c r="AF31" s="109">
        <f t="shared" si="26"/>
        <v>300000</v>
      </c>
      <c r="AG31" s="109">
        <f t="shared" si="26"/>
        <v>28100000</v>
      </c>
      <c r="AH31" s="38">
        <f t="shared" si="0"/>
        <v>-6344609.9299999997</v>
      </c>
    </row>
    <row r="32" spans="1:35" s="41" customFormat="1" ht="15" x14ac:dyDescent="0.25">
      <c r="A32" s="170"/>
      <c r="B32" s="171"/>
      <c r="C32" s="139" t="s">
        <v>82</v>
      </c>
      <c r="D32" s="140"/>
      <c r="E32" s="141"/>
      <c r="F32" s="42">
        <v>21343812.73</v>
      </c>
      <c r="G32" s="42">
        <v>408176.37</v>
      </c>
      <c r="H32" s="42">
        <v>0</v>
      </c>
      <c r="I32" s="129">
        <v>21751989.100000001</v>
      </c>
      <c r="J32" s="129">
        <v>1.03</v>
      </c>
      <c r="K32" s="129">
        <f>I32*J32</f>
        <v>22404548.773000002</v>
      </c>
      <c r="L32" s="42">
        <v>21755390.07</v>
      </c>
      <c r="M32" s="42"/>
      <c r="N32" s="42"/>
      <c r="O32" s="129">
        <f>SUM(L32:N32)</f>
        <v>21755390.07</v>
      </c>
      <c r="P32" s="129">
        <v>1.03</v>
      </c>
      <c r="Q32" s="129">
        <f>O32*P32</f>
        <v>22408051.772100002</v>
      </c>
      <c r="R32" s="42"/>
      <c r="S32" s="42"/>
      <c r="T32" s="42"/>
      <c r="U32" s="129">
        <f t="shared" si="8"/>
        <v>0</v>
      </c>
      <c r="V32" s="42">
        <v>27000000</v>
      </c>
      <c r="W32" s="42">
        <v>800000</v>
      </c>
      <c r="X32" s="42">
        <v>300000</v>
      </c>
      <c r="Y32" s="129">
        <f t="shared" si="18"/>
        <v>28100000</v>
      </c>
      <c r="Z32" s="42"/>
      <c r="AA32" s="42"/>
      <c r="AB32" s="42"/>
      <c r="AC32" s="129"/>
      <c r="AD32" s="42">
        <v>27000000</v>
      </c>
      <c r="AE32" s="42">
        <v>800000</v>
      </c>
      <c r="AF32" s="42">
        <v>300000</v>
      </c>
      <c r="AG32" s="129">
        <f>AD32+AE32+AF32</f>
        <v>28100000</v>
      </c>
      <c r="AH32" s="39">
        <f t="shared" si="0"/>
        <v>-6344609.9299999997</v>
      </c>
    </row>
    <row r="33" spans="1:34" s="8" customFormat="1" ht="15" customHeight="1" x14ac:dyDescent="0.2">
      <c r="A33" s="170"/>
      <c r="B33" s="171"/>
      <c r="C33" s="227" t="s">
        <v>26</v>
      </c>
      <c r="D33" s="228" t="s">
        <v>27</v>
      </c>
      <c r="E33" s="229" t="s">
        <v>15</v>
      </c>
      <c r="F33" s="230">
        <v>11403529.57</v>
      </c>
      <c r="G33" s="230">
        <v>6838222.2199999997</v>
      </c>
      <c r="H33" s="230">
        <v>0</v>
      </c>
      <c r="I33" s="230">
        <f>SUM(I34:I36)</f>
        <v>18241751.789999999</v>
      </c>
      <c r="J33" s="142">
        <v>1.03</v>
      </c>
      <c r="K33" s="230">
        <f>SUM(K34:K36)</f>
        <v>18789004.343700003</v>
      </c>
      <c r="L33" s="230">
        <f>SUM(L34:L36)</f>
        <v>24256457.649999999</v>
      </c>
      <c r="M33" s="230">
        <f t="shared" ref="M33:N33" si="27">SUM(M34:M36)</f>
        <v>0</v>
      </c>
      <c r="N33" s="230">
        <f t="shared" si="27"/>
        <v>0</v>
      </c>
      <c r="O33" s="231">
        <f>SUM(O34:O36)</f>
        <v>24256457.649999999</v>
      </c>
      <c r="P33" s="142">
        <v>1.03</v>
      </c>
      <c r="Q33" s="231">
        <f>SUM(Q34:Q36)</f>
        <v>24984151.379500002</v>
      </c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>
        <f>SUM(AD34:AD36)</f>
        <v>15412958.860000001</v>
      </c>
      <c r="AE33" s="231">
        <f t="shared" ref="AE33:AF33" si="28">SUM(AE34:AE36)</f>
        <v>8843498.7899999991</v>
      </c>
      <c r="AF33" s="231">
        <f t="shared" si="28"/>
        <v>0</v>
      </c>
      <c r="AG33" s="231">
        <f>SUM(AG34:AG36)</f>
        <v>24256457.649999999</v>
      </c>
      <c r="AH33" s="226">
        <f t="shared" si="0"/>
        <v>0</v>
      </c>
    </row>
    <row r="34" spans="1:34" s="7" customFormat="1" ht="21" customHeight="1" x14ac:dyDescent="0.25">
      <c r="A34" s="170"/>
      <c r="B34" s="171"/>
      <c r="C34" s="223" t="s">
        <v>83</v>
      </c>
      <c r="D34" s="224"/>
      <c r="E34" s="225"/>
      <c r="F34" s="21">
        <v>7399896.7800000003</v>
      </c>
      <c r="G34" s="21">
        <v>3952578.82</v>
      </c>
      <c r="H34" s="21">
        <v>0</v>
      </c>
      <c r="I34" s="142">
        <v>11352475.6</v>
      </c>
      <c r="J34" s="142">
        <v>1.03</v>
      </c>
      <c r="K34" s="142">
        <f>I34*J34</f>
        <v>11693049.868000001</v>
      </c>
      <c r="L34" s="21">
        <v>15313584.18</v>
      </c>
      <c r="M34" s="21"/>
      <c r="N34" s="21"/>
      <c r="O34" s="142">
        <f>SUM(L34:N34)</f>
        <v>15313584.18</v>
      </c>
      <c r="P34" s="142">
        <v>1.03</v>
      </c>
      <c r="Q34" s="142">
        <f>O34*P34</f>
        <v>15772991.705399999</v>
      </c>
      <c r="R34" s="21"/>
      <c r="S34" s="21"/>
      <c r="T34" s="21"/>
      <c r="U34" s="142">
        <f t="shared" si="8"/>
        <v>0</v>
      </c>
      <c r="V34" s="21"/>
      <c r="W34" s="21"/>
      <c r="X34" s="21"/>
      <c r="Y34" s="142"/>
      <c r="Z34" s="21"/>
      <c r="AA34" s="21"/>
      <c r="AB34" s="21"/>
      <c r="AC34" s="142"/>
      <c r="AD34" s="21">
        <v>11400387.050000001</v>
      </c>
      <c r="AE34" s="21">
        <v>3913197.13</v>
      </c>
      <c r="AF34" s="21">
        <v>0</v>
      </c>
      <c r="AG34" s="142">
        <f t="shared" ref="AG34:AG36" si="29">AD34+AE34+AF34</f>
        <v>15313584.18</v>
      </c>
      <c r="AH34" s="226">
        <f t="shared" si="0"/>
        <v>0</v>
      </c>
    </row>
    <row r="35" spans="1:34" s="7" customFormat="1" ht="18" customHeight="1" x14ac:dyDescent="0.25">
      <c r="A35" s="170"/>
      <c r="B35" s="171"/>
      <c r="C35" s="223" t="s">
        <v>84</v>
      </c>
      <c r="D35" s="224"/>
      <c r="E35" s="225"/>
      <c r="F35" s="21">
        <v>2273078.92</v>
      </c>
      <c r="G35" s="21">
        <v>1593090.71</v>
      </c>
      <c r="H35" s="21">
        <v>0</v>
      </c>
      <c r="I35" s="142">
        <v>3866169.63</v>
      </c>
      <c r="J35" s="142">
        <v>1.03</v>
      </c>
      <c r="K35" s="142">
        <f t="shared" ref="K35:K36" si="30">I35*J35</f>
        <v>3982154.7189000002</v>
      </c>
      <c r="L35" s="21">
        <v>4955873.59</v>
      </c>
      <c r="M35" s="21"/>
      <c r="N35" s="21"/>
      <c r="O35" s="142">
        <f>SUM(L35:N35)</f>
        <v>4955873.59</v>
      </c>
      <c r="P35" s="142">
        <v>1.03</v>
      </c>
      <c r="Q35" s="142">
        <f t="shared" ref="Q35:Q36" si="31">O35*P35</f>
        <v>5104549.7977</v>
      </c>
      <c r="R35" s="21"/>
      <c r="S35" s="21"/>
      <c r="T35" s="21"/>
      <c r="U35" s="142">
        <f t="shared" si="8"/>
        <v>0</v>
      </c>
      <c r="V35" s="21"/>
      <c r="W35" s="21"/>
      <c r="X35" s="21"/>
      <c r="Y35" s="142"/>
      <c r="Z35" s="21"/>
      <c r="AA35" s="21"/>
      <c r="AB35" s="21"/>
      <c r="AC35" s="142"/>
      <c r="AD35" s="21">
        <v>2280958.2200000002</v>
      </c>
      <c r="AE35" s="21">
        <v>2674915.37</v>
      </c>
      <c r="AF35" s="21">
        <v>0</v>
      </c>
      <c r="AG35" s="142">
        <f t="shared" si="29"/>
        <v>4955873.59</v>
      </c>
      <c r="AH35" s="226">
        <f t="shared" si="0"/>
        <v>0</v>
      </c>
    </row>
    <row r="36" spans="1:34" s="7" customFormat="1" ht="18" customHeight="1" x14ac:dyDescent="0.25">
      <c r="A36" s="170"/>
      <c r="B36" s="171"/>
      <c r="C36" s="223" t="s">
        <v>85</v>
      </c>
      <c r="D36" s="224"/>
      <c r="E36" s="225"/>
      <c r="F36" s="21">
        <v>1730553.87</v>
      </c>
      <c r="G36" s="21">
        <v>1292552.69</v>
      </c>
      <c r="H36" s="21">
        <v>0</v>
      </c>
      <c r="I36" s="142">
        <v>3023106.56</v>
      </c>
      <c r="J36" s="142">
        <v>1.03</v>
      </c>
      <c r="K36" s="142">
        <f t="shared" si="30"/>
        <v>3113799.7568000001</v>
      </c>
      <c r="L36" s="21">
        <v>3986999.88</v>
      </c>
      <c r="M36" s="21"/>
      <c r="N36" s="21"/>
      <c r="O36" s="142">
        <f>SUM(L36:N36)</f>
        <v>3986999.88</v>
      </c>
      <c r="P36" s="142">
        <v>1.03</v>
      </c>
      <c r="Q36" s="142">
        <f t="shared" si="31"/>
        <v>4106609.8764</v>
      </c>
      <c r="R36" s="21"/>
      <c r="S36" s="21"/>
      <c r="T36" s="21"/>
      <c r="U36" s="142">
        <f t="shared" si="8"/>
        <v>0</v>
      </c>
      <c r="V36" s="21"/>
      <c r="W36" s="21"/>
      <c r="X36" s="21"/>
      <c r="Y36" s="142"/>
      <c r="Z36" s="21"/>
      <c r="AA36" s="21"/>
      <c r="AB36" s="21"/>
      <c r="AC36" s="142"/>
      <c r="AD36" s="21">
        <v>1731613.59</v>
      </c>
      <c r="AE36" s="21">
        <v>2255386.29</v>
      </c>
      <c r="AF36" s="21">
        <v>0</v>
      </c>
      <c r="AG36" s="142">
        <f t="shared" si="29"/>
        <v>3986999.88</v>
      </c>
      <c r="AH36" s="226">
        <f t="shared" si="0"/>
        <v>0</v>
      </c>
    </row>
    <row r="37" spans="1:34" s="8" customFormat="1" ht="28.5" x14ac:dyDescent="0.2">
      <c r="A37" s="170"/>
      <c r="B37" s="171"/>
      <c r="C37" s="138" t="s">
        <v>28</v>
      </c>
      <c r="D37" s="119" t="s">
        <v>29</v>
      </c>
      <c r="E37" s="120" t="s">
        <v>15</v>
      </c>
      <c r="F37" s="121">
        <v>1472813.42</v>
      </c>
      <c r="G37" s="121">
        <v>1370523.42</v>
      </c>
      <c r="H37" s="121">
        <v>0</v>
      </c>
      <c r="I37" s="121">
        <f>SUM(I38:I39)</f>
        <v>2843336.84</v>
      </c>
      <c r="J37" s="133">
        <v>1.03</v>
      </c>
      <c r="K37" s="121">
        <f>SUM(K38:K39)</f>
        <v>2928636.9452</v>
      </c>
      <c r="L37" s="123">
        <f>SUM(L38:L39)</f>
        <v>2847922.92</v>
      </c>
      <c r="M37" s="123">
        <f t="shared" ref="M37:N37" si="32">SUM(M38:M39)</f>
        <v>0</v>
      </c>
      <c r="N37" s="123">
        <f t="shared" si="32"/>
        <v>0</v>
      </c>
      <c r="O37" s="124">
        <f>SUM(O38:O39)</f>
        <v>2847922.92</v>
      </c>
      <c r="P37" s="129">
        <v>1.03</v>
      </c>
      <c r="Q37" s="124">
        <f>SUM(Q38:Q39)</f>
        <v>2933360.6075999998</v>
      </c>
      <c r="R37" s="135"/>
      <c r="S37" s="135"/>
      <c r="T37" s="135"/>
      <c r="U37" s="135"/>
      <c r="V37" s="136"/>
      <c r="W37" s="136"/>
      <c r="X37" s="136"/>
      <c r="Y37" s="136"/>
      <c r="Z37" s="137"/>
      <c r="AA37" s="137"/>
      <c r="AB37" s="137"/>
      <c r="AC37" s="137"/>
      <c r="AD37" s="109">
        <f>SUM(AD38:AD39)</f>
        <v>3300000</v>
      </c>
      <c r="AE37" s="109">
        <f t="shared" ref="AE37:AF37" si="33">SUM(AE38:AE39)</f>
        <v>2261666.67</v>
      </c>
      <c r="AF37" s="109">
        <f t="shared" si="33"/>
        <v>0</v>
      </c>
      <c r="AG37" s="109">
        <f>SUM(AG38:AG39)</f>
        <v>5561666.6699999999</v>
      </c>
      <c r="AH37" s="38">
        <f t="shared" si="0"/>
        <v>-2713743.75</v>
      </c>
    </row>
    <row r="38" spans="1:34" s="41" customFormat="1" ht="15" x14ac:dyDescent="0.25">
      <c r="A38" s="170"/>
      <c r="B38" s="171"/>
      <c r="C38" s="139" t="s">
        <v>86</v>
      </c>
      <c r="D38" s="140"/>
      <c r="E38" s="141"/>
      <c r="F38" s="42">
        <v>0</v>
      </c>
      <c r="G38" s="42">
        <v>426606.33</v>
      </c>
      <c r="H38" s="42">
        <v>0</v>
      </c>
      <c r="I38" s="129">
        <v>426606.33</v>
      </c>
      <c r="J38" s="129">
        <v>1.03</v>
      </c>
      <c r="K38" s="129">
        <f>I38*J38</f>
        <v>439404.51990000001</v>
      </c>
      <c r="L38" s="42">
        <v>426606.12</v>
      </c>
      <c r="M38" s="42"/>
      <c r="N38" s="42"/>
      <c r="O38" s="129">
        <f>SUM(L38:N38)</f>
        <v>426606.12</v>
      </c>
      <c r="P38" s="129">
        <v>1.03</v>
      </c>
      <c r="Q38" s="129">
        <f>O38*P38</f>
        <v>439404.30359999998</v>
      </c>
      <c r="R38" s="42"/>
      <c r="S38" s="42">
        <v>584519.68000000005</v>
      </c>
      <c r="T38" s="42"/>
      <c r="U38" s="129">
        <f t="shared" si="8"/>
        <v>584519.68000000005</v>
      </c>
      <c r="V38" s="42">
        <v>0</v>
      </c>
      <c r="W38" s="42">
        <v>261666.67</v>
      </c>
      <c r="X38" s="42">
        <v>0</v>
      </c>
      <c r="Y38" s="129">
        <f t="shared" ref="Y38:Y39" si="34">V38+W38+X38</f>
        <v>261666.67</v>
      </c>
      <c r="Z38" s="42"/>
      <c r="AA38" s="42"/>
      <c r="AB38" s="42"/>
      <c r="AC38" s="129"/>
      <c r="AD38" s="42">
        <v>0</v>
      </c>
      <c r="AE38" s="42">
        <f>W38</f>
        <v>261666.67</v>
      </c>
      <c r="AF38" s="42">
        <f>X38</f>
        <v>0</v>
      </c>
      <c r="AG38" s="129">
        <f t="shared" ref="AG38:AG39" si="35">AD38+AE38+AF38</f>
        <v>261666.67</v>
      </c>
      <c r="AH38" s="39">
        <f t="shared" si="0"/>
        <v>164939.44999999998</v>
      </c>
    </row>
    <row r="39" spans="1:34" s="41" customFormat="1" ht="15" x14ac:dyDescent="0.25">
      <c r="A39" s="170"/>
      <c r="B39" s="171"/>
      <c r="C39" s="139" t="s">
        <v>87</v>
      </c>
      <c r="D39" s="140"/>
      <c r="E39" s="141"/>
      <c r="F39" s="42">
        <v>1472813.42</v>
      </c>
      <c r="G39" s="42">
        <v>943917.09</v>
      </c>
      <c r="H39" s="42">
        <v>0</v>
      </c>
      <c r="I39" s="129">
        <v>2416730.5099999998</v>
      </c>
      <c r="J39" s="129">
        <v>1.03</v>
      </c>
      <c r="K39" s="129">
        <f>I39*J39</f>
        <v>2489232.4252999998</v>
      </c>
      <c r="L39" s="42">
        <v>2421316.7999999998</v>
      </c>
      <c r="M39" s="42"/>
      <c r="N39" s="42"/>
      <c r="O39" s="129">
        <f>SUM(L39:N39)</f>
        <v>2421316.7999999998</v>
      </c>
      <c r="P39" s="129">
        <v>1.03</v>
      </c>
      <c r="Q39" s="129">
        <f>O39*P39</f>
        <v>2493956.304</v>
      </c>
      <c r="R39" s="42"/>
      <c r="S39" s="42"/>
      <c r="T39" s="42"/>
      <c r="U39" s="129">
        <f t="shared" si="8"/>
        <v>0</v>
      </c>
      <c r="V39" s="42">
        <v>3300000</v>
      </c>
      <c r="W39" s="42">
        <v>2000000</v>
      </c>
      <c r="X39" s="42">
        <v>0</v>
      </c>
      <c r="Y39" s="129">
        <f t="shared" si="34"/>
        <v>5300000</v>
      </c>
      <c r="Z39" s="42"/>
      <c r="AA39" s="42"/>
      <c r="AB39" s="42"/>
      <c r="AC39" s="129"/>
      <c r="AD39" s="42">
        <v>3300000</v>
      </c>
      <c r="AE39" s="42">
        <v>2000000</v>
      </c>
      <c r="AF39" s="42">
        <v>0</v>
      </c>
      <c r="AG39" s="129">
        <f t="shared" si="35"/>
        <v>5300000</v>
      </c>
      <c r="AH39" s="39">
        <f t="shared" si="0"/>
        <v>-2878683.2</v>
      </c>
    </row>
    <row r="40" spans="1:34" s="8" customFormat="1" ht="28.5" x14ac:dyDescent="0.2">
      <c r="A40" s="170"/>
      <c r="B40" s="171"/>
      <c r="C40" s="138" t="s">
        <v>30</v>
      </c>
      <c r="D40" s="119" t="s">
        <v>31</v>
      </c>
      <c r="E40" s="120" t="s">
        <v>15</v>
      </c>
      <c r="F40" s="160" t="e">
        <f>#REF!</f>
        <v>#REF!</v>
      </c>
      <c r="G40" s="160" t="e">
        <f>#REF!</f>
        <v>#REF!</v>
      </c>
      <c r="H40" s="160">
        <v>0</v>
      </c>
      <c r="I40" s="160">
        <f>I42</f>
        <v>2930593.31</v>
      </c>
      <c r="J40" s="133">
        <v>1.03</v>
      </c>
      <c r="K40" s="160">
        <f>K42</f>
        <v>3018511.1093000001</v>
      </c>
      <c r="L40" s="161">
        <f>L42</f>
        <v>2948327.67</v>
      </c>
      <c r="M40" s="161">
        <f>M42</f>
        <v>0</v>
      </c>
      <c r="N40" s="161">
        <f>N42</f>
        <v>0</v>
      </c>
      <c r="O40" s="143">
        <f>O42</f>
        <v>2948327.67</v>
      </c>
      <c r="P40" s="162">
        <v>1.03</v>
      </c>
      <c r="Q40" s="143">
        <f>Q42</f>
        <v>3036777.5000999998</v>
      </c>
      <c r="R40" s="164"/>
      <c r="S40" s="164"/>
      <c r="T40" s="164"/>
      <c r="U40" s="164"/>
      <c r="V40" s="163"/>
      <c r="W40" s="163"/>
      <c r="X40" s="163"/>
      <c r="Y40" s="163"/>
      <c r="Z40" s="157"/>
      <c r="AA40" s="157"/>
      <c r="AB40" s="157"/>
      <c r="AC40" s="157"/>
      <c r="AD40" s="165">
        <f>AD42</f>
        <v>2100000</v>
      </c>
      <c r="AE40" s="165">
        <f t="shared" ref="AE40:AG40" si="36">AE42</f>
        <v>1200000</v>
      </c>
      <c r="AF40" s="165">
        <f t="shared" si="36"/>
        <v>0</v>
      </c>
      <c r="AG40" s="165">
        <f t="shared" si="36"/>
        <v>3300000</v>
      </c>
      <c r="AH40" s="38">
        <f t="shared" si="0"/>
        <v>-351672.33000000007</v>
      </c>
    </row>
    <row r="41" spans="1:34" s="8" customFormat="1" ht="30" customHeight="1" x14ac:dyDescent="0.2">
      <c r="A41" s="170"/>
      <c r="B41" s="171"/>
      <c r="C41" s="138" t="s">
        <v>32</v>
      </c>
      <c r="D41" s="119" t="s">
        <v>33</v>
      </c>
      <c r="E41" s="120" t="s">
        <v>15</v>
      </c>
      <c r="F41" s="160"/>
      <c r="G41" s="160"/>
      <c r="H41" s="160"/>
      <c r="I41" s="160"/>
      <c r="J41" s="133">
        <v>1.03</v>
      </c>
      <c r="K41" s="160"/>
      <c r="L41" s="161"/>
      <c r="M41" s="161"/>
      <c r="N41" s="161"/>
      <c r="O41" s="143"/>
      <c r="P41" s="162"/>
      <c r="Q41" s="143"/>
      <c r="R41" s="164"/>
      <c r="S41" s="164"/>
      <c r="T41" s="164"/>
      <c r="U41" s="164"/>
      <c r="V41" s="163"/>
      <c r="W41" s="163"/>
      <c r="X41" s="163"/>
      <c r="Y41" s="163"/>
      <c r="Z41" s="157"/>
      <c r="AA41" s="157"/>
      <c r="AB41" s="157"/>
      <c r="AC41" s="157"/>
      <c r="AD41" s="165"/>
      <c r="AE41" s="165"/>
      <c r="AF41" s="165"/>
      <c r="AG41" s="165"/>
      <c r="AH41" s="38">
        <f t="shared" si="0"/>
        <v>0</v>
      </c>
    </row>
    <row r="42" spans="1:34" s="41" customFormat="1" ht="15" x14ac:dyDescent="0.25">
      <c r="A42" s="170"/>
      <c r="B42" s="171"/>
      <c r="C42" s="139" t="s">
        <v>88</v>
      </c>
      <c r="D42" s="140"/>
      <c r="E42" s="141"/>
      <c r="F42" s="42">
        <v>1960791.96</v>
      </c>
      <c r="G42" s="42">
        <v>969801.35</v>
      </c>
      <c r="H42" s="42">
        <v>0</v>
      </c>
      <c r="I42" s="129">
        <v>2930593.31</v>
      </c>
      <c r="J42" s="129">
        <v>1.03</v>
      </c>
      <c r="K42" s="129">
        <f>I42*J42</f>
        <v>3018511.1093000001</v>
      </c>
      <c r="L42" s="42">
        <v>2948327.67</v>
      </c>
      <c r="M42" s="42"/>
      <c r="N42" s="42"/>
      <c r="O42" s="129">
        <f>SUM(L42:N42)</f>
        <v>2948327.67</v>
      </c>
      <c r="P42" s="129">
        <v>1.03</v>
      </c>
      <c r="Q42" s="129">
        <f>O42*P42</f>
        <v>3036777.5000999998</v>
      </c>
      <c r="R42" s="42"/>
      <c r="S42" s="42"/>
      <c r="T42" s="42"/>
      <c r="U42" s="129">
        <f t="shared" ref="U42" si="37">R42+S42+T42</f>
        <v>0</v>
      </c>
      <c r="V42" s="42">
        <v>2100000</v>
      </c>
      <c r="W42" s="42">
        <v>1200000</v>
      </c>
      <c r="X42" s="42">
        <v>0</v>
      </c>
      <c r="Y42" s="129">
        <f t="shared" ref="Y42:Y54" si="38">V42+W42+X42</f>
        <v>3300000</v>
      </c>
      <c r="Z42" s="42"/>
      <c r="AA42" s="42"/>
      <c r="AB42" s="42"/>
      <c r="AC42" s="129"/>
      <c r="AD42" s="42">
        <v>2100000</v>
      </c>
      <c r="AE42" s="42">
        <v>1200000</v>
      </c>
      <c r="AF42" s="42">
        <v>0</v>
      </c>
      <c r="AG42" s="129">
        <f>AD42+AE42+AF42</f>
        <v>3300000</v>
      </c>
      <c r="AH42" s="39">
        <f t="shared" si="0"/>
        <v>-351672.33000000007</v>
      </c>
    </row>
    <row r="43" spans="1:34" s="8" customFormat="1" ht="28.5" x14ac:dyDescent="0.2">
      <c r="A43" s="170"/>
      <c r="B43" s="171"/>
      <c r="C43" s="138" t="s">
        <v>34</v>
      </c>
      <c r="D43" s="119" t="s">
        <v>35</v>
      </c>
      <c r="E43" s="120" t="s">
        <v>15</v>
      </c>
      <c r="F43" s="121">
        <v>307211.96000000002</v>
      </c>
      <c r="G43" s="121">
        <v>103686.01</v>
      </c>
      <c r="H43" s="121">
        <v>0</v>
      </c>
      <c r="I43" s="121">
        <f>I44</f>
        <v>410897.97</v>
      </c>
      <c r="J43" s="133">
        <v>1.03</v>
      </c>
      <c r="K43" s="121">
        <f>K44</f>
        <v>423224.90909999999</v>
      </c>
      <c r="L43" s="123">
        <f>L44</f>
        <v>410907.51</v>
      </c>
      <c r="M43" s="123">
        <f>M44</f>
        <v>0</v>
      </c>
      <c r="N43" s="123">
        <f>N44</f>
        <v>0</v>
      </c>
      <c r="O43" s="124">
        <f>O44</f>
        <v>410907.51</v>
      </c>
      <c r="P43" s="129">
        <v>1.03</v>
      </c>
      <c r="Q43" s="124">
        <f>Q44</f>
        <v>423234.7353</v>
      </c>
      <c r="R43" s="135"/>
      <c r="S43" s="135"/>
      <c r="T43" s="135"/>
      <c r="U43" s="135"/>
      <c r="V43" s="136"/>
      <c r="W43" s="136"/>
      <c r="X43" s="136"/>
      <c r="Y43" s="136"/>
      <c r="Z43" s="137"/>
      <c r="AA43" s="137"/>
      <c r="AB43" s="137"/>
      <c r="AC43" s="137"/>
      <c r="AD43" s="109">
        <f>AD44</f>
        <v>72000</v>
      </c>
      <c r="AE43" s="109">
        <f t="shared" ref="AE43:AF43" si="39">AE44</f>
        <v>40000</v>
      </c>
      <c r="AF43" s="109">
        <f t="shared" si="39"/>
        <v>0</v>
      </c>
      <c r="AG43" s="109">
        <f>AG44</f>
        <v>112000</v>
      </c>
      <c r="AH43" s="38">
        <f t="shared" si="0"/>
        <v>298907.51</v>
      </c>
    </row>
    <row r="44" spans="1:34" s="41" customFormat="1" ht="15" x14ac:dyDescent="0.25">
      <c r="A44" s="170"/>
      <c r="B44" s="171"/>
      <c r="C44" s="139" t="s">
        <v>89</v>
      </c>
      <c r="D44" s="140"/>
      <c r="E44" s="141"/>
      <c r="F44" s="42">
        <v>307211.96000000002</v>
      </c>
      <c r="G44" s="42">
        <v>103686.01</v>
      </c>
      <c r="H44" s="42">
        <v>0</v>
      </c>
      <c r="I44" s="129">
        <v>410897.97</v>
      </c>
      <c r="J44" s="129">
        <v>1.03</v>
      </c>
      <c r="K44" s="129">
        <f>I44*J44</f>
        <v>423224.90909999999</v>
      </c>
      <c r="L44" s="42">
        <v>410907.51</v>
      </c>
      <c r="M44" s="42"/>
      <c r="N44" s="42"/>
      <c r="O44" s="129">
        <f>SUM(L44:N44)</f>
        <v>410907.51</v>
      </c>
      <c r="P44" s="129">
        <v>1.03</v>
      </c>
      <c r="Q44" s="129">
        <f>O44*P44</f>
        <v>423234.7353</v>
      </c>
      <c r="R44" s="42"/>
      <c r="S44" s="42"/>
      <c r="T44" s="42"/>
      <c r="U44" s="129">
        <f t="shared" ref="U44" si="40">R44+S44+T44</f>
        <v>0</v>
      </c>
      <c r="V44" s="42">
        <v>72000</v>
      </c>
      <c r="W44" s="42">
        <v>40000</v>
      </c>
      <c r="X44" s="42">
        <v>0</v>
      </c>
      <c r="Y44" s="129">
        <f t="shared" si="38"/>
        <v>112000</v>
      </c>
      <c r="Z44" s="42"/>
      <c r="AA44" s="42"/>
      <c r="AB44" s="42"/>
      <c r="AC44" s="129"/>
      <c r="AD44" s="42">
        <v>72000</v>
      </c>
      <c r="AE44" s="42">
        <v>40000</v>
      </c>
      <c r="AF44" s="42">
        <v>0</v>
      </c>
      <c r="AG44" s="129">
        <f>AD44+AE44+AF44</f>
        <v>112000</v>
      </c>
      <c r="AH44" s="39">
        <f t="shared" si="0"/>
        <v>298907.51</v>
      </c>
    </row>
    <row r="45" spans="1:34" s="8" customFormat="1" ht="42.75" x14ac:dyDescent="0.2">
      <c r="A45" s="170"/>
      <c r="B45" s="171"/>
      <c r="C45" s="138" t="s">
        <v>91</v>
      </c>
      <c r="D45" s="119" t="s">
        <v>36</v>
      </c>
      <c r="E45" s="120" t="s">
        <v>15</v>
      </c>
      <c r="F45" s="121">
        <v>15913.18</v>
      </c>
      <c r="G45" s="121">
        <v>11318.45</v>
      </c>
      <c r="H45" s="121">
        <v>0</v>
      </c>
      <c r="I45" s="121">
        <f>I46</f>
        <v>27231.63</v>
      </c>
      <c r="J45" s="133">
        <v>1.03</v>
      </c>
      <c r="K45" s="121">
        <f>K46</f>
        <v>28048.5789</v>
      </c>
      <c r="L45" s="123">
        <f>L46</f>
        <v>27230.78</v>
      </c>
      <c r="M45" s="123">
        <f>M46</f>
        <v>0</v>
      </c>
      <c r="N45" s="123">
        <f>N46</f>
        <v>0</v>
      </c>
      <c r="O45" s="124">
        <f>O46</f>
        <v>27230.78</v>
      </c>
      <c r="P45" s="129">
        <v>1.03</v>
      </c>
      <c r="Q45" s="124">
        <f>Q46</f>
        <v>28047.703399999999</v>
      </c>
      <c r="R45" s="135"/>
      <c r="S45" s="135"/>
      <c r="T45" s="135"/>
      <c r="U45" s="135"/>
      <c r="V45" s="136"/>
      <c r="W45" s="136"/>
      <c r="X45" s="136"/>
      <c r="Y45" s="136"/>
      <c r="Z45" s="137"/>
      <c r="AA45" s="137"/>
      <c r="AB45" s="137"/>
      <c r="AC45" s="137"/>
      <c r="AD45" s="109">
        <f>AD46</f>
        <v>5300</v>
      </c>
      <c r="AE45" s="109">
        <f t="shared" ref="AE45:AG45" si="41">AE46</f>
        <v>10000</v>
      </c>
      <c r="AF45" s="109">
        <f t="shared" si="41"/>
        <v>0</v>
      </c>
      <c r="AG45" s="109">
        <f t="shared" si="41"/>
        <v>15300</v>
      </c>
      <c r="AH45" s="38">
        <f t="shared" si="0"/>
        <v>11930.779999999999</v>
      </c>
    </row>
    <row r="46" spans="1:34" s="41" customFormat="1" ht="20.25" customHeight="1" x14ac:dyDescent="0.25">
      <c r="A46" s="170"/>
      <c r="B46" s="171"/>
      <c r="C46" s="139" t="s">
        <v>90</v>
      </c>
      <c r="D46" s="140"/>
      <c r="E46" s="141"/>
      <c r="F46" s="42">
        <v>15913.18</v>
      </c>
      <c r="G46" s="42">
        <v>11318.45</v>
      </c>
      <c r="H46" s="42">
        <v>0</v>
      </c>
      <c r="I46" s="129">
        <v>27231.63</v>
      </c>
      <c r="J46" s="129">
        <v>1.03</v>
      </c>
      <c r="K46" s="129">
        <f>I46*J46</f>
        <v>28048.5789</v>
      </c>
      <c r="L46" s="42">
        <v>27230.78</v>
      </c>
      <c r="M46" s="42"/>
      <c r="N46" s="42"/>
      <c r="O46" s="129">
        <f>SUM(L46:N46)</f>
        <v>27230.78</v>
      </c>
      <c r="P46" s="129">
        <v>1.03</v>
      </c>
      <c r="Q46" s="129">
        <f>O46*P46</f>
        <v>28047.703399999999</v>
      </c>
      <c r="R46" s="42"/>
      <c r="S46" s="42"/>
      <c r="T46" s="42"/>
      <c r="U46" s="129">
        <f t="shared" ref="U46" si="42">R46+S46+T46</f>
        <v>0</v>
      </c>
      <c r="V46" s="42">
        <v>5300</v>
      </c>
      <c r="W46" s="42">
        <v>10000</v>
      </c>
      <c r="X46" s="42">
        <v>0</v>
      </c>
      <c r="Y46" s="129">
        <f t="shared" si="38"/>
        <v>15300</v>
      </c>
      <c r="Z46" s="42"/>
      <c r="AA46" s="42"/>
      <c r="AB46" s="42"/>
      <c r="AC46" s="129"/>
      <c r="AD46" s="42">
        <v>5300</v>
      </c>
      <c r="AE46" s="42">
        <v>10000</v>
      </c>
      <c r="AF46" s="42">
        <v>0</v>
      </c>
      <c r="AG46" s="129">
        <f>AD46+AE46+AF46</f>
        <v>15300</v>
      </c>
      <c r="AH46" s="39">
        <f t="shared" si="0"/>
        <v>11930.779999999999</v>
      </c>
    </row>
    <row r="47" spans="1:34" s="8" customFormat="1" ht="28.5" x14ac:dyDescent="0.2">
      <c r="A47" s="170"/>
      <c r="B47" s="171"/>
      <c r="C47" s="138" t="s">
        <v>37</v>
      </c>
      <c r="D47" s="119" t="s">
        <v>38</v>
      </c>
      <c r="E47" s="120" t="s">
        <v>15</v>
      </c>
      <c r="F47" s="121">
        <v>109382.55</v>
      </c>
      <c r="G47" s="121">
        <v>67064.88</v>
      </c>
      <c r="H47" s="121">
        <v>0</v>
      </c>
      <c r="I47" s="121">
        <f>SUM(I48:I49)</f>
        <v>176447.43</v>
      </c>
      <c r="J47" s="133">
        <v>1.03</v>
      </c>
      <c r="K47" s="121">
        <f>SUM(K48:K49)</f>
        <v>181740.8529</v>
      </c>
      <c r="L47" s="123">
        <f>SUM(L48:L49)</f>
        <v>177160.65</v>
      </c>
      <c r="M47" s="123">
        <f t="shared" ref="M47:N47" si="43">SUM(M48:M49)</f>
        <v>0</v>
      </c>
      <c r="N47" s="123">
        <f t="shared" si="43"/>
        <v>0</v>
      </c>
      <c r="O47" s="124">
        <f>SUM(O48:O49)</f>
        <v>177160.65</v>
      </c>
      <c r="P47" s="129">
        <v>1.03</v>
      </c>
      <c r="Q47" s="124">
        <f>SUM(Q48:Q49)</f>
        <v>182475.46950000001</v>
      </c>
      <c r="R47" s="135"/>
      <c r="S47" s="135"/>
      <c r="T47" s="135"/>
      <c r="U47" s="135"/>
      <c r="V47" s="136"/>
      <c r="W47" s="136"/>
      <c r="X47" s="136"/>
      <c r="Y47" s="136"/>
      <c r="Z47" s="137"/>
      <c r="AA47" s="137"/>
      <c r="AB47" s="137"/>
      <c r="AC47" s="137"/>
      <c r="AD47" s="109">
        <f>SUM(AD48:AD49)</f>
        <v>195000</v>
      </c>
      <c r="AE47" s="109">
        <f t="shared" ref="AE47:AF47" si="44">SUM(AE48:AE49)</f>
        <v>40000</v>
      </c>
      <c r="AF47" s="109">
        <f t="shared" si="44"/>
        <v>0</v>
      </c>
      <c r="AG47" s="109">
        <f>SUM(AG48:AG49)</f>
        <v>235000</v>
      </c>
      <c r="AH47" s="38">
        <f t="shared" si="0"/>
        <v>-57839.350000000006</v>
      </c>
    </row>
    <row r="48" spans="1:34" s="41" customFormat="1" ht="20.25" customHeight="1" x14ac:dyDescent="0.25">
      <c r="A48" s="170"/>
      <c r="B48" s="171"/>
      <c r="C48" s="139" t="s">
        <v>92</v>
      </c>
      <c r="D48" s="140"/>
      <c r="E48" s="141"/>
      <c r="F48" s="42">
        <v>80125.13</v>
      </c>
      <c r="G48" s="42">
        <v>52270.38</v>
      </c>
      <c r="H48" s="42">
        <v>0</v>
      </c>
      <c r="I48" s="129">
        <v>132395.51</v>
      </c>
      <c r="J48" s="129">
        <v>1.03</v>
      </c>
      <c r="K48" s="129">
        <f>I48*J48</f>
        <v>136367.37530000001</v>
      </c>
      <c r="L48" s="42">
        <v>132464.01999999999</v>
      </c>
      <c r="M48" s="42"/>
      <c r="N48" s="42"/>
      <c r="O48" s="129">
        <f>L48</f>
        <v>132464.01999999999</v>
      </c>
      <c r="P48" s="129">
        <v>1.03</v>
      </c>
      <c r="Q48" s="129">
        <f>O48*P48</f>
        <v>136437.9406</v>
      </c>
      <c r="R48" s="42"/>
      <c r="S48" s="42"/>
      <c r="T48" s="42"/>
      <c r="U48" s="129">
        <f t="shared" ref="U48:U49" si="45">R48+S48+T48</f>
        <v>0</v>
      </c>
      <c r="V48" s="42">
        <v>125000</v>
      </c>
      <c r="W48" s="42">
        <v>20000</v>
      </c>
      <c r="X48" s="42">
        <v>0</v>
      </c>
      <c r="Y48" s="129">
        <f t="shared" si="38"/>
        <v>145000</v>
      </c>
      <c r="Z48" s="42"/>
      <c r="AA48" s="42"/>
      <c r="AB48" s="42"/>
      <c r="AC48" s="129"/>
      <c r="AD48" s="42">
        <v>125000</v>
      </c>
      <c r="AE48" s="42">
        <v>20000</v>
      </c>
      <c r="AF48" s="42">
        <v>0</v>
      </c>
      <c r="AG48" s="129">
        <f t="shared" ref="AG48:AG49" si="46">AD48+AE48+AF48</f>
        <v>145000</v>
      </c>
      <c r="AH48" s="39">
        <f t="shared" si="0"/>
        <v>-12535.98000000001</v>
      </c>
    </row>
    <row r="49" spans="1:34" s="41" customFormat="1" ht="20.25" customHeight="1" x14ac:dyDescent="0.25">
      <c r="A49" s="170"/>
      <c r="B49" s="171"/>
      <c r="C49" s="139" t="s">
        <v>93</v>
      </c>
      <c r="D49" s="140"/>
      <c r="E49" s="141"/>
      <c r="F49" s="42">
        <v>29257.42</v>
      </c>
      <c r="G49" s="42">
        <v>14794.5</v>
      </c>
      <c r="H49" s="42">
        <v>0</v>
      </c>
      <c r="I49" s="129">
        <v>44051.92</v>
      </c>
      <c r="J49" s="129">
        <v>1.03</v>
      </c>
      <c r="K49" s="129">
        <f>I49*J49</f>
        <v>45373.477599999998</v>
      </c>
      <c r="L49" s="42">
        <v>44696.63</v>
      </c>
      <c r="M49" s="42"/>
      <c r="N49" s="42"/>
      <c r="O49" s="129">
        <f>L49</f>
        <v>44696.63</v>
      </c>
      <c r="P49" s="129">
        <v>1.03</v>
      </c>
      <c r="Q49" s="129">
        <f>O49*P49</f>
        <v>46037.528899999998</v>
      </c>
      <c r="R49" s="42"/>
      <c r="S49" s="42"/>
      <c r="T49" s="42"/>
      <c r="U49" s="129">
        <f t="shared" si="45"/>
        <v>0</v>
      </c>
      <c r="V49" s="42">
        <v>70000</v>
      </c>
      <c r="W49" s="42">
        <v>20000</v>
      </c>
      <c r="X49" s="42">
        <v>0</v>
      </c>
      <c r="Y49" s="129">
        <f t="shared" si="38"/>
        <v>90000</v>
      </c>
      <c r="Z49" s="42"/>
      <c r="AA49" s="42"/>
      <c r="AB49" s="42"/>
      <c r="AC49" s="129"/>
      <c r="AD49" s="42">
        <v>70000</v>
      </c>
      <c r="AE49" s="42">
        <v>20000</v>
      </c>
      <c r="AF49" s="42">
        <v>0</v>
      </c>
      <c r="AG49" s="129">
        <f t="shared" si="46"/>
        <v>90000</v>
      </c>
      <c r="AH49" s="39">
        <f t="shared" si="0"/>
        <v>-45303.37</v>
      </c>
    </row>
    <row r="50" spans="1:34" s="8" customFormat="1" ht="42.75" x14ac:dyDescent="0.2">
      <c r="A50" s="170"/>
      <c r="B50" s="171"/>
      <c r="C50" s="138" t="s">
        <v>39</v>
      </c>
      <c r="D50" s="119" t="s">
        <v>40</v>
      </c>
      <c r="E50" s="120" t="s">
        <v>15</v>
      </c>
      <c r="F50" s="121">
        <v>2389855.8199999998</v>
      </c>
      <c r="G50" s="121">
        <v>271409.07</v>
      </c>
      <c r="H50" s="121">
        <v>122964.03</v>
      </c>
      <c r="I50" s="121">
        <f>SUM(I51:I52)</f>
        <v>2784228.92</v>
      </c>
      <c r="J50" s="133">
        <v>1.03</v>
      </c>
      <c r="K50" s="121">
        <f>SUM(K51:K52)</f>
        <v>2867755.7876000004</v>
      </c>
      <c r="L50" s="123">
        <f>SUM(L51:L52)</f>
        <v>2784230.84</v>
      </c>
      <c r="M50" s="123">
        <f t="shared" ref="M50:N50" si="47">SUM(M51:M52)</f>
        <v>0</v>
      </c>
      <c r="N50" s="123">
        <f t="shared" si="47"/>
        <v>0</v>
      </c>
      <c r="O50" s="124">
        <f>SUM(O51:O52)</f>
        <v>2784230.84</v>
      </c>
      <c r="P50" s="129">
        <v>1.03</v>
      </c>
      <c r="Q50" s="124">
        <f>SUM(Q51:Q52)</f>
        <v>2867757.7652000003</v>
      </c>
      <c r="R50" s="135"/>
      <c r="S50" s="135"/>
      <c r="T50" s="135"/>
      <c r="U50" s="135"/>
      <c r="V50" s="136"/>
      <c r="W50" s="136"/>
      <c r="X50" s="136"/>
      <c r="Y50" s="136"/>
      <c r="Z50" s="137"/>
      <c r="AA50" s="137"/>
      <c r="AB50" s="137"/>
      <c r="AC50" s="137"/>
      <c r="AD50" s="109">
        <f>SUM(AD51:AD52)</f>
        <v>2300000</v>
      </c>
      <c r="AE50" s="109">
        <f t="shared" ref="AE50:AG50" si="48">SUM(AE51:AE52)</f>
        <v>150000</v>
      </c>
      <c r="AF50" s="109">
        <f t="shared" si="48"/>
        <v>120000</v>
      </c>
      <c r="AG50" s="109">
        <f t="shared" si="48"/>
        <v>2570000</v>
      </c>
      <c r="AH50" s="38">
        <f t="shared" si="0"/>
        <v>214230.83999999985</v>
      </c>
    </row>
    <row r="51" spans="1:34" s="41" customFormat="1" ht="15" x14ac:dyDescent="0.25">
      <c r="A51" s="170"/>
      <c r="B51" s="171"/>
      <c r="C51" s="139" t="s">
        <v>94</v>
      </c>
      <c r="D51" s="140"/>
      <c r="E51" s="141"/>
      <c r="F51" s="42">
        <v>2389855.8199999998</v>
      </c>
      <c r="G51" s="42">
        <v>271409.07</v>
      </c>
      <c r="H51" s="42">
        <v>0</v>
      </c>
      <c r="I51" s="129">
        <v>2661264.89</v>
      </c>
      <c r="J51" s="129">
        <v>1.03</v>
      </c>
      <c r="K51" s="129">
        <f>I51*J51</f>
        <v>2741102.8367000003</v>
      </c>
      <c r="L51" s="42">
        <v>2661266.36</v>
      </c>
      <c r="M51" s="42"/>
      <c r="N51" s="42"/>
      <c r="O51" s="129">
        <f>L51</f>
        <v>2661266.36</v>
      </c>
      <c r="P51" s="129">
        <v>1.03</v>
      </c>
      <c r="Q51" s="129">
        <f>O51*P51</f>
        <v>2741104.3508000001</v>
      </c>
      <c r="R51" s="42"/>
      <c r="S51" s="42"/>
      <c r="T51" s="42"/>
      <c r="U51" s="129">
        <f t="shared" ref="U51:U52" si="49">R51+S51+T51</f>
        <v>0</v>
      </c>
      <c r="V51" s="42">
        <v>2300000</v>
      </c>
      <c r="W51" s="42">
        <v>150000</v>
      </c>
      <c r="X51" s="42">
        <v>0</v>
      </c>
      <c r="Y51" s="129">
        <f t="shared" si="38"/>
        <v>2450000</v>
      </c>
      <c r="Z51" s="42"/>
      <c r="AA51" s="42"/>
      <c r="AB51" s="42"/>
      <c r="AC51" s="129"/>
      <c r="AD51" s="42">
        <v>2300000</v>
      </c>
      <c r="AE51" s="42">
        <v>150000</v>
      </c>
      <c r="AF51" s="42">
        <v>0</v>
      </c>
      <c r="AG51" s="129">
        <f t="shared" ref="AG51:AG52" si="50">AD51+AE51+AF51</f>
        <v>2450000</v>
      </c>
      <c r="AH51" s="39">
        <f t="shared" si="0"/>
        <v>211266.35999999987</v>
      </c>
    </row>
    <row r="52" spans="1:34" s="41" customFormat="1" ht="15" x14ac:dyDescent="0.25">
      <c r="A52" s="170"/>
      <c r="B52" s="171"/>
      <c r="C52" s="139" t="s">
        <v>95</v>
      </c>
      <c r="D52" s="140"/>
      <c r="E52" s="141"/>
      <c r="F52" s="42">
        <v>0</v>
      </c>
      <c r="G52" s="42">
        <v>0</v>
      </c>
      <c r="H52" s="42">
        <v>122964.03</v>
      </c>
      <c r="I52" s="129">
        <v>122964.03</v>
      </c>
      <c r="J52" s="129">
        <v>1.03</v>
      </c>
      <c r="K52" s="129">
        <f>I52*J52</f>
        <v>126652.9509</v>
      </c>
      <c r="L52" s="42">
        <v>122964.48</v>
      </c>
      <c r="M52" s="42"/>
      <c r="N52" s="42"/>
      <c r="O52" s="129">
        <f>L52</f>
        <v>122964.48</v>
      </c>
      <c r="P52" s="129">
        <v>1.03</v>
      </c>
      <c r="Q52" s="129">
        <f>O52*P52</f>
        <v>126653.41439999999</v>
      </c>
      <c r="R52" s="42"/>
      <c r="S52" s="42"/>
      <c r="T52" s="42"/>
      <c r="U52" s="129">
        <f t="shared" si="49"/>
        <v>0</v>
      </c>
      <c r="V52" s="42">
        <v>0</v>
      </c>
      <c r="W52" s="42">
        <v>0</v>
      </c>
      <c r="X52" s="42">
        <v>120000</v>
      </c>
      <c r="Y52" s="129">
        <f t="shared" si="38"/>
        <v>120000</v>
      </c>
      <c r="Z52" s="42"/>
      <c r="AA52" s="42"/>
      <c r="AB52" s="42"/>
      <c r="AC52" s="129"/>
      <c r="AD52" s="42">
        <v>0</v>
      </c>
      <c r="AE52" s="42">
        <v>0</v>
      </c>
      <c r="AF52" s="42">
        <v>120000</v>
      </c>
      <c r="AG52" s="129">
        <f t="shared" si="50"/>
        <v>120000</v>
      </c>
      <c r="AH52" s="39">
        <f t="shared" si="0"/>
        <v>2964.4799999999959</v>
      </c>
    </row>
    <row r="53" spans="1:34" s="8" customFormat="1" ht="29.25" customHeight="1" x14ac:dyDescent="0.2">
      <c r="A53" s="170"/>
      <c r="B53" s="171"/>
      <c r="C53" s="145" t="s">
        <v>41</v>
      </c>
      <c r="D53" s="119" t="s">
        <v>42</v>
      </c>
      <c r="E53" s="120" t="s">
        <v>15</v>
      </c>
      <c r="F53" s="121">
        <v>479547.31</v>
      </c>
      <c r="G53" s="121">
        <v>181585.65</v>
      </c>
      <c r="H53" s="121">
        <v>0</v>
      </c>
      <c r="I53" s="121">
        <f>I54</f>
        <v>661132.96</v>
      </c>
      <c r="J53" s="133">
        <v>1.03</v>
      </c>
      <c r="K53" s="121">
        <f>K54</f>
        <v>680966.94880000001</v>
      </c>
      <c r="L53" s="123">
        <f>L54</f>
        <v>704369.6</v>
      </c>
      <c r="M53" s="123">
        <f>M54</f>
        <v>0</v>
      </c>
      <c r="N53" s="123">
        <f>N54</f>
        <v>0</v>
      </c>
      <c r="O53" s="124">
        <f>O54</f>
        <v>704369.6</v>
      </c>
      <c r="P53" s="129">
        <v>1.03</v>
      </c>
      <c r="Q53" s="124">
        <f>Q54</f>
        <v>725500.68799999997</v>
      </c>
      <c r="R53" s="135"/>
      <c r="S53" s="135"/>
      <c r="T53" s="135"/>
      <c r="U53" s="135"/>
      <c r="V53" s="136"/>
      <c r="W53" s="136"/>
      <c r="X53" s="136"/>
      <c r="Y53" s="136"/>
      <c r="Z53" s="137"/>
      <c r="AA53" s="137"/>
      <c r="AB53" s="137"/>
      <c r="AC53" s="137"/>
      <c r="AD53" s="109">
        <f>AD54</f>
        <v>386250</v>
      </c>
      <c r="AE53" s="109">
        <f t="shared" ref="AE53:AG53" si="51">AE54</f>
        <v>594583</v>
      </c>
      <c r="AF53" s="109">
        <f t="shared" si="51"/>
        <v>0</v>
      </c>
      <c r="AG53" s="109">
        <f t="shared" si="51"/>
        <v>980833</v>
      </c>
      <c r="AH53" s="38">
        <f t="shared" si="0"/>
        <v>-276463.40000000002</v>
      </c>
    </row>
    <row r="54" spans="1:34" s="41" customFormat="1" ht="15" x14ac:dyDescent="0.25">
      <c r="A54" s="170"/>
      <c r="B54" s="171"/>
      <c r="C54" s="139" t="s">
        <v>96</v>
      </c>
      <c r="D54" s="140"/>
      <c r="E54" s="141"/>
      <c r="F54" s="42">
        <v>479547.31</v>
      </c>
      <c r="G54" s="42">
        <v>181585.65</v>
      </c>
      <c r="H54" s="42">
        <v>0</v>
      </c>
      <c r="I54" s="129">
        <v>661132.96</v>
      </c>
      <c r="J54" s="129">
        <v>1.03</v>
      </c>
      <c r="K54" s="129">
        <f>I54*J54</f>
        <v>680966.94880000001</v>
      </c>
      <c r="L54" s="42">
        <v>704369.6</v>
      </c>
      <c r="M54" s="42"/>
      <c r="N54" s="42"/>
      <c r="O54" s="129">
        <f>SUM(L54:N54)</f>
        <v>704369.6</v>
      </c>
      <c r="P54" s="129">
        <v>1.03</v>
      </c>
      <c r="Q54" s="129">
        <f>O54*P54</f>
        <v>725500.68799999997</v>
      </c>
      <c r="R54" s="42"/>
      <c r="S54" s="42"/>
      <c r="T54" s="42"/>
      <c r="U54" s="129">
        <f t="shared" ref="U54" si="52">R54+S54+T54</f>
        <v>0</v>
      </c>
      <c r="V54" s="42">
        <v>386250</v>
      </c>
      <c r="W54" s="42">
        <v>594583</v>
      </c>
      <c r="X54" s="42">
        <v>0</v>
      </c>
      <c r="Y54" s="129">
        <f t="shared" si="38"/>
        <v>980833</v>
      </c>
      <c r="Z54" s="42"/>
      <c r="AA54" s="42"/>
      <c r="AB54" s="42"/>
      <c r="AC54" s="129"/>
      <c r="AD54" s="42">
        <v>386250</v>
      </c>
      <c r="AE54" s="42">
        <v>594583</v>
      </c>
      <c r="AF54" s="42">
        <v>0</v>
      </c>
      <c r="AG54" s="129">
        <f>AD54+AE54+AF54</f>
        <v>980833</v>
      </c>
      <c r="AH54" s="39">
        <f t="shared" si="0"/>
        <v>-276463.40000000002</v>
      </c>
    </row>
    <row r="55" spans="1:34" s="8" customFormat="1" ht="30.75" customHeight="1" x14ac:dyDescent="0.2">
      <c r="A55" s="170"/>
      <c r="B55" s="171"/>
      <c r="C55" s="138" t="s">
        <v>43</v>
      </c>
      <c r="D55" s="119" t="s">
        <v>44</v>
      </c>
      <c r="E55" s="120" t="s">
        <v>15</v>
      </c>
      <c r="F55" s="160">
        <f>F57+F58+F59</f>
        <v>3093243.9299999997</v>
      </c>
      <c r="G55" s="160">
        <f t="shared" ref="G55:H55" si="53">G57+G58+G59</f>
        <v>2301376.38</v>
      </c>
      <c r="H55" s="160">
        <f t="shared" si="53"/>
        <v>0</v>
      </c>
      <c r="I55" s="160">
        <f>SUM(I57:I59)</f>
        <v>5394620.3100000005</v>
      </c>
      <c r="J55" s="133">
        <v>1.03</v>
      </c>
      <c r="K55" s="160">
        <f>SUM(K57:K59)</f>
        <v>5556458.9193000002</v>
      </c>
      <c r="L55" s="161">
        <f>SUM(L57:L59)</f>
        <v>5437774.2999999998</v>
      </c>
      <c r="M55" s="161">
        <f t="shared" ref="M55:N55" si="54">SUM(M57:M59)</f>
        <v>0</v>
      </c>
      <c r="N55" s="161">
        <f t="shared" si="54"/>
        <v>0</v>
      </c>
      <c r="O55" s="162">
        <f>SUM(O57:O59)</f>
        <v>5437774.2999999998</v>
      </c>
      <c r="P55" s="162">
        <v>1.03</v>
      </c>
      <c r="Q55" s="162">
        <f>SUM(Q57:Q59)</f>
        <v>5600907.5290000001</v>
      </c>
      <c r="R55" s="164"/>
      <c r="S55" s="164"/>
      <c r="T55" s="164"/>
      <c r="U55" s="164"/>
      <c r="V55" s="163"/>
      <c r="W55" s="163"/>
      <c r="X55" s="163"/>
      <c r="Y55" s="163"/>
      <c r="Z55" s="157"/>
      <c r="AA55" s="157"/>
      <c r="AB55" s="157"/>
      <c r="AC55" s="157"/>
      <c r="AD55" s="165">
        <f>SUM(AD57:AD59)</f>
        <v>3100503.73</v>
      </c>
      <c r="AE55" s="165">
        <f t="shared" ref="AE55:AF55" si="55">SUM(AE57:AE59)</f>
        <v>1960066.9400000002</v>
      </c>
      <c r="AF55" s="165">
        <f t="shared" si="55"/>
        <v>0</v>
      </c>
      <c r="AG55" s="165">
        <f>SUM(AG57:AG59)</f>
        <v>5060570.67</v>
      </c>
      <c r="AH55" s="38">
        <f t="shared" si="0"/>
        <v>377203.62999999989</v>
      </c>
    </row>
    <row r="56" spans="1:34" s="8" customFormat="1" ht="37.5" customHeight="1" x14ac:dyDescent="0.2">
      <c r="A56" s="170"/>
      <c r="B56" s="171"/>
      <c r="C56" s="138" t="s">
        <v>45</v>
      </c>
      <c r="D56" s="119" t="s">
        <v>46</v>
      </c>
      <c r="E56" s="120" t="s">
        <v>15</v>
      </c>
      <c r="F56" s="160"/>
      <c r="G56" s="160"/>
      <c r="H56" s="160"/>
      <c r="I56" s="160"/>
      <c r="J56" s="133">
        <v>1.03</v>
      </c>
      <c r="K56" s="160"/>
      <c r="L56" s="161"/>
      <c r="M56" s="161"/>
      <c r="N56" s="161"/>
      <c r="O56" s="162"/>
      <c r="P56" s="162"/>
      <c r="Q56" s="162"/>
      <c r="R56" s="164"/>
      <c r="S56" s="164"/>
      <c r="T56" s="164"/>
      <c r="U56" s="164"/>
      <c r="V56" s="163"/>
      <c r="W56" s="163"/>
      <c r="X56" s="163"/>
      <c r="Y56" s="163"/>
      <c r="Z56" s="157"/>
      <c r="AA56" s="157"/>
      <c r="AB56" s="157"/>
      <c r="AC56" s="157"/>
      <c r="AD56" s="165"/>
      <c r="AE56" s="165"/>
      <c r="AF56" s="165"/>
      <c r="AG56" s="165"/>
      <c r="AH56" s="38">
        <f t="shared" si="0"/>
        <v>0</v>
      </c>
    </row>
    <row r="57" spans="1:34" s="7" customFormat="1" ht="30" x14ac:dyDescent="0.25">
      <c r="A57" s="170"/>
      <c r="B57" s="171"/>
      <c r="C57" s="130" t="s">
        <v>97</v>
      </c>
      <c r="D57" s="131"/>
      <c r="E57" s="132"/>
      <c r="F57" s="29">
        <v>3449.23</v>
      </c>
      <c r="G57" s="29">
        <v>857087.39</v>
      </c>
      <c r="H57" s="29">
        <v>0</v>
      </c>
      <c r="I57" s="133">
        <v>860536.62</v>
      </c>
      <c r="J57" s="133">
        <v>1.03</v>
      </c>
      <c r="K57" s="133">
        <f>I57*J57</f>
        <v>886352.71860000002</v>
      </c>
      <c r="L57" s="33">
        <v>860536.96</v>
      </c>
      <c r="M57" s="33"/>
      <c r="N57" s="33"/>
      <c r="O57" s="129">
        <f>SUM(L57:N57)</f>
        <v>860536.96</v>
      </c>
      <c r="P57" s="129">
        <v>1.03</v>
      </c>
      <c r="Q57" s="129">
        <f>O57*P57</f>
        <v>886353.06880000001</v>
      </c>
      <c r="R57" s="9"/>
      <c r="S57" s="9">
        <f>[1]прил.7.2!$G$59</f>
        <v>1312672</v>
      </c>
      <c r="T57" s="9"/>
      <c r="U57" s="134">
        <f t="shared" ref="U57:U59" si="56">R57+S57+T57</f>
        <v>1312672</v>
      </c>
      <c r="V57" s="10">
        <v>0</v>
      </c>
      <c r="W57" s="10">
        <v>483333.33</v>
      </c>
      <c r="X57" s="10">
        <v>0</v>
      </c>
      <c r="Y57" s="127">
        <f>V57+W57</f>
        <v>483333.33</v>
      </c>
      <c r="Z57" s="11"/>
      <c r="AA57" s="11"/>
      <c r="AB57" s="11"/>
      <c r="AC57" s="128"/>
      <c r="AD57" s="42">
        <v>0</v>
      </c>
      <c r="AE57" s="42">
        <f>W57</f>
        <v>483333.33</v>
      </c>
      <c r="AF57" s="42">
        <v>0</v>
      </c>
      <c r="AG57" s="129">
        <f t="shared" ref="AG57:AG59" si="57">AD57+AE57+AF57</f>
        <v>483333.33</v>
      </c>
      <c r="AH57" s="38">
        <f t="shared" si="0"/>
        <v>377203.62999999995</v>
      </c>
    </row>
    <row r="58" spans="1:34" s="7" customFormat="1" ht="30" x14ac:dyDescent="0.25">
      <c r="A58" s="170"/>
      <c r="B58" s="171"/>
      <c r="C58" s="223" t="s">
        <v>98</v>
      </c>
      <c r="D58" s="224"/>
      <c r="E58" s="225"/>
      <c r="F58" s="21">
        <v>606038.56999999995</v>
      </c>
      <c r="G58" s="21">
        <v>285889.62</v>
      </c>
      <c r="H58" s="21">
        <v>0</v>
      </c>
      <c r="I58" s="142">
        <v>891928.19</v>
      </c>
      <c r="J58" s="142">
        <v>1.03</v>
      </c>
      <c r="K58" s="142">
        <f t="shared" ref="K58:K59" si="58">I58*J58</f>
        <v>918686.03570000001</v>
      </c>
      <c r="L58" s="21">
        <v>915288.92</v>
      </c>
      <c r="M58" s="21"/>
      <c r="N58" s="21"/>
      <c r="O58" s="142">
        <f>SUM(L58:N58)</f>
        <v>915288.92</v>
      </c>
      <c r="P58" s="142">
        <v>1.03</v>
      </c>
      <c r="Q58" s="142">
        <f t="shared" ref="Q58:Q59" si="59">O58*P58</f>
        <v>942747.58760000009</v>
      </c>
      <c r="R58" s="21"/>
      <c r="S58" s="21"/>
      <c r="T58" s="21"/>
      <c r="U58" s="142">
        <f t="shared" si="56"/>
        <v>0</v>
      </c>
      <c r="V58" s="21"/>
      <c r="W58" s="21"/>
      <c r="X58" s="21"/>
      <c r="Y58" s="142"/>
      <c r="Z58" s="21"/>
      <c r="AA58" s="21"/>
      <c r="AB58" s="21"/>
      <c r="AC58" s="142"/>
      <c r="AD58" s="21">
        <v>608138.91</v>
      </c>
      <c r="AE58" s="21">
        <v>307150.01</v>
      </c>
      <c r="AF58" s="21">
        <v>0</v>
      </c>
      <c r="AG58" s="142">
        <f t="shared" si="57"/>
        <v>915288.92</v>
      </c>
      <c r="AH58" s="226">
        <f t="shared" si="0"/>
        <v>0</v>
      </c>
    </row>
    <row r="59" spans="1:34" s="7" customFormat="1" ht="30" x14ac:dyDescent="0.25">
      <c r="A59" s="170"/>
      <c r="B59" s="171"/>
      <c r="C59" s="223" t="s">
        <v>99</v>
      </c>
      <c r="D59" s="224"/>
      <c r="E59" s="225"/>
      <c r="F59" s="21">
        <v>2483756.13</v>
      </c>
      <c r="G59" s="21">
        <v>1158399.3700000001</v>
      </c>
      <c r="H59" s="21">
        <v>0</v>
      </c>
      <c r="I59" s="142">
        <v>3642155.5</v>
      </c>
      <c r="J59" s="142">
        <v>1.03</v>
      </c>
      <c r="K59" s="142">
        <f t="shared" si="58"/>
        <v>3751420.165</v>
      </c>
      <c r="L59" s="21">
        <v>3661948.42</v>
      </c>
      <c r="M59" s="21"/>
      <c r="N59" s="21"/>
      <c r="O59" s="142">
        <f>SUM(L59:N59)</f>
        <v>3661948.42</v>
      </c>
      <c r="P59" s="142">
        <v>1.03</v>
      </c>
      <c r="Q59" s="142">
        <f t="shared" si="59"/>
        <v>3771806.8725999999</v>
      </c>
      <c r="R59" s="21"/>
      <c r="S59" s="21"/>
      <c r="T59" s="21"/>
      <c r="U59" s="142">
        <f t="shared" si="56"/>
        <v>0</v>
      </c>
      <c r="V59" s="21"/>
      <c r="W59" s="21"/>
      <c r="X59" s="21"/>
      <c r="Y59" s="142"/>
      <c r="Z59" s="21"/>
      <c r="AA59" s="21"/>
      <c r="AB59" s="21"/>
      <c r="AC59" s="142"/>
      <c r="AD59" s="21">
        <v>2492364.8199999998</v>
      </c>
      <c r="AE59" s="21">
        <v>1169583.6000000001</v>
      </c>
      <c r="AF59" s="21">
        <v>0</v>
      </c>
      <c r="AG59" s="142">
        <f t="shared" si="57"/>
        <v>3661948.42</v>
      </c>
      <c r="AH59" s="226">
        <f t="shared" si="0"/>
        <v>0</v>
      </c>
    </row>
    <row r="60" spans="1:34" s="8" customFormat="1" ht="28.5" x14ac:dyDescent="0.2">
      <c r="A60" s="170"/>
      <c r="B60" s="171"/>
      <c r="C60" s="146" t="s">
        <v>47</v>
      </c>
      <c r="D60" s="147" t="s">
        <v>48</v>
      </c>
      <c r="E60" s="148" t="s">
        <v>15</v>
      </c>
      <c r="F60" s="121">
        <v>3467887.2</v>
      </c>
      <c r="G60" s="121">
        <v>1690770.86</v>
      </c>
      <c r="H60" s="121">
        <v>0</v>
      </c>
      <c r="I60" s="121">
        <f>I61</f>
        <v>5158658.0599999996</v>
      </c>
      <c r="J60" s="133">
        <v>1.03</v>
      </c>
      <c r="K60" s="121">
        <f>K61</f>
        <v>5313417.8017999995</v>
      </c>
      <c r="L60" s="123">
        <f>L61</f>
        <v>5176819.82</v>
      </c>
      <c r="M60" s="123">
        <f>M61</f>
        <v>0</v>
      </c>
      <c r="N60" s="123">
        <f>N61</f>
        <v>0</v>
      </c>
      <c r="O60" s="124">
        <f>O61</f>
        <v>5176819.82</v>
      </c>
      <c r="P60" s="129">
        <v>1.03</v>
      </c>
      <c r="Q60" s="124">
        <f>Q61</f>
        <v>5332124.4146000007</v>
      </c>
      <c r="R60" s="135"/>
      <c r="S60" s="135"/>
      <c r="T60" s="135"/>
      <c r="U60" s="135"/>
      <c r="V60" s="136"/>
      <c r="W60" s="136"/>
      <c r="X60" s="136"/>
      <c r="Y60" s="136"/>
      <c r="Z60" s="137"/>
      <c r="AA60" s="137"/>
      <c r="AB60" s="137"/>
      <c r="AC60" s="137"/>
      <c r="AD60" s="109">
        <f>AD61</f>
        <v>3479906.54</v>
      </c>
      <c r="AE60" s="109">
        <f t="shared" ref="AE60:AG60" si="60">AE61</f>
        <v>1696913.28</v>
      </c>
      <c r="AF60" s="109">
        <f t="shared" si="60"/>
        <v>0</v>
      </c>
      <c r="AG60" s="109">
        <f t="shared" si="60"/>
        <v>5176819.82</v>
      </c>
      <c r="AH60" s="38">
        <f t="shared" si="0"/>
        <v>0</v>
      </c>
    </row>
    <row r="61" spans="1:34" s="7" customFormat="1" ht="30" x14ac:dyDescent="0.25">
      <c r="A61" s="170"/>
      <c r="B61" s="171"/>
      <c r="C61" s="223" t="s">
        <v>100</v>
      </c>
      <c r="D61" s="224"/>
      <c r="E61" s="225"/>
      <c r="F61" s="21">
        <v>3467887.2</v>
      </c>
      <c r="G61" s="21">
        <v>1690770.86</v>
      </c>
      <c r="H61" s="21">
        <v>0</v>
      </c>
      <c r="I61" s="142">
        <v>5158658.0599999996</v>
      </c>
      <c r="J61" s="142">
        <v>1.03</v>
      </c>
      <c r="K61" s="142">
        <f>I61*J61</f>
        <v>5313417.8017999995</v>
      </c>
      <c r="L61" s="21">
        <v>5176819.82</v>
      </c>
      <c r="M61" s="21"/>
      <c r="N61" s="21"/>
      <c r="O61" s="142">
        <f>SUM(L61:N61)</f>
        <v>5176819.82</v>
      </c>
      <c r="P61" s="142">
        <v>1.03</v>
      </c>
      <c r="Q61" s="142">
        <f>O61*P61</f>
        <v>5332124.4146000007</v>
      </c>
      <c r="R61" s="21"/>
      <c r="S61" s="21"/>
      <c r="T61" s="21"/>
      <c r="U61" s="142">
        <f t="shared" ref="U61" si="61">R61+S61+T61</f>
        <v>0</v>
      </c>
      <c r="V61" s="21"/>
      <c r="W61" s="21"/>
      <c r="X61" s="21"/>
      <c r="Y61" s="142"/>
      <c r="Z61" s="21"/>
      <c r="AA61" s="21"/>
      <c r="AB61" s="21"/>
      <c r="AC61" s="142"/>
      <c r="AD61" s="21">
        <v>3479906.54</v>
      </c>
      <c r="AE61" s="21">
        <v>1696913.28</v>
      </c>
      <c r="AF61" s="21">
        <v>0</v>
      </c>
      <c r="AG61" s="142">
        <f>AD61+AE61+AF61</f>
        <v>5176819.82</v>
      </c>
      <c r="AH61" s="226">
        <f t="shared" si="0"/>
        <v>0</v>
      </c>
    </row>
    <row r="62" spans="1:34" s="8" customFormat="1" ht="29.25" customHeight="1" x14ac:dyDescent="0.2">
      <c r="A62" s="170"/>
      <c r="B62" s="171"/>
      <c r="C62" s="146" t="s">
        <v>49</v>
      </c>
      <c r="D62" s="147" t="s">
        <v>50</v>
      </c>
      <c r="E62" s="148" t="s">
        <v>15</v>
      </c>
      <c r="F62" s="160">
        <f>F64+F65+F66</f>
        <v>8275139.4800000004</v>
      </c>
      <c r="G62" s="160">
        <f t="shared" ref="G62:H62" si="62">G64+G65+G66</f>
        <v>8416358.3500000015</v>
      </c>
      <c r="H62" s="160">
        <f t="shared" si="62"/>
        <v>0</v>
      </c>
      <c r="I62" s="160">
        <f>SUM(I64:I66)</f>
        <v>16691497.829999998</v>
      </c>
      <c r="J62" s="133">
        <v>1.03</v>
      </c>
      <c r="K62" s="160">
        <f>SUM(K64:K66)</f>
        <v>17192242.764899999</v>
      </c>
      <c r="L62" s="161">
        <f>SUM(L64:L66)</f>
        <v>16814329.350000001</v>
      </c>
      <c r="M62" s="161">
        <f t="shared" ref="M62:N62" si="63">M64+M65+M66</f>
        <v>0</v>
      </c>
      <c r="N62" s="161">
        <f t="shared" si="63"/>
        <v>0</v>
      </c>
      <c r="O62" s="162">
        <f>SUM(O64:O66)</f>
        <v>16814329.350000001</v>
      </c>
      <c r="P62" s="162">
        <v>1.03</v>
      </c>
      <c r="Q62" s="162">
        <f>SUM(Q64:Q66)</f>
        <v>17318759.230499998</v>
      </c>
      <c r="R62" s="164"/>
      <c r="S62" s="164"/>
      <c r="T62" s="164"/>
      <c r="U62" s="164"/>
      <c r="V62" s="163"/>
      <c r="W62" s="163"/>
      <c r="X62" s="163"/>
      <c r="Y62" s="163"/>
      <c r="Z62" s="157"/>
      <c r="AA62" s="157"/>
      <c r="AB62" s="157"/>
      <c r="AC62" s="157"/>
      <c r="AD62" s="165">
        <f>SUM(AD64:AD66)</f>
        <v>8382002.96</v>
      </c>
      <c r="AE62" s="165">
        <f t="shared" ref="AE62:AF62" si="64">SUM(AE64:AE66)</f>
        <v>6584874.3300000001</v>
      </c>
      <c r="AF62" s="165">
        <f t="shared" si="64"/>
        <v>0</v>
      </c>
      <c r="AG62" s="165">
        <f>SUM(AG64:AG66)</f>
        <v>14966877.289999999</v>
      </c>
      <c r="AH62" s="38">
        <f t="shared" si="0"/>
        <v>1847452.0600000024</v>
      </c>
    </row>
    <row r="63" spans="1:34" s="8" customFormat="1" ht="30" customHeight="1" x14ac:dyDescent="0.2">
      <c r="A63" s="170"/>
      <c r="B63" s="171"/>
      <c r="C63" s="146" t="s">
        <v>51</v>
      </c>
      <c r="D63" s="147" t="s">
        <v>52</v>
      </c>
      <c r="E63" s="148" t="s">
        <v>15</v>
      </c>
      <c r="F63" s="160"/>
      <c r="G63" s="160"/>
      <c r="H63" s="160"/>
      <c r="I63" s="160"/>
      <c r="J63" s="133">
        <v>1.03</v>
      </c>
      <c r="K63" s="160"/>
      <c r="L63" s="161"/>
      <c r="M63" s="161"/>
      <c r="N63" s="161"/>
      <c r="O63" s="162"/>
      <c r="P63" s="162"/>
      <c r="Q63" s="162"/>
      <c r="R63" s="164"/>
      <c r="S63" s="164"/>
      <c r="T63" s="164"/>
      <c r="U63" s="164"/>
      <c r="V63" s="163"/>
      <c r="W63" s="163"/>
      <c r="X63" s="163"/>
      <c r="Y63" s="163"/>
      <c r="Z63" s="157"/>
      <c r="AA63" s="157"/>
      <c r="AB63" s="157"/>
      <c r="AC63" s="157"/>
      <c r="AD63" s="165"/>
      <c r="AE63" s="165"/>
      <c r="AF63" s="165"/>
      <c r="AG63" s="165"/>
      <c r="AH63" s="38">
        <f t="shared" si="0"/>
        <v>0</v>
      </c>
    </row>
    <row r="64" spans="1:34" s="41" customFormat="1" ht="30" x14ac:dyDescent="0.25">
      <c r="A64" s="170"/>
      <c r="B64" s="171"/>
      <c r="C64" s="139" t="s">
        <v>101</v>
      </c>
      <c r="D64" s="140"/>
      <c r="E64" s="141"/>
      <c r="F64" s="42">
        <v>10586.29</v>
      </c>
      <c r="G64" s="42">
        <v>3965198.7</v>
      </c>
      <c r="H64" s="42">
        <v>0</v>
      </c>
      <c r="I64" s="129">
        <v>3975784.99</v>
      </c>
      <c r="J64" s="129">
        <v>1.03</v>
      </c>
      <c r="K64" s="129">
        <f>I64*J64</f>
        <v>4095058.5397000005</v>
      </c>
      <c r="L64" s="42">
        <v>3975785.39</v>
      </c>
      <c r="M64" s="42"/>
      <c r="N64" s="42"/>
      <c r="O64" s="129">
        <f>SUM(L64:N64)</f>
        <v>3975785.39</v>
      </c>
      <c r="P64" s="129">
        <v>1.03</v>
      </c>
      <c r="Q64" s="129">
        <f>O64*P64</f>
        <v>4095058.9517000001</v>
      </c>
      <c r="R64" s="42"/>
      <c r="S64" s="42">
        <f>[1]прил.7.2!$G$66</f>
        <v>6200614.4000000004</v>
      </c>
      <c r="T64" s="42"/>
      <c r="U64" s="129">
        <f t="shared" ref="U64:U72" si="65">R64+S64+T64</f>
        <v>6200614.4000000004</v>
      </c>
      <c r="V64" s="42">
        <v>0</v>
      </c>
      <c r="W64" s="42">
        <v>2128333.33</v>
      </c>
      <c r="X64" s="42">
        <v>0</v>
      </c>
      <c r="Y64" s="129">
        <f>V64+W64</f>
        <v>2128333.33</v>
      </c>
      <c r="Z64" s="42"/>
      <c r="AA64" s="42"/>
      <c r="AB64" s="42"/>
      <c r="AC64" s="129"/>
      <c r="AD64" s="42">
        <v>0</v>
      </c>
      <c r="AE64" s="42">
        <f>W64</f>
        <v>2128333.33</v>
      </c>
      <c r="AF64" s="42">
        <v>0</v>
      </c>
      <c r="AG64" s="129">
        <f t="shared" ref="AG64:AG66" si="66">AD64+AE64+AF64</f>
        <v>2128333.33</v>
      </c>
      <c r="AH64" s="39">
        <f t="shared" si="0"/>
        <v>1847452.06</v>
      </c>
    </row>
    <row r="65" spans="1:34" s="7" customFormat="1" ht="30" x14ac:dyDescent="0.25">
      <c r="A65" s="170"/>
      <c r="B65" s="171"/>
      <c r="C65" s="223" t="s">
        <v>102</v>
      </c>
      <c r="D65" s="224"/>
      <c r="E65" s="225"/>
      <c r="F65" s="21">
        <v>2955135.94</v>
      </c>
      <c r="G65" s="21">
        <v>2063745.52</v>
      </c>
      <c r="H65" s="21">
        <v>0</v>
      </c>
      <c r="I65" s="142">
        <v>5018881.46</v>
      </c>
      <c r="J65" s="142">
        <v>1.03</v>
      </c>
      <c r="K65" s="142">
        <f t="shared" ref="K65:K66" si="67">I65*J65</f>
        <v>5169447.9038000004</v>
      </c>
      <c r="L65" s="21">
        <v>5107379.46</v>
      </c>
      <c r="M65" s="21"/>
      <c r="N65" s="21"/>
      <c r="O65" s="142">
        <f>SUM(L65:N65)</f>
        <v>5107379.46</v>
      </c>
      <c r="P65" s="142">
        <v>1.03</v>
      </c>
      <c r="Q65" s="142">
        <f t="shared" ref="Q65:Q66" si="68">O65*P65</f>
        <v>5260600.8437999999</v>
      </c>
      <c r="R65" s="21"/>
      <c r="S65" s="21"/>
      <c r="T65" s="21"/>
      <c r="U65" s="142">
        <f t="shared" si="65"/>
        <v>0</v>
      </c>
      <c r="V65" s="21"/>
      <c r="W65" s="21"/>
      <c r="X65" s="21"/>
      <c r="Y65" s="142"/>
      <c r="Z65" s="21"/>
      <c r="AA65" s="21"/>
      <c r="AB65" s="21"/>
      <c r="AC65" s="142"/>
      <c r="AD65" s="21">
        <v>3054183.58</v>
      </c>
      <c r="AE65" s="21">
        <v>2053195.88</v>
      </c>
      <c r="AF65" s="21">
        <v>0</v>
      </c>
      <c r="AG65" s="142">
        <f t="shared" si="66"/>
        <v>5107379.46</v>
      </c>
      <c r="AH65" s="226">
        <f t="shared" si="0"/>
        <v>0</v>
      </c>
    </row>
    <row r="66" spans="1:34" s="7" customFormat="1" ht="30" x14ac:dyDescent="0.25">
      <c r="A66" s="170"/>
      <c r="B66" s="171"/>
      <c r="C66" s="223" t="s">
        <v>103</v>
      </c>
      <c r="D66" s="224"/>
      <c r="E66" s="225"/>
      <c r="F66" s="21">
        <v>5309417.25</v>
      </c>
      <c r="G66" s="21">
        <v>2387414.13</v>
      </c>
      <c r="H66" s="21">
        <v>0</v>
      </c>
      <c r="I66" s="142">
        <v>7696831.3799999999</v>
      </c>
      <c r="J66" s="142">
        <v>1.03</v>
      </c>
      <c r="K66" s="142">
        <f t="shared" si="67"/>
        <v>7927736.3213999998</v>
      </c>
      <c r="L66" s="21">
        <v>7731164.5</v>
      </c>
      <c r="M66" s="21"/>
      <c r="N66" s="21"/>
      <c r="O66" s="142">
        <f>SUM(L66:N66)</f>
        <v>7731164.5</v>
      </c>
      <c r="P66" s="142">
        <v>1.03</v>
      </c>
      <c r="Q66" s="142">
        <f t="shared" si="68"/>
        <v>7963099.4350000005</v>
      </c>
      <c r="R66" s="21"/>
      <c r="S66" s="21"/>
      <c r="T66" s="21"/>
      <c r="U66" s="142">
        <f t="shared" si="65"/>
        <v>0</v>
      </c>
      <c r="V66" s="21"/>
      <c r="W66" s="21"/>
      <c r="X66" s="21"/>
      <c r="Y66" s="142"/>
      <c r="Z66" s="21"/>
      <c r="AA66" s="21"/>
      <c r="AB66" s="21"/>
      <c r="AC66" s="142"/>
      <c r="AD66" s="21">
        <v>5327819.38</v>
      </c>
      <c r="AE66" s="21">
        <v>2403345.12</v>
      </c>
      <c r="AF66" s="21">
        <v>0</v>
      </c>
      <c r="AG66" s="142">
        <f t="shared" si="66"/>
        <v>7731164.5</v>
      </c>
      <c r="AH66" s="226">
        <f t="shared" si="0"/>
        <v>0</v>
      </c>
    </row>
    <row r="67" spans="1:34" s="8" customFormat="1" ht="28.5" x14ac:dyDescent="0.2">
      <c r="A67" s="170"/>
      <c r="B67" s="171"/>
      <c r="C67" s="146" t="s">
        <v>53</v>
      </c>
      <c r="D67" s="147" t="s">
        <v>54</v>
      </c>
      <c r="E67" s="148" t="s">
        <v>15</v>
      </c>
      <c r="F67" s="121">
        <v>5049679.57</v>
      </c>
      <c r="G67" s="121">
        <v>3014839.79</v>
      </c>
      <c r="H67" s="121">
        <v>0</v>
      </c>
      <c r="I67" s="121">
        <f>I68</f>
        <v>8064519.3600000003</v>
      </c>
      <c r="J67" s="133">
        <v>1.03</v>
      </c>
      <c r="K67" s="121">
        <f>K68</f>
        <v>8306454.9408000009</v>
      </c>
      <c r="L67" s="123">
        <f>L68</f>
        <v>8091523.7400000002</v>
      </c>
      <c r="M67" s="123">
        <f>M68</f>
        <v>0</v>
      </c>
      <c r="N67" s="123">
        <f>N68</f>
        <v>0</v>
      </c>
      <c r="O67" s="124">
        <f>O68</f>
        <v>8091523.7400000002</v>
      </c>
      <c r="P67" s="129">
        <v>1.03</v>
      </c>
      <c r="Q67" s="124">
        <f>Q68</f>
        <v>8334269.4522000002</v>
      </c>
      <c r="R67" s="135"/>
      <c r="S67" s="135"/>
      <c r="T67" s="135"/>
      <c r="U67" s="135"/>
      <c r="V67" s="136"/>
      <c r="W67" s="136"/>
      <c r="X67" s="136"/>
      <c r="Y67" s="136"/>
      <c r="Z67" s="137"/>
      <c r="AA67" s="137"/>
      <c r="AB67" s="137"/>
      <c r="AC67" s="137"/>
      <c r="AD67" s="109">
        <f>AD68</f>
        <v>5067180.29</v>
      </c>
      <c r="AE67" s="109">
        <f t="shared" ref="AE67:AG67" si="69">AE68</f>
        <v>3024343.45</v>
      </c>
      <c r="AF67" s="109">
        <f t="shared" si="69"/>
        <v>0</v>
      </c>
      <c r="AG67" s="109">
        <f t="shared" si="69"/>
        <v>8091523.7400000002</v>
      </c>
      <c r="AH67" s="38">
        <f t="shared" si="0"/>
        <v>0</v>
      </c>
    </row>
    <row r="68" spans="1:34" s="7" customFormat="1" ht="30" x14ac:dyDescent="0.25">
      <c r="A68" s="170"/>
      <c r="B68" s="171"/>
      <c r="C68" s="223" t="s">
        <v>104</v>
      </c>
      <c r="D68" s="224"/>
      <c r="E68" s="225"/>
      <c r="F68" s="21">
        <v>5049679.57</v>
      </c>
      <c r="G68" s="21">
        <v>3014839.79</v>
      </c>
      <c r="H68" s="21">
        <v>0</v>
      </c>
      <c r="I68" s="142">
        <v>8064519.3600000003</v>
      </c>
      <c r="J68" s="142">
        <v>1.03</v>
      </c>
      <c r="K68" s="142">
        <f>I68*J68</f>
        <v>8306454.9408000009</v>
      </c>
      <c r="L68" s="21">
        <v>8091523.7400000002</v>
      </c>
      <c r="M68" s="21"/>
      <c r="N68" s="21"/>
      <c r="O68" s="142">
        <f>SUM(L68:N68)</f>
        <v>8091523.7400000002</v>
      </c>
      <c r="P68" s="142">
        <v>1.03</v>
      </c>
      <c r="Q68" s="142">
        <f>O68*P68</f>
        <v>8334269.4522000002</v>
      </c>
      <c r="R68" s="21"/>
      <c r="S68" s="21"/>
      <c r="T68" s="21"/>
      <c r="U68" s="142">
        <f t="shared" si="65"/>
        <v>0</v>
      </c>
      <c r="V68" s="21"/>
      <c r="W68" s="21"/>
      <c r="X68" s="21"/>
      <c r="Y68" s="142"/>
      <c r="Z68" s="21"/>
      <c r="AA68" s="21"/>
      <c r="AB68" s="21"/>
      <c r="AC68" s="142"/>
      <c r="AD68" s="21">
        <v>5067180.29</v>
      </c>
      <c r="AE68" s="21">
        <v>3024343.45</v>
      </c>
      <c r="AF68" s="21">
        <v>0</v>
      </c>
      <c r="AG68" s="142">
        <f>AD68+AE68+AF68</f>
        <v>8091523.7400000002</v>
      </c>
      <c r="AH68" s="226">
        <f t="shared" si="0"/>
        <v>0</v>
      </c>
    </row>
    <row r="69" spans="1:34" s="8" customFormat="1" ht="25.5" x14ac:dyDescent="0.2">
      <c r="A69" s="170"/>
      <c r="B69" s="171"/>
      <c r="C69" s="149" t="s">
        <v>55</v>
      </c>
      <c r="D69" s="147" t="s">
        <v>56</v>
      </c>
      <c r="E69" s="148" t="s">
        <v>15</v>
      </c>
      <c r="F69" s="121">
        <v>12130371.640000001</v>
      </c>
      <c r="G69" s="121">
        <v>561401.26</v>
      </c>
      <c r="H69" s="121">
        <v>0</v>
      </c>
      <c r="I69" s="121">
        <f>I70</f>
        <v>12691772.9</v>
      </c>
      <c r="J69" s="133">
        <v>1.03</v>
      </c>
      <c r="K69" s="121">
        <f>K70</f>
        <v>13072526.087000001</v>
      </c>
      <c r="L69" s="123">
        <f>L70</f>
        <v>12696164.859999999</v>
      </c>
      <c r="M69" s="123">
        <f t="shared" ref="M69:N69" si="70">M70</f>
        <v>0</v>
      </c>
      <c r="N69" s="123">
        <f t="shared" si="70"/>
        <v>0</v>
      </c>
      <c r="O69" s="124">
        <f>O70</f>
        <v>12696164.859999999</v>
      </c>
      <c r="P69" s="129">
        <v>1.03</v>
      </c>
      <c r="Q69" s="124">
        <f>Q70</f>
        <v>13077049.8058</v>
      </c>
      <c r="R69" s="135"/>
      <c r="S69" s="135"/>
      <c r="T69" s="135"/>
      <c r="U69" s="135"/>
      <c r="V69" s="136"/>
      <c r="W69" s="136"/>
      <c r="X69" s="136"/>
      <c r="Y69" s="136"/>
      <c r="Z69" s="137"/>
      <c r="AA69" s="137"/>
      <c r="AB69" s="137"/>
      <c r="AC69" s="137"/>
      <c r="AD69" s="109">
        <f>AD70</f>
        <v>10088250</v>
      </c>
      <c r="AE69" s="109">
        <f t="shared" ref="AE69:AG69" si="71">AE70</f>
        <v>440250</v>
      </c>
      <c r="AF69" s="109">
        <f t="shared" si="71"/>
        <v>0</v>
      </c>
      <c r="AG69" s="109">
        <f t="shared" si="71"/>
        <v>10528500</v>
      </c>
      <c r="AH69" s="38">
        <f t="shared" si="0"/>
        <v>2167664.8599999994</v>
      </c>
    </row>
    <row r="70" spans="1:34" s="41" customFormat="1" ht="22.5" customHeight="1" x14ac:dyDescent="0.25">
      <c r="A70" s="170"/>
      <c r="B70" s="171"/>
      <c r="C70" s="139" t="s">
        <v>105</v>
      </c>
      <c r="D70" s="140"/>
      <c r="E70" s="141"/>
      <c r="F70" s="42">
        <v>12130371.640000001</v>
      </c>
      <c r="G70" s="42">
        <v>561401.26</v>
      </c>
      <c r="H70" s="42">
        <v>0</v>
      </c>
      <c r="I70" s="129">
        <v>12691772.9</v>
      </c>
      <c r="J70" s="129">
        <v>1.03</v>
      </c>
      <c r="K70" s="129">
        <f>I70*J70</f>
        <v>13072526.087000001</v>
      </c>
      <c r="L70" s="42">
        <v>12696164.859999999</v>
      </c>
      <c r="M70" s="42"/>
      <c r="N70" s="42"/>
      <c r="O70" s="129">
        <f>SUM(L70:N70)</f>
        <v>12696164.859999999</v>
      </c>
      <c r="P70" s="129">
        <v>1.03</v>
      </c>
      <c r="Q70" s="129">
        <f>O70*P70</f>
        <v>13077049.8058</v>
      </c>
      <c r="R70" s="42"/>
      <c r="S70" s="42"/>
      <c r="T70" s="42"/>
      <c r="U70" s="129">
        <f t="shared" si="65"/>
        <v>0</v>
      </c>
      <c r="V70" s="42">
        <v>10088250</v>
      </c>
      <c r="W70" s="42">
        <v>440250</v>
      </c>
      <c r="X70" s="42">
        <v>0</v>
      </c>
      <c r="Y70" s="129">
        <f>V70+W70</f>
        <v>10528500</v>
      </c>
      <c r="Z70" s="42"/>
      <c r="AA70" s="42"/>
      <c r="AB70" s="42"/>
      <c r="AC70" s="129"/>
      <c r="AD70" s="42">
        <v>10088250</v>
      </c>
      <c r="AE70" s="42">
        <v>440250</v>
      </c>
      <c r="AF70" s="42">
        <v>0</v>
      </c>
      <c r="AG70" s="129">
        <f>AD70+AE70+AF70</f>
        <v>10528500</v>
      </c>
      <c r="AH70" s="39">
        <f t="shared" si="0"/>
        <v>2167664.8599999994</v>
      </c>
    </row>
    <row r="71" spans="1:34" s="8" customFormat="1" ht="25.5" x14ac:dyDescent="0.2">
      <c r="A71" s="170"/>
      <c r="B71" s="171"/>
      <c r="C71" s="149" t="s">
        <v>57</v>
      </c>
      <c r="D71" s="147" t="s">
        <v>58</v>
      </c>
      <c r="E71" s="148" t="s">
        <v>15</v>
      </c>
      <c r="F71" s="121">
        <v>5296084.71</v>
      </c>
      <c r="G71" s="121">
        <v>1011754.24</v>
      </c>
      <c r="H71" s="121">
        <v>0</v>
      </c>
      <c r="I71" s="121">
        <f>I72</f>
        <v>6307838.9500000002</v>
      </c>
      <c r="J71" s="133">
        <v>1.03</v>
      </c>
      <c r="K71" s="121">
        <f>K72</f>
        <v>6497074.1185000008</v>
      </c>
      <c r="L71" s="123">
        <f>L72</f>
        <v>6481181.4500000002</v>
      </c>
      <c r="M71" s="123">
        <f t="shared" ref="M71:N71" si="72">M72</f>
        <v>0</v>
      </c>
      <c r="N71" s="123">
        <f t="shared" si="72"/>
        <v>0</v>
      </c>
      <c r="O71" s="124">
        <f>O72</f>
        <v>6481181.4500000002</v>
      </c>
      <c r="P71" s="129">
        <v>1.03</v>
      </c>
      <c r="Q71" s="124">
        <f>Q72</f>
        <v>6675616.8935000002</v>
      </c>
      <c r="R71" s="135"/>
      <c r="S71" s="135"/>
      <c r="T71" s="135"/>
      <c r="U71" s="135"/>
      <c r="V71" s="136"/>
      <c r="W71" s="136"/>
      <c r="X71" s="136"/>
      <c r="Y71" s="136"/>
      <c r="Z71" s="137"/>
      <c r="AA71" s="137"/>
      <c r="AB71" s="137"/>
      <c r="AC71" s="137"/>
      <c r="AD71" s="109">
        <f>AD72</f>
        <v>4782400</v>
      </c>
      <c r="AE71" s="109">
        <f t="shared" ref="AE71:AG71" si="73">AE72</f>
        <v>1659362.5</v>
      </c>
      <c r="AF71" s="109">
        <f t="shared" si="73"/>
        <v>0</v>
      </c>
      <c r="AG71" s="109">
        <f t="shared" si="73"/>
        <v>6441762.5</v>
      </c>
      <c r="AH71" s="38">
        <f t="shared" si="0"/>
        <v>39418.950000000186</v>
      </c>
    </row>
    <row r="72" spans="1:34" s="41" customFormat="1" ht="22.5" customHeight="1" x14ac:dyDescent="0.25">
      <c r="A72" s="170"/>
      <c r="B72" s="171"/>
      <c r="C72" s="139" t="s">
        <v>106</v>
      </c>
      <c r="D72" s="140"/>
      <c r="E72" s="141"/>
      <c r="F72" s="42">
        <v>5296084.71</v>
      </c>
      <c r="G72" s="42">
        <v>1011754.24</v>
      </c>
      <c r="H72" s="42">
        <v>0</v>
      </c>
      <c r="I72" s="129">
        <v>6307838.9500000002</v>
      </c>
      <c r="J72" s="129">
        <v>1.03</v>
      </c>
      <c r="K72" s="129">
        <f>I72*J72</f>
        <v>6497074.1185000008</v>
      </c>
      <c r="L72" s="42">
        <v>6481181.4500000002</v>
      </c>
      <c r="M72" s="42"/>
      <c r="N72" s="42"/>
      <c r="O72" s="129">
        <f>SUM(L72:N72)</f>
        <v>6481181.4500000002</v>
      </c>
      <c r="P72" s="129">
        <v>1.03</v>
      </c>
      <c r="Q72" s="129">
        <f>O72*P72</f>
        <v>6675616.8935000002</v>
      </c>
      <c r="R72" s="42"/>
      <c r="S72" s="42"/>
      <c r="T72" s="42"/>
      <c r="U72" s="129">
        <f t="shared" si="65"/>
        <v>0</v>
      </c>
      <c r="V72" s="42">
        <v>4782400</v>
      </c>
      <c r="W72" s="42">
        <v>1659362.5</v>
      </c>
      <c r="X72" s="42">
        <v>0</v>
      </c>
      <c r="Y72" s="129">
        <f>V72+W72</f>
        <v>6441762.5</v>
      </c>
      <c r="Z72" s="42"/>
      <c r="AA72" s="42"/>
      <c r="AB72" s="42"/>
      <c r="AC72" s="129"/>
      <c r="AD72" s="42">
        <f>V72</f>
        <v>4782400</v>
      </c>
      <c r="AE72" s="42">
        <f>W72</f>
        <v>1659362.5</v>
      </c>
      <c r="AF72" s="42">
        <v>0</v>
      </c>
      <c r="AG72" s="129">
        <f>AD72+AE72+AF72</f>
        <v>6441762.5</v>
      </c>
      <c r="AH72" s="39">
        <f t="shared" ref="AH72:AH75" si="74">O72-AG72</f>
        <v>39418.950000000186</v>
      </c>
    </row>
    <row r="73" spans="1:34" s="8" customFormat="1" ht="25.5" x14ac:dyDescent="0.2">
      <c r="A73" s="170"/>
      <c r="B73" s="171"/>
      <c r="C73" s="149" t="s">
        <v>59</v>
      </c>
      <c r="D73" s="147" t="s">
        <v>60</v>
      </c>
      <c r="E73" s="148" t="s">
        <v>15</v>
      </c>
      <c r="F73" s="160">
        <f t="shared" ref="F73:O73" si="75">F75</f>
        <v>7204932.7599999998</v>
      </c>
      <c r="G73" s="160">
        <f t="shared" si="75"/>
        <v>1651395.54</v>
      </c>
      <c r="H73" s="160">
        <f t="shared" si="75"/>
        <v>0</v>
      </c>
      <c r="I73" s="160">
        <f t="shared" ref="I73" si="76">I75</f>
        <v>8856328.3000000007</v>
      </c>
      <c r="J73" s="133">
        <v>1.03</v>
      </c>
      <c r="K73" s="160">
        <f t="shared" si="75"/>
        <v>9122018.1490000002</v>
      </c>
      <c r="L73" s="161">
        <f t="shared" si="75"/>
        <v>8923075.3499999996</v>
      </c>
      <c r="M73" s="161">
        <f t="shared" si="75"/>
        <v>0</v>
      </c>
      <c r="N73" s="161">
        <f t="shared" si="75"/>
        <v>0</v>
      </c>
      <c r="O73" s="162">
        <f t="shared" si="75"/>
        <v>8923075.3499999996</v>
      </c>
      <c r="P73" s="162">
        <v>1.03</v>
      </c>
      <c r="Q73" s="162">
        <f t="shared" ref="Q73" si="77">Q75</f>
        <v>9190767.6105000004</v>
      </c>
      <c r="R73" s="164"/>
      <c r="S73" s="164"/>
      <c r="T73" s="164"/>
      <c r="U73" s="164"/>
      <c r="V73" s="163"/>
      <c r="W73" s="163"/>
      <c r="X73" s="163"/>
      <c r="Y73" s="163"/>
      <c r="Z73" s="157"/>
      <c r="AA73" s="157"/>
      <c r="AB73" s="157"/>
      <c r="AC73" s="157"/>
      <c r="AD73" s="165">
        <f>AD75</f>
        <v>7229910.5099999998</v>
      </c>
      <c r="AE73" s="165">
        <f t="shared" ref="AE73:AG73" si="78">AE75</f>
        <v>1693164.84</v>
      </c>
      <c r="AF73" s="165">
        <f t="shared" si="78"/>
        <v>0</v>
      </c>
      <c r="AG73" s="165">
        <f t="shared" si="78"/>
        <v>8923075.3499999996</v>
      </c>
      <c r="AH73" s="38">
        <f t="shared" si="74"/>
        <v>0</v>
      </c>
    </row>
    <row r="74" spans="1:34" s="8" customFormat="1" ht="27" customHeight="1" x14ac:dyDescent="0.2">
      <c r="A74" s="170"/>
      <c r="B74" s="171"/>
      <c r="C74" s="149" t="s">
        <v>61</v>
      </c>
      <c r="D74" s="147" t="s">
        <v>62</v>
      </c>
      <c r="E74" s="148" t="s">
        <v>15</v>
      </c>
      <c r="F74" s="160"/>
      <c r="G74" s="160"/>
      <c r="H74" s="160"/>
      <c r="I74" s="160"/>
      <c r="J74" s="133">
        <v>1.03</v>
      </c>
      <c r="K74" s="160"/>
      <c r="L74" s="161"/>
      <c r="M74" s="161"/>
      <c r="N74" s="161"/>
      <c r="O74" s="162"/>
      <c r="P74" s="162"/>
      <c r="Q74" s="162"/>
      <c r="R74" s="164"/>
      <c r="S74" s="164"/>
      <c r="T74" s="164"/>
      <c r="U74" s="164"/>
      <c r="V74" s="163"/>
      <c r="W74" s="163"/>
      <c r="X74" s="163"/>
      <c r="Y74" s="163"/>
      <c r="Z74" s="157"/>
      <c r="AA74" s="157"/>
      <c r="AB74" s="157"/>
      <c r="AC74" s="157"/>
      <c r="AD74" s="165"/>
      <c r="AE74" s="165"/>
      <c r="AF74" s="165"/>
      <c r="AG74" s="165"/>
      <c r="AH74" s="38">
        <f t="shared" si="74"/>
        <v>0</v>
      </c>
    </row>
    <row r="75" spans="1:34" s="7" customFormat="1" ht="15" x14ac:dyDescent="0.25">
      <c r="A75" s="170"/>
      <c r="B75" s="171"/>
      <c r="C75" s="223" t="s">
        <v>107</v>
      </c>
      <c r="D75" s="224"/>
      <c r="E75" s="225"/>
      <c r="F75" s="21">
        <v>7204932.7599999998</v>
      </c>
      <c r="G75" s="21">
        <v>1651395.54</v>
      </c>
      <c r="H75" s="21">
        <v>0</v>
      </c>
      <c r="I75" s="142">
        <v>8856328.3000000007</v>
      </c>
      <c r="J75" s="142">
        <v>1.03</v>
      </c>
      <c r="K75" s="142">
        <f>I75*J75</f>
        <v>9122018.1490000002</v>
      </c>
      <c r="L75" s="21">
        <v>8923075.3499999996</v>
      </c>
      <c r="M75" s="21"/>
      <c r="N75" s="21"/>
      <c r="O75" s="142">
        <f>SUM(L75:N75)</f>
        <v>8923075.3499999996</v>
      </c>
      <c r="P75" s="142">
        <v>1.03</v>
      </c>
      <c r="Q75" s="142">
        <f>O75*P75</f>
        <v>9190767.6105000004</v>
      </c>
      <c r="R75" s="21"/>
      <c r="S75" s="21"/>
      <c r="T75" s="21"/>
      <c r="U75" s="142">
        <f t="shared" ref="U75" si="79">R75+S75+T75</f>
        <v>0</v>
      </c>
      <c r="V75" s="21"/>
      <c r="W75" s="21"/>
      <c r="X75" s="21"/>
      <c r="Y75" s="142"/>
      <c r="Z75" s="21"/>
      <c r="AA75" s="21"/>
      <c r="AB75" s="21"/>
      <c r="AC75" s="142"/>
      <c r="AD75" s="21">
        <v>7229910.5099999998</v>
      </c>
      <c r="AE75" s="21">
        <v>1693164.84</v>
      </c>
      <c r="AF75" s="21">
        <v>0</v>
      </c>
      <c r="AG75" s="142">
        <f>AD75+AE75+AF75</f>
        <v>8923075.3499999996</v>
      </c>
      <c r="AH75" s="226">
        <f t="shared" si="74"/>
        <v>0</v>
      </c>
    </row>
    <row r="76" spans="1:34" ht="30" customHeight="1" x14ac:dyDescent="0.25">
      <c r="A76" s="150">
        <v>2</v>
      </c>
      <c r="B76" s="159" t="s">
        <v>115</v>
      </c>
      <c r="C76" s="159"/>
      <c r="D76" s="159"/>
      <c r="E76" s="159"/>
      <c r="F76" s="31"/>
      <c r="G76" s="31"/>
      <c r="H76" s="31"/>
      <c r="I76" s="151">
        <f>(I9+I16+I20+I23+I25+I31+I33+I37+I40+I43+I45+I47+I50+I53+I55+I60+I62+I67+I69+I71+I73)</f>
        <v>485898570.19999999</v>
      </c>
      <c r="J76" s="151"/>
      <c r="K76" s="151">
        <f>(K9+K16+K20+K23+K25+K31+K33+K37+K40+K43+K45+K47+K50+K53+K55+K60+K62+K67+K69+K71+K73)</f>
        <v>500475527.30600011</v>
      </c>
      <c r="L76" s="36"/>
      <c r="M76" s="36"/>
      <c r="N76" s="36"/>
      <c r="O76" s="152">
        <f>(O9+O16+O20+O23+O25+O31+O33+O37+O40+O43+O45+O47+O50+O53+O55+O60+O62+O67+O69+O71+O73)*1.03</f>
        <v>547593968.87940013</v>
      </c>
      <c r="P76" s="152"/>
      <c r="Q76" s="152">
        <f>(Q9+Q16+Q20+Q23+Q25+Q31+Q33+Q37+Q40+Q43+Q45+Q47+Q50+Q53+Q55+Q60+Q62+Q67+Q69+Q71+Q73)*1.03</f>
        <v>564021787.94578207</v>
      </c>
      <c r="R76" s="36"/>
      <c r="S76" s="36"/>
      <c r="T76" s="36"/>
      <c r="U76" s="151">
        <f>SUM(U9:U75)</f>
        <v>358856298.57999998</v>
      </c>
      <c r="V76" s="151"/>
      <c r="W76" s="151"/>
      <c r="X76" s="151"/>
      <c r="Y76" s="151">
        <f>SUM(Y9:Y75)</f>
        <v>534879794.65999997</v>
      </c>
      <c r="Z76" s="151"/>
      <c r="AA76" s="151"/>
      <c r="AB76" s="151"/>
      <c r="AC76" s="151">
        <f>SUM(AC9:AC75)</f>
        <v>10898009.120000001</v>
      </c>
      <c r="AD76" s="152">
        <f>(AD9+AD16+AD20+AD23+AD25+AD31+AD33+AD37+AD40+AD43+AD45+AD47+AD50+AD53+AD55+AD60+AD62+AD67+AD69+AD71+AD73)</f>
        <v>426469016.12600005</v>
      </c>
      <c r="AE76" s="152">
        <f>(AE9+AE16+AE20+AE23+AE25+AE31+AE33+AE37+AE40+AE43+AE45+AE47+AE50+AE53+AE55+AE60+AE62+AE67+AE69+AE71+AE73)</f>
        <v>185875332.18000001</v>
      </c>
      <c r="AF76" s="152">
        <f>(AF9+AF16+AF20+AF23+AF25+AF31+AF33+AF37+AF40+AF43+AF45+AF47+AF50+AF53+AF55+AF60+AF62+AF67+AF69+AF71+AF73)</f>
        <v>1410000</v>
      </c>
      <c r="AG76" s="152">
        <f>(AG9+AG16+AG20+AG23+AG25+AG31+AG33+AG37+AG40+AG43+AG45+AG47+AG50+AG53+AG55+AG60+AG62+AG67+AG69+AG71+AG73)</f>
        <v>613754348.30599999</v>
      </c>
    </row>
    <row r="77" spans="1:34" ht="30" customHeight="1" x14ac:dyDescent="0.2">
      <c r="A77" s="150">
        <v>3</v>
      </c>
      <c r="B77" s="158" t="s">
        <v>63</v>
      </c>
      <c r="C77" s="158"/>
      <c r="D77" s="158"/>
      <c r="E77" s="158"/>
      <c r="F77" s="30"/>
      <c r="G77" s="30"/>
      <c r="H77" s="30"/>
      <c r="I77" s="125">
        <f>I76*0.2</f>
        <v>97179714.040000007</v>
      </c>
      <c r="J77" s="125"/>
      <c r="K77" s="125">
        <f>K76*0.2</f>
        <v>100095105.46120003</v>
      </c>
      <c r="L77" s="30"/>
      <c r="M77" s="30"/>
      <c r="N77" s="30"/>
      <c r="O77" s="109">
        <f>O76*0.2</f>
        <v>109518793.77588004</v>
      </c>
      <c r="P77" s="109"/>
      <c r="Q77" s="109">
        <f>Q76*0.2</f>
        <v>112804357.58915642</v>
      </c>
      <c r="R77" s="30"/>
      <c r="S77" s="30"/>
      <c r="T77" s="30"/>
      <c r="U77" s="125">
        <f>U76*0.2</f>
        <v>71771259.716000006</v>
      </c>
      <c r="V77" s="125"/>
      <c r="W77" s="125"/>
      <c r="X77" s="125"/>
      <c r="Y77" s="125">
        <f>Y76*0.2</f>
        <v>106975958.932</v>
      </c>
      <c r="Z77" s="125"/>
      <c r="AA77" s="125"/>
      <c r="AB77" s="125"/>
      <c r="AC77" s="125">
        <f>AC76*0.2</f>
        <v>2179601.8240000005</v>
      </c>
      <c r="AD77" s="109">
        <f>AD76*0.2</f>
        <v>85293803.225200012</v>
      </c>
      <c r="AE77" s="109">
        <f>AE76*0.2</f>
        <v>37175066.436000004</v>
      </c>
      <c r="AF77" s="109">
        <f>AF76*0.2</f>
        <v>282000</v>
      </c>
      <c r="AG77" s="109">
        <f>AG76*0.2</f>
        <v>122750869.6612</v>
      </c>
    </row>
    <row r="78" spans="1:34" ht="37.5" customHeight="1" x14ac:dyDescent="0.2">
      <c r="A78" s="150">
        <v>4</v>
      </c>
      <c r="B78" s="159" t="s">
        <v>64</v>
      </c>
      <c r="C78" s="159"/>
      <c r="D78" s="159"/>
      <c r="E78" s="159"/>
      <c r="F78" s="153"/>
      <c r="G78" s="153"/>
      <c r="H78" s="153"/>
      <c r="I78" s="154">
        <f>I76+I77</f>
        <v>583078284.24000001</v>
      </c>
      <c r="J78" s="154"/>
      <c r="K78" s="154">
        <f>K76+K77</f>
        <v>600570632.76720011</v>
      </c>
      <c r="L78" s="153"/>
      <c r="M78" s="153"/>
      <c r="N78" s="153"/>
      <c r="O78" s="155">
        <f>O76+O77</f>
        <v>657112762.65528011</v>
      </c>
      <c r="P78" s="155"/>
      <c r="Q78" s="155">
        <f>Q76+Q77</f>
        <v>676826145.53493845</v>
      </c>
      <c r="R78" s="153"/>
      <c r="S78" s="153"/>
      <c r="T78" s="153"/>
      <c r="U78" s="154">
        <f>U76+U77</f>
        <v>430627558.296</v>
      </c>
      <c r="V78" s="154"/>
      <c r="W78" s="154"/>
      <c r="X78" s="154"/>
      <c r="Y78" s="154">
        <f>Y76+Y77</f>
        <v>641855753.59200001</v>
      </c>
      <c r="Z78" s="154"/>
      <c r="AA78" s="154"/>
      <c r="AB78" s="154"/>
      <c r="AC78" s="154">
        <f>AC76+AC77</f>
        <v>13077610.944000002</v>
      </c>
      <c r="AD78" s="156">
        <f>AD76+AD77</f>
        <v>511762819.35120004</v>
      </c>
      <c r="AE78" s="156">
        <f>AE76+AE77</f>
        <v>223050398.616</v>
      </c>
      <c r="AF78" s="156">
        <f>AF76+AF77</f>
        <v>1692000</v>
      </c>
      <c r="AG78" s="156">
        <f>AG76+AG77</f>
        <v>736505217.96720004</v>
      </c>
    </row>
    <row r="80" spans="1:34" x14ac:dyDescent="0.2">
      <c r="I80" s="32"/>
      <c r="J80" s="32"/>
      <c r="K80" s="32"/>
      <c r="O80" s="96"/>
      <c r="P80" s="96"/>
      <c r="Q80" s="96"/>
    </row>
    <row r="81" spans="9:32" x14ac:dyDescent="0.2">
      <c r="I81" s="32"/>
      <c r="J81" s="32"/>
      <c r="K81" s="32"/>
      <c r="O81" s="96"/>
      <c r="P81" s="96"/>
      <c r="Q81" s="96">
        <f>Q15+Q33+Q58+Q59+Q61+Q65+Q66+Q68+Q75</f>
        <v>85837350.638899982</v>
      </c>
      <c r="AF81" s="39"/>
    </row>
    <row r="82" spans="9:32" ht="12.75" customHeight="1" x14ac:dyDescent="0.2"/>
    <row r="83" spans="9:32" ht="12.75" customHeight="1" x14ac:dyDescent="0.2"/>
    <row r="84" spans="9:32" ht="12.75" customHeight="1" x14ac:dyDescent="0.2"/>
  </sheetData>
  <autoFilter ref="A1:AG78"/>
  <mergeCells count="121">
    <mergeCell ref="A2:U2"/>
    <mergeCell ref="A3:B3"/>
    <mergeCell ref="C3:U3"/>
    <mergeCell ref="R5:U5"/>
    <mergeCell ref="V5:Y5"/>
    <mergeCell ref="F5:K5"/>
    <mergeCell ref="I40:I41"/>
    <mergeCell ref="L5:Q5"/>
    <mergeCell ref="P40:P41"/>
    <mergeCell ref="F40:F41"/>
    <mergeCell ref="G40:G41"/>
    <mergeCell ref="H40:H41"/>
    <mergeCell ref="K40:K41"/>
    <mergeCell ref="N40:N41"/>
    <mergeCell ref="X40:X41"/>
    <mergeCell ref="Y40:Y41"/>
    <mergeCell ref="Z5:AC5"/>
    <mergeCell ref="AD5:AG5"/>
    <mergeCell ref="A6:A75"/>
    <mergeCell ref="B6:B75"/>
    <mergeCell ref="C7:C8"/>
    <mergeCell ref="R40:R41"/>
    <mergeCell ref="S40:S41"/>
    <mergeCell ref="T40:T41"/>
    <mergeCell ref="I55:I56"/>
    <mergeCell ref="I62:I63"/>
    <mergeCell ref="I73:I74"/>
    <mergeCell ref="Q55:Q56"/>
    <mergeCell ref="Q62:Q63"/>
    <mergeCell ref="Q73:Q74"/>
    <mergeCell ref="P55:P56"/>
    <mergeCell ref="P62:P63"/>
    <mergeCell ref="P73:P74"/>
    <mergeCell ref="R55:R56"/>
    <mergeCell ref="S55:S56"/>
    <mergeCell ref="T55:T56"/>
    <mergeCell ref="AA40:AA41"/>
    <mergeCell ref="AB40:AB41"/>
    <mergeCell ref="AC40:AC41"/>
    <mergeCell ref="AD40:AD41"/>
    <mergeCell ref="AE40:AE41"/>
    <mergeCell ref="AF40:AF41"/>
    <mergeCell ref="U40:U41"/>
    <mergeCell ref="V40:V41"/>
    <mergeCell ref="W40:W41"/>
    <mergeCell ref="AG40:AG41"/>
    <mergeCell ref="R62:R63"/>
    <mergeCell ref="S62:S63"/>
    <mergeCell ref="T62:T63"/>
    <mergeCell ref="U62:U63"/>
    <mergeCell ref="V62:V63"/>
    <mergeCell ref="AE55:AE56"/>
    <mergeCell ref="AF55:AF56"/>
    <mergeCell ref="AG55:AG56"/>
    <mergeCell ref="Y55:Y56"/>
    <mergeCell ref="Z55:Z56"/>
    <mergeCell ref="AA55:AA56"/>
    <mergeCell ref="AB55:AB56"/>
    <mergeCell ref="AC55:AC56"/>
    <mergeCell ref="AD55:AD56"/>
    <mergeCell ref="AC62:AC63"/>
    <mergeCell ref="AD62:AD63"/>
    <mergeCell ref="AE62:AE63"/>
    <mergeCell ref="AF62:AF63"/>
    <mergeCell ref="AG62:AG63"/>
    <mergeCell ref="W62:W63"/>
    <mergeCell ref="X62:X63"/>
    <mergeCell ref="B76:E76"/>
    <mergeCell ref="AG73:AG74"/>
    <mergeCell ref="AA73:AA74"/>
    <mergeCell ref="AB73:AB74"/>
    <mergeCell ref="AC73:AC74"/>
    <mergeCell ref="AD73:AD74"/>
    <mergeCell ref="AE73:AE74"/>
    <mergeCell ref="AF73:AF74"/>
    <mergeCell ref="R73:R74"/>
    <mergeCell ref="S73:S74"/>
    <mergeCell ref="T73:T74"/>
    <mergeCell ref="U73:U74"/>
    <mergeCell ref="V73:V74"/>
    <mergeCell ref="W73:W74"/>
    <mergeCell ref="X73:X74"/>
    <mergeCell ref="Y73:Y74"/>
    <mergeCell ref="Z73:Z74"/>
    <mergeCell ref="K55:K56"/>
    <mergeCell ref="Y62:Y63"/>
    <mergeCell ref="Z62:Z63"/>
    <mergeCell ref="AA62:AA63"/>
    <mergeCell ref="AB62:AB63"/>
    <mergeCell ref="L55:L56"/>
    <mergeCell ref="M55:M56"/>
    <mergeCell ref="N55:N56"/>
    <mergeCell ref="O55:O56"/>
    <mergeCell ref="U55:U56"/>
    <mergeCell ref="V55:V56"/>
    <mergeCell ref="W55:W56"/>
    <mergeCell ref="X55:X56"/>
    <mergeCell ref="Z40:Z41"/>
    <mergeCell ref="B77:E77"/>
    <mergeCell ref="B78:E78"/>
    <mergeCell ref="F62:F63"/>
    <mergeCell ref="G62:G63"/>
    <mergeCell ref="H62:H63"/>
    <mergeCell ref="K62:K63"/>
    <mergeCell ref="F73:F74"/>
    <mergeCell ref="G73:G74"/>
    <mergeCell ref="H73:H74"/>
    <mergeCell ref="K73:K74"/>
    <mergeCell ref="L62:L63"/>
    <mergeCell ref="M62:M63"/>
    <mergeCell ref="N62:N63"/>
    <mergeCell ref="O62:O63"/>
    <mergeCell ref="L73:L74"/>
    <mergeCell ref="M73:M74"/>
    <mergeCell ref="N73:N74"/>
    <mergeCell ref="O73:O74"/>
    <mergeCell ref="L40:L41"/>
    <mergeCell ref="M40:M41"/>
    <mergeCell ref="F55:F56"/>
    <mergeCell ref="G55:G56"/>
    <mergeCell ref="H55:H56"/>
  </mergeCells>
  <conditionalFormatting sqref="AH7:AH75">
    <cfRule type="cellIs" dxfId="5" priority="6" operator="greaterThan">
      <formula>76779334.88</formula>
    </cfRule>
  </conditionalFormatting>
  <conditionalFormatting sqref="AH1:AH1048576">
    <cfRule type="cellIs" dxfId="4" priority="1" operator="lessThan">
      <formula>0</formula>
    </cfRule>
    <cfRule type="cellIs" dxfId="3" priority="2" operator="greaterThan">
      <formula>0</formula>
    </cfRule>
    <cfRule type="cellIs" dxfId="2" priority="3" operator="greaterThan">
      <formula>0</formula>
    </cfRule>
    <cfRule type="cellIs" dxfId="1" priority="4" operator="lessThan">
      <formula>0</formula>
    </cfRule>
    <cfRule type="cellIs" dxfId="0" priority="5" operator="greaterThan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"/>
  <sheetViews>
    <sheetView workbookViewId="0">
      <selection activeCell="C16" sqref="C16"/>
    </sheetView>
  </sheetViews>
  <sheetFormatPr defaultColWidth="8.85546875" defaultRowHeight="12.75" x14ac:dyDescent="0.2"/>
  <cols>
    <col min="1" max="1" width="3.85546875" style="43" customWidth="1"/>
    <col min="2" max="2" width="27.85546875" style="44" customWidth="1"/>
    <col min="3" max="3" width="90.28515625" style="45" customWidth="1"/>
    <col min="4" max="4" width="19" style="45" customWidth="1"/>
    <col min="5" max="5" width="14.85546875" style="45" customWidth="1"/>
    <col min="6" max="8" width="21.42578125" style="45" customWidth="1"/>
    <col min="9" max="9" width="22.85546875" style="45" customWidth="1"/>
    <col min="10" max="10" width="26" style="45" customWidth="1"/>
    <col min="11" max="13" width="8.85546875" style="45"/>
    <col min="14" max="14" width="43.5703125" style="45" customWidth="1"/>
    <col min="15" max="16384" width="8.85546875" style="45"/>
  </cols>
  <sheetData>
    <row r="2" spans="1:9" ht="27.75" customHeight="1" x14ac:dyDescent="0.2">
      <c r="A2" s="53" t="s">
        <v>0</v>
      </c>
      <c r="B2" s="54" t="s">
        <v>4</v>
      </c>
      <c r="C2" s="55" t="s">
        <v>5</v>
      </c>
      <c r="D2" s="55"/>
      <c r="E2" s="55"/>
      <c r="F2" s="182" t="s">
        <v>122</v>
      </c>
      <c r="G2" s="182"/>
      <c r="H2" s="182"/>
      <c r="I2" s="183"/>
    </row>
    <row r="3" spans="1:9" ht="30" customHeight="1" x14ac:dyDescent="0.2">
      <c r="A3" s="184">
        <v>1</v>
      </c>
      <c r="B3" s="187" t="s">
        <v>6</v>
      </c>
      <c r="C3" s="56" t="s">
        <v>7</v>
      </c>
      <c r="D3" s="56" t="s">
        <v>8</v>
      </c>
      <c r="E3" s="56" t="s">
        <v>9</v>
      </c>
      <c r="F3" s="57" t="s">
        <v>1</v>
      </c>
      <c r="G3" s="57" t="s">
        <v>10</v>
      </c>
      <c r="H3" s="57" t="s">
        <v>11</v>
      </c>
      <c r="I3" s="58" t="s">
        <v>123</v>
      </c>
    </row>
    <row r="4" spans="1:9" ht="15" x14ac:dyDescent="0.25">
      <c r="A4" s="185"/>
      <c r="B4" s="187"/>
      <c r="C4" s="172" t="s">
        <v>12</v>
      </c>
      <c r="D4" s="172"/>
      <c r="E4" s="172"/>
      <c r="F4" s="172"/>
      <c r="G4" s="172"/>
      <c r="H4" s="172"/>
      <c r="I4" s="189"/>
    </row>
    <row r="5" spans="1:9" ht="15" x14ac:dyDescent="0.25">
      <c r="A5" s="185"/>
      <c r="B5" s="187"/>
      <c r="C5" s="59" t="s">
        <v>13</v>
      </c>
      <c r="D5" s="60" t="s">
        <v>14</v>
      </c>
      <c r="E5" s="61" t="s">
        <v>15</v>
      </c>
      <c r="F5" s="62">
        <f>'свод по СУБПОДРЯДУ '!AD9</f>
        <v>186031440.16600001</v>
      </c>
      <c r="G5" s="62">
        <f>'свод по СУБПОДРЯДУ '!AE9</f>
        <v>135048106.5</v>
      </c>
      <c r="H5" s="62">
        <f>'свод по СУБПОДРЯДУ '!AF9</f>
        <v>0</v>
      </c>
      <c r="I5" s="63">
        <f>SUM(F5:H5)</f>
        <v>321079546.66600001</v>
      </c>
    </row>
    <row r="6" spans="1:9" ht="15" x14ac:dyDescent="0.25">
      <c r="A6" s="185"/>
      <c r="B6" s="187"/>
      <c r="C6" s="59" t="s">
        <v>16</v>
      </c>
      <c r="D6" s="60" t="s">
        <v>17</v>
      </c>
      <c r="E6" s="61" t="s">
        <v>15</v>
      </c>
      <c r="F6" s="62">
        <f>'свод по СУБПОДРЯДУ '!AD16</f>
        <v>3668490</v>
      </c>
      <c r="G6" s="62">
        <f>'свод по СУБПОДРЯДУ '!AE16</f>
        <v>4083495.83</v>
      </c>
      <c r="H6" s="62">
        <f>'свод по СУБПОДРЯДУ '!AF16</f>
        <v>0</v>
      </c>
      <c r="I6" s="63">
        <f t="shared" ref="I6:I29" si="0">SUM(F6:H6)</f>
        <v>7751985.8300000001</v>
      </c>
    </row>
    <row r="7" spans="1:9" ht="15" x14ac:dyDescent="0.25">
      <c r="A7" s="185"/>
      <c r="B7" s="187"/>
      <c r="C7" s="59" t="s">
        <v>18</v>
      </c>
      <c r="D7" s="60" t="s">
        <v>19</v>
      </c>
      <c r="E7" s="61" t="s">
        <v>15</v>
      </c>
      <c r="F7" s="62">
        <f>'свод по СУБПОДРЯДУ '!AD20</f>
        <v>6867423.0700000003</v>
      </c>
      <c r="G7" s="62">
        <f>'свод по СУБПОДРЯДУ '!AE20</f>
        <v>6394420.0499999998</v>
      </c>
      <c r="H7" s="62">
        <f>'свод по СУБПОДРЯДУ '!AF20</f>
        <v>300000</v>
      </c>
      <c r="I7" s="63">
        <f t="shared" si="0"/>
        <v>13561843.120000001</v>
      </c>
    </row>
    <row r="8" spans="1:9" ht="15" x14ac:dyDescent="0.25">
      <c r="A8" s="185"/>
      <c r="B8" s="187"/>
      <c r="C8" s="59" t="s">
        <v>20</v>
      </c>
      <c r="D8" s="60" t="s">
        <v>21</v>
      </c>
      <c r="E8" s="61" t="s">
        <v>15</v>
      </c>
      <c r="F8" s="62">
        <f>'свод по СУБПОДРЯДУ '!AD23</f>
        <v>93000000</v>
      </c>
      <c r="G8" s="62">
        <f>'свод по СУБПОДРЯДУ '!AE23</f>
        <v>3000000</v>
      </c>
      <c r="H8" s="62">
        <f>'свод по СУБПОДРЯДУ '!AF23</f>
        <v>0</v>
      </c>
      <c r="I8" s="63">
        <f t="shared" si="0"/>
        <v>96000000</v>
      </c>
    </row>
    <row r="9" spans="1:9" ht="15" x14ac:dyDescent="0.25">
      <c r="A9" s="185"/>
      <c r="B9" s="187"/>
      <c r="C9" s="59" t="s">
        <v>22</v>
      </c>
      <c r="D9" s="60" t="s">
        <v>23</v>
      </c>
      <c r="E9" s="61" t="s">
        <v>15</v>
      </c>
      <c r="F9" s="62">
        <f>'свод по СУБПОДРЯДУ '!AD25</f>
        <v>44000000</v>
      </c>
      <c r="G9" s="62">
        <f>'свод по СУБПОДРЯДУ '!AE25</f>
        <v>6350586</v>
      </c>
      <c r="H9" s="62">
        <f>'свод по СУБПОДРЯДУ '!AF25</f>
        <v>690000</v>
      </c>
      <c r="I9" s="63">
        <f t="shared" si="0"/>
        <v>51040586</v>
      </c>
    </row>
    <row r="10" spans="1:9" ht="15" x14ac:dyDescent="0.25">
      <c r="A10" s="185"/>
      <c r="B10" s="187"/>
      <c r="C10" s="59" t="s">
        <v>24</v>
      </c>
      <c r="D10" s="60" t="s">
        <v>25</v>
      </c>
      <c r="E10" s="61" t="s">
        <v>15</v>
      </c>
      <c r="F10" s="62">
        <f>'свод по СУБПОДРЯДУ '!AD31</f>
        <v>27000000</v>
      </c>
      <c r="G10" s="62">
        <f>'свод по СУБПОДРЯДУ '!AE31</f>
        <v>800000</v>
      </c>
      <c r="H10" s="62">
        <f>'свод по СУБПОДРЯДУ '!AF31</f>
        <v>300000</v>
      </c>
      <c r="I10" s="63">
        <f t="shared" si="0"/>
        <v>28100000</v>
      </c>
    </row>
    <row r="11" spans="1:9" ht="15" x14ac:dyDescent="0.25">
      <c r="A11" s="185"/>
      <c r="B11" s="187"/>
      <c r="C11" s="59" t="s">
        <v>26</v>
      </c>
      <c r="D11" s="60" t="s">
        <v>27</v>
      </c>
      <c r="E11" s="61" t="s">
        <v>15</v>
      </c>
      <c r="F11" s="62">
        <f>'свод по СУБПОДРЯДУ '!AD33</f>
        <v>15412958.860000001</v>
      </c>
      <c r="G11" s="62">
        <f>'свод по СУБПОДРЯДУ '!AE33</f>
        <v>8843498.7899999991</v>
      </c>
      <c r="H11" s="62">
        <f>'свод по СУБПОДРЯДУ '!AF33</f>
        <v>0</v>
      </c>
      <c r="I11" s="63">
        <f t="shared" si="0"/>
        <v>24256457.649999999</v>
      </c>
    </row>
    <row r="12" spans="1:9" ht="15" x14ac:dyDescent="0.25">
      <c r="A12" s="185"/>
      <c r="B12" s="187"/>
      <c r="C12" s="59" t="s">
        <v>28</v>
      </c>
      <c r="D12" s="60" t="s">
        <v>29</v>
      </c>
      <c r="E12" s="61" t="s">
        <v>15</v>
      </c>
      <c r="F12" s="62">
        <f>'свод по СУБПОДРЯДУ '!AD37</f>
        <v>3300000</v>
      </c>
      <c r="G12" s="62">
        <f>'свод по СУБПОДРЯДУ '!AE37</f>
        <v>2261666.67</v>
      </c>
      <c r="H12" s="62">
        <f>'свод по СУБПОДРЯДУ '!AF37</f>
        <v>0</v>
      </c>
      <c r="I12" s="63">
        <f t="shared" si="0"/>
        <v>5561666.6699999999</v>
      </c>
    </row>
    <row r="13" spans="1:9" ht="15" x14ac:dyDescent="0.25">
      <c r="A13" s="185"/>
      <c r="B13" s="187"/>
      <c r="C13" s="222" t="s">
        <v>30</v>
      </c>
      <c r="D13" s="220" t="s">
        <v>31</v>
      </c>
      <c r="E13" s="221" t="s">
        <v>15</v>
      </c>
      <c r="F13" s="84">
        <f>'свод по СУБПОДРЯДУ '!AD42</f>
        <v>2100000</v>
      </c>
      <c r="G13" s="84">
        <f>'свод по СУБПОДРЯДУ '!AE42</f>
        <v>1200000</v>
      </c>
      <c r="H13" s="84">
        <f>'свод по СУБПОДРЯДУ '!AF42</f>
        <v>0</v>
      </c>
      <c r="I13" s="85">
        <f t="shared" si="0"/>
        <v>3300000</v>
      </c>
    </row>
    <row r="14" spans="1:9" ht="15" x14ac:dyDescent="0.25">
      <c r="A14" s="185"/>
      <c r="B14" s="187"/>
      <c r="C14" s="222" t="s">
        <v>32</v>
      </c>
      <c r="D14" s="220" t="s">
        <v>33</v>
      </c>
      <c r="E14" s="221" t="s">
        <v>15</v>
      </c>
      <c r="F14" s="84"/>
      <c r="G14" s="84"/>
      <c r="H14" s="84"/>
      <c r="I14" s="85">
        <f t="shared" si="0"/>
        <v>0</v>
      </c>
    </row>
    <row r="15" spans="1:9" ht="15" x14ac:dyDescent="0.25">
      <c r="A15" s="185"/>
      <c r="B15" s="187"/>
      <c r="C15" s="59" t="s">
        <v>34</v>
      </c>
      <c r="D15" s="60" t="s">
        <v>35</v>
      </c>
      <c r="E15" s="61" t="s">
        <v>15</v>
      </c>
      <c r="F15" s="62">
        <f>'свод по СУБПОДРЯДУ '!AD43</f>
        <v>72000</v>
      </c>
      <c r="G15" s="62">
        <f>'свод по СУБПОДРЯДУ '!AE43</f>
        <v>40000</v>
      </c>
      <c r="H15" s="62">
        <f>'свод по СУБПОДРЯДУ '!AF43</f>
        <v>0</v>
      </c>
      <c r="I15" s="63">
        <f t="shared" si="0"/>
        <v>112000</v>
      </c>
    </row>
    <row r="16" spans="1:9" ht="15" x14ac:dyDescent="0.25">
      <c r="A16" s="185"/>
      <c r="B16" s="187"/>
      <c r="C16" s="59" t="s">
        <v>124</v>
      </c>
      <c r="D16" s="60" t="s">
        <v>36</v>
      </c>
      <c r="E16" s="61" t="s">
        <v>15</v>
      </c>
      <c r="F16" s="62">
        <f>'свод по СУБПОДРЯДУ '!AD45</f>
        <v>5300</v>
      </c>
      <c r="G16" s="62">
        <f>'свод по СУБПОДРЯДУ '!AE45</f>
        <v>10000</v>
      </c>
      <c r="H16" s="62">
        <f>'свод по СУБПОДРЯДУ '!AF45</f>
        <v>0</v>
      </c>
      <c r="I16" s="63">
        <f t="shared" si="0"/>
        <v>15300</v>
      </c>
    </row>
    <row r="17" spans="1:9" ht="15" x14ac:dyDescent="0.25">
      <c r="A17" s="185"/>
      <c r="B17" s="187"/>
      <c r="C17" s="59" t="s">
        <v>37</v>
      </c>
      <c r="D17" s="60" t="s">
        <v>38</v>
      </c>
      <c r="E17" s="61" t="s">
        <v>15</v>
      </c>
      <c r="F17" s="62">
        <f>'свод по СУБПОДРЯДУ '!AD47</f>
        <v>195000</v>
      </c>
      <c r="G17" s="62">
        <f>'свод по СУБПОДРЯДУ '!AE47</f>
        <v>40000</v>
      </c>
      <c r="H17" s="62">
        <f>'свод по СУБПОДРЯДУ '!AF47</f>
        <v>0</v>
      </c>
      <c r="I17" s="63">
        <f t="shared" si="0"/>
        <v>235000</v>
      </c>
    </row>
    <row r="18" spans="1:9" ht="15" x14ac:dyDescent="0.25">
      <c r="A18" s="185"/>
      <c r="B18" s="187"/>
      <c r="C18" s="59" t="s">
        <v>39</v>
      </c>
      <c r="D18" s="60" t="s">
        <v>40</v>
      </c>
      <c r="E18" s="61" t="s">
        <v>15</v>
      </c>
      <c r="F18" s="62">
        <f>'свод по СУБПОДРЯДУ '!AD50</f>
        <v>2300000</v>
      </c>
      <c r="G18" s="62">
        <f>'свод по СУБПОДРЯДУ '!AE50</f>
        <v>150000</v>
      </c>
      <c r="H18" s="62">
        <f>'свод по СУБПОДРЯДУ '!AF50</f>
        <v>120000</v>
      </c>
      <c r="I18" s="63">
        <f t="shared" si="0"/>
        <v>2570000</v>
      </c>
    </row>
    <row r="19" spans="1:9" ht="15" x14ac:dyDescent="0.2">
      <c r="A19" s="185"/>
      <c r="B19" s="187"/>
      <c r="C19" s="64" t="s">
        <v>41</v>
      </c>
      <c r="D19" s="60" t="s">
        <v>42</v>
      </c>
      <c r="E19" s="61" t="s">
        <v>15</v>
      </c>
      <c r="F19" s="62">
        <f>'свод по СУБПОДРЯДУ '!AD53</f>
        <v>386250</v>
      </c>
      <c r="G19" s="62">
        <f>'свод по СУБПОДРЯДУ '!AE53</f>
        <v>594583</v>
      </c>
      <c r="H19" s="62">
        <f>'свод по СУБПОДРЯДУ '!AF53</f>
        <v>0</v>
      </c>
      <c r="I19" s="63">
        <f t="shared" si="0"/>
        <v>980833</v>
      </c>
    </row>
    <row r="20" spans="1:9" ht="15" x14ac:dyDescent="0.25">
      <c r="A20" s="185"/>
      <c r="B20" s="187"/>
      <c r="C20" s="222" t="s">
        <v>43</v>
      </c>
      <c r="D20" s="220" t="s">
        <v>44</v>
      </c>
      <c r="E20" s="221" t="s">
        <v>15</v>
      </c>
      <c r="F20" s="84">
        <f>'свод по СУБПОДРЯДУ '!AD57+'свод по СУБПОДРЯДУ '!AD58+'свод по СУБПОДРЯДУ '!AD59</f>
        <v>3100503.73</v>
      </c>
      <c r="G20" s="84">
        <f>'свод по СУБПОДРЯДУ '!AE57+'свод по СУБПОДРЯДУ '!AE58+'свод по СУБПОДРЯДУ '!AE59</f>
        <v>1960066.9400000002</v>
      </c>
      <c r="H20" s="84">
        <v>0</v>
      </c>
      <c r="I20" s="85">
        <f t="shared" si="0"/>
        <v>5060570.67</v>
      </c>
    </row>
    <row r="21" spans="1:9" ht="15" x14ac:dyDescent="0.25">
      <c r="A21" s="185"/>
      <c r="B21" s="187"/>
      <c r="C21" s="222" t="s">
        <v>45</v>
      </c>
      <c r="D21" s="220" t="s">
        <v>46</v>
      </c>
      <c r="E21" s="221" t="s">
        <v>15</v>
      </c>
      <c r="F21" s="84"/>
      <c r="G21" s="84"/>
      <c r="H21" s="84"/>
      <c r="I21" s="85">
        <f t="shared" si="0"/>
        <v>0</v>
      </c>
    </row>
    <row r="22" spans="1:9" ht="15" x14ac:dyDescent="0.25">
      <c r="A22" s="185"/>
      <c r="B22" s="187"/>
      <c r="C22" s="59" t="s">
        <v>47</v>
      </c>
      <c r="D22" s="60" t="s">
        <v>48</v>
      </c>
      <c r="E22" s="61" t="s">
        <v>15</v>
      </c>
      <c r="F22" s="62">
        <f>'свод по СУБПОДРЯДУ '!AD60</f>
        <v>3479906.54</v>
      </c>
      <c r="G22" s="62">
        <f>'свод по СУБПОДРЯДУ '!AE60</f>
        <v>1696913.28</v>
      </c>
      <c r="H22" s="62">
        <f>'свод по СУБПОДРЯДУ '!AF60</f>
        <v>0</v>
      </c>
      <c r="I22" s="63">
        <f t="shared" si="0"/>
        <v>5176819.82</v>
      </c>
    </row>
    <row r="23" spans="1:9" ht="15" x14ac:dyDescent="0.25">
      <c r="A23" s="185"/>
      <c r="B23" s="187"/>
      <c r="C23" s="222" t="s">
        <v>49</v>
      </c>
      <c r="D23" s="220" t="s">
        <v>50</v>
      </c>
      <c r="E23" s="221" t="s">
        <v>15</v>
      </c>
      <c r="F23" s="84">
        <f>'свод по СУБПОДРЯДУ '!AD64+'свод по СУБПОДРЯДУ '!AD65+'свод по СУБПОДРЯДУ '!AD66</f>
        <v>8382002.96</v>
      </c>
      <c r="G23" s="84">
        <f>'свод по СУБПОДРЯДУ '!AE64+'свод по СУБПОДРЯДУ '!AE65+'свод по СУБПОДРЯДУ '!AE66</f>
        <v>6584874.3300000001</v>
      </c>
      <c r="H23" s="84">
        <v>0</v>
      </c>
      <c r="I23" s="85">
        <f t="shared" si="0"/>
        <v>14966877.289999999</v>
      </c>
    </row>
    <row r="24" spans="1:9" ht="15" x14ac:dyDescent="0.25">
      <c r="A24" s="185"/>
      <c r="B24" s="187"/>
      <c r="C24" s="222" t="s">
        <v>51</v>
      </c>
      <c r="D24" s="220" t="s">
        <v>52</v>
      </c>
      <c r="E24" s="221" t="s">
        <v>15</v>
      </c>
      <c r="F24" s="84"/>
      <c r="G24" s="84"/>
      <c r="H24" s="84"/>
      <c r="I24" s="85">
        <f t="shared" si="0"/>
        <v>0</v>
      </c>
    </row>
    <row r="25" spans="1:9" ht="15" x14ac:dyDescent="0.25">
      <c r="A25" s="185"/>
      <c r="B25" s="187"/>
      <c r="C25" s="59" t="s">
        <v>53</v>
      </c>
      <c r="D25" s="60" t="s">
        <v>54</v>
      </c>
      <c r="E25" s="61" t="s">
        <v>15</v>
      </c>
      <c r="F25" s="62">
        <f>'свод по СУБПОДРЯДУ '!AD67</f>
        <v>5067180.29</v>
      </c>
      <c r="G25" s="62">
        <f>'свод по СУБПОДРЯДУ '!AE67</f>
        <v>3024343.45</v>
      </c>
      <c r="H25" s="62">
        <f>'свод по СУБПОДРЯДУ '!AF67</f>
        <v>0</v>
      </c>
      <c r="I25" s="63">
        <f t="shared" si="0"/>
        <v>8091523.7400000002</v>
      </c>
    </row>
    <row r="26" spans="1:9" ht="15" x14ac:dyDescent="0.2">
      <c r="A26" s="185"/>
      <c r="B26" s="187"/>
      <c r="C26" s="64" t="s">
        <v>55</v>
      </c>
      <c r="D26" s="60" t="s">
        <v>56</v>
      </c>
      <c r="E26" s="61" t="s">
        <v>15</v>
      </c>
      <c r="F26" s="62">
        <f>'свод по СУБПОДРЯДУ '!AD69</f>
        <v>10088250</v>
      </c>
      <c r="G26" s="62">
        <f>'свод по СУБПОДРЯДУ '!AE69</f>
        <v>440250</v>
      </c>
      <c r="H26" s="62">
        <f>'свод по СУБПОДРЯДУ '!AF69</f>
        <v>0</v>
      </c>
      <c r="I26" s="63">
        <f t="shared" si="0"/>
        <v>10528500</v>
      </c>
    </row>
    <row r="27" spans="1:9" ht="15" x14ac:dyDescent="0.2">
      <c r="A27" s="185"/>
      <c r="B27" s="187"/>
      <c r="C27" s="64" t="s">
        <v>57</v>
      </c>
      <c r="D27" s="60" t="s">
        <v>58</v>
      </c>
      <c r="E27" s="61" t="s">
        <v>15</v>
      </c>
      <c r="F27" s="62">
        <f>'свод по СУБПОДРЯДУ '!AD71</f>
        <v>4782400</v>
      </c>
      <c r="G27" s="62">
        <f>'свод по СУБПОДРЯДУ '!AE71</f>
        <v>1659362.5</v>
      </c>
      <c r="H27" s="62">
        <f>'свод по СУБПОДРЯДУ '!AF71</f>
        <v>0</v>
      </c>
      <c r="I27" s="63">
        <f t="shared" si="0"/>
        <v>6441762.5</v>
      </c>
    </row>
    <row r="28" spans="1:9" ht="15" x14ac:dyDescent="0.2">
      <c r="A28" s="185"/>
      <c r="B28" s="187"/>
      <c r="C28" s="219" t="s">
        <v>59</v>
      </c>
      <c r="D28" s="220" t="s">
        <v>60</v>
      </c>
      <c r="E28" s="221" t="s">
        <v>15</v>
      </c>
      <c r="F28" s="84">
        <f>'свод по СУБПОДРЯДУ '!AD75</f>
        <v>7229910.5099999998</v>
      </c>
      <c r="G28" s="84">
        <f>'свод по СУБПОДРЯДУ '!AE75</f>
        <v>1693164.84</v>
      </c>
      <c r="H28" s="84">
        <f>'свод по СУБПОДРЯДУ '!AF75</f>
        <v>0</v>
      </c>
      <c r="I28" s="85">
        <f t="shared" si="0"/>
        <v>8923075.3499999996</v>
      </c>
    </row>
    <row r="29" spans="1:9" ht="15" x14ac:dyDescent="0.2">
      <c r="A29" s="185"/>
      <c r="B29" s="187"/>
      <c r="C29" s="219" t="s">
        <v>61</v>
      </c>
      <c r="D29" s="220" t="s">
        <v>62</v>
      </c>
      <c r="E29" s="221" t="s">
        <v>15</v>
      </c>
      <c r="F29" s="84"/>
      <c r="G29" s="84"/>
      <c r="H29" s="84"/>
      <c r="I29" s="85">
        <f t="shared" si="0"/>
        <v>0</v>
      </c>
    </row>
    <row r="30" spans="1:9" ht="15" x14ac:dyDescent="0.2">
      <c r="A30" s="186"/>
      <c r="B30" s="188"/>
      <c r="C30" s="64" t="s">
        <v>125</v>
      </c>
      <c r="D30" s="60"/>
      <c r="E30" s="61"/>
      <c r="F30" s="190"/>
      <c r="G30" s="191"/>
      <c r="H30" s="191"/>
      <c r="I30" s="65">
        <f>F30</f>
        <v>0</v>
      </c>
    </row>
    <row r="31" spans="1:9" ht="20.25" customHeight="1" x14ac:dyDescent="0.2">
      <c r="A31" s="66">
        <v>2</v>
      </c>
      <c r="B31" s="192" t="s">
        <v>126</v>
      </c>
      <c r="C31" s="193"/>
      <c r="D31" s="193"/>
      <c r="E31" s="193"/>
      <c r="F31" s="193"/>
      <c r="G31" s="193"/>
      <c r="H31" s="193"/>
      <c r="I31" s="63">
        <f>SUM(I5:I30)</f>
        <v>613754348.30599999</v>
      </c>
    </row>
    <row r="32" spans="1:9" ht="17.25" customHeight="1" x14ac:dyDescent="0.2">
      <c r="A32" s="66">
        <v>3</v>
      </c>
      <c r="B32" s="192" t="s">
        <v>127</v>
      </c>
      <c r="C32" s="193"/>
      <c r="D32" s="193"/>
      <c r="E32" s="193"/>
      <c r="F32" s="193"/>
      <c r="G32" s="193"/>
      <c r="H32" s="193"/>
      <c r="I32" s="63">
        <f>I31*0.03</f>
        <v>18412630.44918</v>
      </c>
    </row>
    <row r="33" spans="1:10" ht="30" customHeight="1" x14ac:dyDescent="0.2">
      <c r="A33" s="66">
        <v>4</v>
      </c>
      <c r="B33" s="194" t="s">
        <v>128</v>
      </c>
      <c r="C33" s="195"/>
      <c r="D33" s="195"/>
      <c r="E33" s="195"/>
      <c r="F33" s="195"/>
      <c r="G33" s="195"/>
      <c r="H33" s="195"/>
      <c r="I33" s="67">
        <f>I31+I32</f>
        <v>632166978.75518</v>
      </c>
      <c r="J33" s="68" t="s">
        <v>129</v>
      </c>
    </row>
    <row r="34" spans="1:10" ht="30" customHeight="1" x14ac:dyDescent="0.25">
      <c r="A34" s="66">
        <v>5</v>
      </c>
      <c r="B34" s="69" t="s">
        <v>63</v>
      </c>
      <c r="C34" s="196" t="s">
        <v>130</v>
      </c>
      <c r="D34" s="197"/>
      <c r="E34" s="197"/>
      <c r="F34" s="197"/>
      <c r="G34" s="197"/>
      <c r="H34" s="197"/>
      <c r="I34" s="63">
        <f>I33*0.2</f>
        <v>126433395.751036</v>
      </c>
    </row>
    <row r="35" spans="1:10" ht="22.5" customHeight="1" x14ac:dyDescent="0.25">
      <c r="A35" s="66">
        <v>6</v>
      </c>
      <c r="B35" s="198" t="s">
        <v>64</v>
      </c>
      <c r="C35" s="199"/>
      <c r="D35" s="199"/>
      <c r="E35" s="199"/>
      <c r="F35" s="199"/>
      <c r="G35" s="199"/>
      <c r="H35" s="199"/>
      <c r="I35" s="63">
        <f>I33+I34</f>
        <v>758600374.50621605</v>
      </c>
    </row>
    <row r="36" spans="1:10" ht="42" customHeight="1" x14ac:dyDescent="0.2">
      <c r="A36" s="66">
        <v>7</v>
      </c>
      <c r="B36" s="69" t="s">
        <v>131</v>
      </c>
      <c r="C36" s="178" t="s">
        <v>132</v>
      </c>
      <c r="D36" s="179"/>
      <c r="E36" s="179"/>
      <c r="F36" s="180"/>
      <c r="G36" s="180"/>
      <c r="H36" s="180"/>
      <c r="I36" s="181"/>
      <c r="J36" s="70"/>
    </row>
    <row r="37" spans="1:10" ht="27" customHeight="1" x14ac:dyDescent="0.2">
      <c r="A37" s="66">
        <v>8</v>
      </c>
      <c r="B37" s="69" t="s">
        <v>133</v>
      </c>
      <c r="C37" s="202" t="s">
        <v>134</v>
      </c>
      <c r="D37" s="203"/>
      <c r="E37" s="203"/>
      <c r="F37" s="204" t="s">
        <v>135</v>
      </c>
      <c r="G37" s="204"/>
      <c r="H37" s="204"/>
      <c r="I37" s="181"/>
    </row>
    <row r="38" spans="1:10" ht="66.75" customHeight="1" x14ac:dyDescent="0.2">
      <c r="A38" s="71">
        <v>9</v>
      </c>
      <c r="B38" s="69" t="s">
        <v>136</v>
      </c>
      <c r="C38" s="202" t="s">
        <v>137</v>
      </c>
      <c r="D38" s="203"/>
      <c r="E38" s="203"/>
      <c r="F38" s="205" t="s">
        <v>138</v>
      </c>
      <c r="G38" s="205"/>
      <c r="H38" s="205"/>
      <c r="I38" s="206"/>
      <c r="J38" s="72"/>
    </row>
    <row r="39" spans="1:10" ht="31.5" customHeight="1" x14ac:dyDescent="0.2">
      <c r="A39" s="71">
        <v>10</v>
      </c>
      <c r="B39" s="69" t="s">
        <v>139</v>
      </c>
      <c r="C39" s="207" t="s">
        <v>140</v>
      </c>
      <c r="D39" s="208"/>
      <c r="E39" s="208"/>
      <c r="F39" s="209" t="s">
        <v>141</v>
      </c>
      <c r="G39" s="209"/>
      <c r="H39" s="209"/>
      <c r="I39" s="210"/>
    </row>
    <row r="40" spans="1:10" ht="55.15" customHeight="1" x14ac:dyDescent="0.25">
      <c r="A40" s="71">
        <v>11</v>
      </c>
      <c r="B40" s="69" t="s">
        <v>142</v>
      </c>
      <c r="C40" s="211"/>
      <c r="D40" s="212"/>
      <c r="E40" s="212"/>
      <c r="F40" s="202" t="s">
        <v>143</v>
      </c>
      <c r="G40" s="202"/>
      <c r="H40" s="202"/>
      <c r="I40" s="210"/>
    </row>
    <row r="41" spans="1:10" x14ac:dyDescent="0.2">
      <c r="A41" s="49"/>
      <c r="B41" s="50"/>
      <c r="C41" s="51"/>
      <c r="D41" s="51"/>
      <c r="E41" s="51"/>
      <c r="F41" s="73"/>
      <c r="G41" s="73"/>
      <c r="H41" s="73"/>
      <c r="I41" s="52"/>
    </row>
    <row r="42" spans="1:10" x14ac:dyDescent="0.2">
      <c r="A42" s="213" t="s">
        <v>144</v>
      </c>
      <c r="B42" s="214"/>
      <c r="C42" s="214"/>
      <c r="D42" s="214"/>
      <c r="E42" s="214"/>
      <c r="F42" s="214"/>
      <c r="G42" s="214"/>
      <c r="H42" s="214"/>
      <c r="I42" s="52"/>
    </row>
    <row r="43" spans="1:10" x14ac:dyDescent="0.2">
      <c r="A43" s="49"/>
      <c r="B43" s="50"/>
      <c r="C43" s="51"/>
      <c r="D43" s="51"/>
      <c r="E43" s="51"/>
      <c r="F43" s="51"/>
      <c r="G43" s="51"/>
      <c r="H43" s="51"/>
      <c r="I43" s="52"/>
    </row>
    <row r="44" spans="1:10" x14ac:dyDescent="0.2">
      <c r="A44" s="49"/>
      <c r="B44" s="50"/>
      <c r="C44" s="51"/>
      <c r="D44" s="51"/>
      <c r="E44" s="51"/>
      <c r="F44" s="51"/>
      <c r="G44" s="51"/>
      <c r="H44" s="51"/>
      <c r="I44" s="52"/>
    </row>
    <row r="45" spans="1:10" s="46" customFormat="1" ht="15" x14ac:dyDescent="0.25">
      <c r="A45" s="215" t="s">
        <v>145</v>
      </c>
      <c r="B45" s="216"/>
      <c r="C45" s="47"/>
      <c r="D45" s="217" t="s">
        <v>146</v>
      </c>
      <c r="E45" s="218"/>
      <c r="F45" s="218"/>
      <c r="G45" s="47"/>
      <c r="H45" s="74"/>
      <c r="I45" s="48"/>
    </row>
    <row r="46" spans="1:10" ht="15.75" thickBot="1" x14ac:dyDescent="0.3">
      <c r="A46" s="75" t="s">
        <v>147</v>
      </c>
      <c r="B46" s="76"/>
      <c r="C46" s="77"/>
      <c r="D46" s="200" t="s">
        <v>148</v>
      </c>
      <c r="E46" s="201"/>
      <c r="F46" s="201"/>
      <c r="G46" s="77"/>
      <c r="H46" s="78" t="s">
        <v>149</v>
      </c>
      <c r="I46" s="79"/>
    </row>
    <row r="47" spans="1:10" x14ac:dyDescent="0.2">
      <c r="A47" s="68"/>
      <c r="B47" s="80"/>
      <c r="C47" s="81"/>
      <c r="D47" s="81"/>
      <c r="E47" s="81"/>
      <c r="F47" s="81"/>
      <c r="G47" s="81"/>
    </row>
    <row r="48" spans="1:10" x14ac:dyDescent="0.2">
      <c r="A48" s="68"/>
      <c r="B48" s="80"/>
      <c r="C48" s="81"/>
      <c r="D48" s="81"/>
      <c r="E48" s="81"/>
      <c r="F48" s="81"/>
      <c r="G48" s="81"/>
    </row>
    <row r="49" spans="1:7" x14ac:dyDescent="0.2">
      <c r="A49" s="82" t="s">
        <v>150</v>
      </c>
      <c r="B49" s="80"/>
      <c r="C49" s="81"/>
      <c r="D49" s="81"/>
      <c r="E49" s="81"/>
      <c r="F49" s="81"/>
      <c r="G49" s="81"/>
    </row>
    <row r="50" spans="1:7" x14ac:dyDescent="0.2">
      <c r="A50" s="82" t="s">
        <v>151</v>
      </c>
      <c r="B50" s="80"/>
      <c r="C50" s="81"/>
      <c r="D50" s="81"/>
      <c r="E50" s="81"/>
      <c r="F50" s="81"/>
      <c r="G50" s="81"/>
    </row>
    <row r="51" spans="1:7" x14ac:dyDescent="0.2">
      <c r="A51" s="82" t="s">
        <v>152</v>
      </c>
      <c r="B51" s="80"/>
      <c r="C51" s="81"/>
      <c r="D51" s="81"/>
      <c r="E51" s="81"/>
      <c r="F51" s="81"/>
      <c r="G51" s="81"/>
    </row>
    <row r="52" spans="1:7" x14ac:dyDescent="0.2">
      <c r="A52" s="82" t="s">
        <v>153</v>
      </c>
      <c r="B52" s="80"/>
      <c r="C52" s="81"/>
      <c r="D52" s="81"/>
      <c r="E52" s="81"/>
      <c r="F52" s="81"/>
      <c r="G52" s="81"/>
    </row>
    <row r="53" spans="1:7" x14ac:dyDescent="0.2">
      <c r="A53" s="82" t="s">
        <v>154</v>
      </c>
      <c r="B53" s="80"/>
      <c r="C53" s="81"/>
      <c r="D53" s="81"/>
      <c r="E53" s="81"/>
      <c r="F53" s="81"/>
      <c r="G53" s="81"/>
    </row>
    <row r="54" spans="1:7" ht="25.5" x14ac:dyDescent="0.2">
      <c r="A54" s="83"/>
      <c r="B54" s="80" t="s">
        <v>155</v>
      </c>
      <c r="C54" s="81"/>
      <c r="D54" s="81"/>
      <c r="E54" s="81"/>
      <c r="F54" s="81"/>
      <c r="G54" s="81"/>
    </row>
  </sheetData>
  <mergeCells count="24">
    <mergeCell ref="D46:F46"/>
    <mergeCell ref="C37:E37"/>
    <mergeCell ref="F37:I37"/>
    <mergeCell ref="C38:E38"/>
    <mergeCell ref="F38:I38"/>
    <mergeCell ref="C39:E39"/>
    <mergeCell ref="F39:I39"/>
    <mergeCell ref="C40:E40"/>
    <mergeCell ref="F40:I40"/>
    <mergeCell ref="A42:H42"/>
    <mergeCell ref="A45:B45"/>
    <mergeCell ref="D45:F45"/>
    <mergeCell ref="C36:E36"/>
    <mergeCell ref="F36:I36"/>
    <mergeCell ref="F2:I2"/>
    <mergeCell ref="A3:A30"/>
    <mergeCell ref="B3:B30"/>
    <mergeCell ref="C4:I4"/>
    <mergeCell ref="F30:H30"/>
    <mergeCell ref="B31:H31"/>
    <mergeCell ref="B32:H32"/>
    <mergeCell ref="B33:H33"/>
    <mergeCell ref="C34:H34"/>
    <mergeCell ref="B35:H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 по СУБПОДРЯДУ 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2025-06-21T15:04:51Z</dcterms:created>
  <dcterms:modified xsi:type="dcterms:W3CDTF">2025-07-09T13:29:27Z</dcterms:modified>
</cp:coreProperties>
</file>