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hatkovaIV\Documents\ЕТУ\зАКУПКИ\Аммиак\Холодилка плюс эстакада\"/>
    </mc:Choice>
  </mc:AlternateContent>
  <xr:revisionPtr revIDLastSave="0" documentId="8_{908CE89F-F0A0-4528-A4AB-2530D73E1758}" xr6:coauthVersionLast="36" xr6:coauthVersionMax="36" xr10:uidLastSave="{00000000-0000-0000-0000-000000000000}"/>
  <bookViews>
    <workbookView xWindow="32760" yWindow="60" windowWidth="7500" windowHeight="4245" xr2:uid="{00000000-000D-0000-FFFF-FFFF00000000}"/>
  </bookViews>
  <sheets>
    <sheet name="Мои данные" sheetId="1" r:id="rId1"/>
  </sheets>
  <definedNames>
    <definedName name="Print_Titles" localSheetId="0">'Мои данные'!$22:$22</definedName>
    <definedName name="_xlnm.Print_Titles" localSheetId="0">'Мои данные'!$22:$22</definedName>
  </definedNames>
  <calcPr calcId="191029"/>
</workbook>
</file>

<file path=xl/calcChain.xml><?xml version="1.0" encoding="utf-8"?>
<calcChain xmlns="http://schemas.openxmlformats.org/spreadsheetml/2006/main">
  <c r="M24" i="1" l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</author>
    <author>Соседко А.Н.</author>
    <author>G_Alex</author>
    <author>Andrey</author>
    <author>Волченков Сергей</author>
    <author>ykazaeva</author>
    <author>&lt;&gt;</author>
  </authors>
  <commentList>
    <comment ref="A2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Титул::&lt;подпись 200 атрибут 950 текст&gt;  &lt;подпись 200 значение&gt;</t>
        </r>
      </text>
    </comment>
    <comment ref="O2" authorId="1" shapeId="0" xr:uid="{00000000-0006-0000-0000-000002000000}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Титул::&lt;подпись 210 атрибут 950 текст&gt;  &lt;подпись 210 значение&gt;</t>
        </r>
      </text>
    </comment>
    <comment ref="A3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Титул::_________________ /&lt;подпись 200 атрибут 950 значение&gt;/</t>
        </r>
      </text>
    </comment>
    <comment ref="O3" authorId="1" shapeId="0" xr:uid="{00000000-0006-0000-0000-000004000000}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Титул::_________________ /&lt;подпись 210 атрибут 950 значение&gt;/</t>
        </r>
      </text>
    </comment>
    <comment ref="A7" authorId="2" shapeId="0" xr:uid="{00000000-0006-0000-0000-000005000000}">
      <text>
        <r>
          <rPr>
            <sz val="10"/>
            <color indexed="81"/>
            <rFont val="Tahoma"/>
            <family val="2"/>
            <charset val="204"/>
          </rPr>
          <t xml:space="preserve"> Титул::&lt;Наименование стройки&gt;
</t>
        </r>
      </text>
    </comment>
    <comment ref="A12" authorId="2" shapeId="0" xr:uid="{00000000-0006-0000-0000-000006000000}">
      <text>
        <r>
          <rPr>
            <b/>
            <sz val="10"/>
            <color indexed="81"/>
            <rFont val="Tahoma"/>
            <family val="2"/>
            <charset val="204"/>
          </rPr>
          <t xml:space="preserve"> Титул::на &lt;Наименование локальной сметы&gt;,&lt;Наименование объекта&gt;</t>
        </r>
      </text>
    </comment>
    <comment ref="D15" authorId="3" shapeId="0" xr:uid="{00000000-0006-0000-0000-000007000000}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Титул::&lt;Основание&gt;</t>
        </r>
      </text>
    </comment>
    <comment ref="D16" authorId="3" shapeId="0" xr:uid="{00000000-0006-0000-0000-000008000000}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ИтогоБИМ::&lt;Итого по расчету&gt; руб.</t>
        </r>
      </text>
    </comment>
    <comment ref="A22" authorId="2" shapeId="0" xr:uid="{00000000-0006-0000-0000-000009000000}">
      <text>
        <r>
          <rPr>
            <sz val="10"/>
            <color indexed="81"/>
            <rFont val="Tahoma"/>
            <family val="2"/>
            <charset val="204"/>
          </rPr>
          <t xml:space="preserve"> ЛокСмета::&lt;Номер позиции по смете&gt;
</t>
        </r>
      </text>
    </comment>
    <comment ref="B22" authorId="2" shapeId="0" xr:uid="{00000000-0006-0000-0000-00000A000000}">
      <text>
        <r>
          <rPr>
            <sz val="10"/>
            <color indexed="81"/>
            <rFont val="Tahoma"/>
            <family val="2"/>
            <charset val="204"/>
          </rPr>
          <t xml:space="preserve"> ЛокСмета::&lt;Обоснование (код) позиции&gt;      &lt;Примечание&gt;
</t>
        </r>
      </text>
    </comment>
    <comment ref="C22" authorId="2" shapeId="0" xr:uid="{00000000-0006-0000-0000-00000B000000}">
      <text>
        <r>
          <rPr>
            <sz val="10"/>
            <color indexed="81"/>
            <rFont val="Tahoma"/>
            <family val="2"/>
          </rPr>
          <t xml:space="preserve"> ЛокСмета::&lt;Наименование (текстовая часть) расценки&gt;
______________
&lt;Обоснование коэффициентов&gt;
______________
&lt;Формула расчета стоимости единицы&gt;
Территориальные поправки:
ПЗ х &lt;Территориальная поправка к ПЗ к расценкам 2001г.&gt;, ОЗП х &lt;Территориальная поправка к ОЗП к расценкам 2001г.&gt;, ЭМ х &lt;Территориальная поправка к ЭМ к расценкам 2001г.&gt;, ЗПМ х &lt;Территориальная поправка к ЗПМ к расценкам 2001г.&gt;, МАТ х &lt;Территориальная поправка к МАТ к расценкам 2001г.&gt;</t>
        </r>
      </text>
    </comment>
    <comment ref="D22" authorId="2" shapeId="0" xr:uid="{00000000-0006-0000-0000-00000C000000}">
      <text>
        <r>
          <rPr>
            <sz val="10"/>
            <color indexed="81"/>
            <rFont val="Tahoma"/>
            <family val="2"/>
          </rPr>
          <t xml:space="preserve"> ЛокСмета::&lt;Ед. измерения по расценке&gt;
</t>
        </r>
      </text>
    </comment>
    <comment ref="E22" authorId="2" shapeId="0" xr:uid="{00000000-0006-0000-0000-00000D000000}">
      <text>
        <r>
          <rPr>
            <sz val="10"/>
            <color indexed="81"/>
            <rFont val="Tahoma"/>
            <family val="2"/>
          </rPr>
          <t xml:space="preserve"> ЛокСмета::&lt;Количество всего (физ. объем) по позиции&gt;
</t>
        </r>
      </text>
    </comment>
    <comment ref="F22" authorId="2" shapeId="0" xr:uid="{00000000-0006-0000-0000-00000E000000}">
      <text>
        <r>
          <rPr>
            <sz val="10"/>
            <color indexed="81"/>
            <rFont val="Tahoma"/>
            <family val="2"/>
          </rPr>
          <t xml:space="preserve"> ЛокСмета::&lt;ПЗ по позиции на единицу в базисных ценах с учетом всех к-тов&gt;
_____
&lt;ОЗП по позиции на единицу в базисных ценах с учетом всех к-тов&gt;</t>
        </r>
      </text>
    </comment>
    <comment ref="G22" authorId="2" shapeId="0" xr:uid="{00000000-0006-0000-0000-00000F000000}">
      <text>
        <r>
          <rPr>
            <sz val="10"/>
            <color indexed="81"/>
            <rFont val="Tahoma"/>
            <family val="2"/>
          </rPr>
          <t xml:space="preserve"> ЛокСмета::&lt;ЭММ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22" authorId="4" shapeId="0" xr:uid="{00000000-0006-0000-0000-000010000000}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ЛокСмета::&lt;МАТ по позиции на единицу в базисных ценах с учетом всех к-тов&gt;</t>
        </r>
      </text>
    </comment>
    <comment ref="I22" authorId="3" shapeId="0" xr:uid="{00000000-0006-0000-0000-000011000000}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ЛокСмета::&lt;Индекс к позиции&gt;</t>
        </r>
      </text>
    </comment>
    <comment ref="J22" authorId="2" shapeId="0" xr:uid="{00000000-0006-0000-0000-000012000000}">
      <text>
        <r>
          <rPr>
            <sz val="10"/>
            <color indexed="81"/>
            <rFont val="Tahoma"/>
            <family val="2"/>
          </rPr>
          <t xml:space="preserve"> ЛокСмета::&lt;Общая стоимость ПЗ по позиции для БИМ до начисления НР и СП&gt;
_____
&lt;Общая стоимость ОЗП по позиции для БИМ до начисления НР и СП&gt;
</t>
        </r>
      </text>
    </comment>
    <comment ref="K22" authorId="2" shapeId="0" xr:uid="{00000000-0006-0000-0000-000013000000}">
      <text>
        <r>
          <rPr>
            <sz val="10"/>
            <color indexed="81"/>
            <rFont val="Tahoma"/>
            <family val="2"/>
          </rPr>
          <t xml:space="preserve"> ЛокСмета::&lt;Общая стоимость ЭММ по позиции для БИМ до начисления НР и СП&gt;
_____
&lt;Общая стоимость ЗПМ по позиции для БИМ до начисления НР и СП&gt;
</t>
        </r>
      </text>
    </comment>
    <comment ref="L22" authorId="4" shapeId="0" xr:uid="{00000000-0006-0000-0000-000014000000}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ЛокСмета::&lt;Общая стоимость МАТ по позиции для БИМ до начисления НР и СП&gt;</t>
        </r>
      </text>
    </comment>
    <comment ref="M22" authorId="2" shapeId="0" xr:uid="{00000000-0006-0000-0000-000015000000}">
      <text>
        <r>
          <rPr>
            <sz val="10"/>
            <color indexed="81"/>
            <rFont val="Tahoma"/>
            <family val="2"/>
          </rPr>
          <t xml:space="preserve"> ЛокСмета::=&lt;Общая стоимость ОЗП по позиции для БИМ до начисления НР и СП&gt;+&lt;Общая стоимость ЗПМ по позиции для БИМ до начисления НР и СП&gt;</t>
        </r>
      </text>
    </comment>
    <comment ref="N22" authorId="2" shapeId="0" xr:uid="{00000000-0006-0000-0000-000016000000}">
      <text>
        <r>
          <rPr>
            <sz val="8"/>
            <color indexed="81"/>
            <rFont val="Tahoma"/>
            <family val="2"/>
          </rPr>
          <t xml:space="preserve"> ЛокСмета::&lt;Строка задания НР для БИМ&gt;
____
&lt;Строка задания СП для БИМ&gt;</t>
        </r>
      </text>
    </comment>
    <comment ref="O22" authorId="2" shapeId="0" xr:uid="{00000000-0006-0000-0000-000017000000}">
      <text>
        <r>
          <rPr>
            <b/>
            <sz val="8"/>
            <color indexed="81"/>
            <rFont val="Tahoma"/>
            <family val="2"/>
          </rPr>
          <t xml:space="preserve"> ЛокСмета::&lt;Итоговое значение по позиции для БИМ&gt;</t>
        </r>
      </text>
    </comment>
    <comment ref="P22" authorId="5" shapeId="0" xr:uid="{00000000-0006-0000-0000-000018000000}">
      <text>
        <r>
          <rPr>
            <sz val="8"/>
            <color indexed="81"/>
            <rFont val="Tahoma"/>
            <family val="2"/>
            <charset val="204"/>
          </rPr>
          <t xml:space="preserve"> ЛокСмета::&lt;ТЗ по позиции на единицу&gt;
_____
&lt;ТЗМ по позиции на единицу&gt;</t>
        </r>
      </text>
    </comment>
    <comment ref="Q22" authorId="5" shapeId="0" xr:uid="{00000000-0006-0000-0000-000019000000}">
      <text>
        <r>
          <rPr>
            <sz val="8"/>
            <color indexed="81"/>
            <rFont val="Tahoma"/>
            <family val="2"/>
            <charset val="204"/>
          </rPr>
          <t xml:space="preserve"> ЛокСмета::&lt;ТЗ по позиции всего&gt;
_____
&lt;ТЗM по позиции всего&gt;</t>
        </r>
      </text>
    </comment>
    <comment ref="A103" authorId="3" shapeId="0" xr:uid="{00000000-0006-0000-0000-00001A000000}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Итоги::&lt;Текстовая часть (итоги)&gt;</t>
        </r>
      </text>
    </comment>
    <comment ref="J103" authorId="6" shapeId="0" xr:uid="{00000000-0006-0000-0000-00001B000000}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 &lt;Прямые затраты (итоги)&gt;
_____
&lt;З/п основных рабочих (итоги)&gt;</t>
        </r>
      </text>
    </comment>
    <comment ref="K103" authorId="6" shapeId="0" xr:uid="{00000000-0006-0000-0000-00001C000000}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Итоги::&lt;Эксплуатация машин (итоги)&gt;
_____
&lt;З/п машинистов (итоги)&gt;</t>
        </r>
      </text>
    </comment>
    <comment ref="Q103" authorId="5" shapeId="0" xr:uid="{00000000-0006-0000-0000-00001D000000}">
      <text>
        <r>
          <rPr>
            <sz val="8"/>
            <color indexed="81"/>
            <rFont val="Tahoma"/>
            <family val="2"/>
            <charset val="204"/>
          </rPr>
          <t xml:space="preserve"> Итоги::&lt;Трудозатраты основных рабочих (итоги)&gt;
&lt;Трудозатраты машинистов (итоги)&gt;</t>
        </r>
      </text>
    </comment>
    <comment ref="A105" authorId="6" shapeId="0" xr:uid="{00000000-0006-0000-0000-00001E000000}">
      <text>
        <r>
          <rPr>
            <b/>
            <sz val="8"/>
            <color indexed="81"/>
            <rFont val="Tahoma"/>
            <family val="2"/>
            <charset val="204"/>
          </rPr>
          <t xml:space="preserve"> Хвост::&lt;подпись 300 атрибут 970 значение&gt; _________________ /&lt;подпись 300 значение&gt;/</t>
        </r>
      </text>
    </comment>
    <comment ref="A107" authorId="6" shapeId="0" xr:uid="{00000000-0006-0000-0000-00001F000000}">
      <text>
        <r>
          <rPr>
            <b/>
            <sz val="8"/>
            <color indexed="81"/>
            <rFont val="Tahoma"/>
            <family val="2"/>
            <charset val="204"/>
          </rPr>
          <t xml:space="preserve"> Хвост::&lt;подпись 310 атрибут 970 значение&gt; _________________ /&lt;подпись 310 значение&gt;/</t>
        </r>
      </text>
    </comment>
  </commentList>
</comments>
</file>

<file path=xl/sharedStrings.xml><?xml version="1.0" encoding="utf-8"?>
<sst xmlns="http://schemas.openxmlformats.org/spreadsheetml/2006/main" count="494" uniqueCount="273">
  <si>
    <t>ЛОКАЛЬНЫЙ  СМЕТНЫЙ  РАСЧЕТ</t>
  </si>
  <si>
    <t>(наименование работ и затрат, наименование объекта)</t>
  </si>
  <si>
    <t>№ пп</t>
  </si>
  <si>
    <t>Обоснование</t>
  </si>
  <si>
    <t>Наименование</t>
  </si>
  <si>
    <t>ФОТ</t>
  </si>
  <si>
    <t>Всего</t>
  </si>
  <si>
    <t xml:space="preserve">Основание:  </t>
  </si>
  <si>
    <t>(наименование стройки)</t>
  </si>
  <si>
    <t>в т.ч. оплата труда</t>
  </si>
  <si>
    <t>оплата труда</t>
  </si>
  <si>
    <t>Экспл. маш.</t>
  </si>
  <si>
    <t>Стоимость единицы в базисных ценах</t>
  </si>
  <si>
    <t>Сметная стоимость</t>
  </si>
  <si>
    <t>Общая стоимость в текущих ценах</t>
  </si>
  <si>
    <t>Обоснование индекса</t>
  </si>
  <si>
    <t>индексы по статьям затрат</t>
  </si>
  <si>
    <t>Стоим СМР в текущих ценах с накладными и сметной прибылью</t>
  </si>
  <si>
    <t>Материалы</t>
  </si>
  <si>
    <t>ТЗ осн.раб.
ТЗ мех.
на единицу</t>
  </si>
  <si>
    <t>ТЗ осн.раб.
ТЗ мех.
всего</t>
  </si>
  <si>
    <t>Нормативные показатели (2001 г.)
в % от ФОТ Ннр/Нсп</t>
  </si>
  <si>
    <t>Количество</t>
  </si>
  <si>
    <t>Единица измерения</t>
  </si>
  <si>
    <t xml:space="preserve">УТВЕРЖДАЮ </t>
  </si>
  <si>
    <t>СОГЛАСОВАНО</t>
  </si>
  <si>
    <t>"___" __________ 2021 г.</t>
  </si>
  <si>
    <t>Составлен в базисных и текущих ценах по состоянию на                          2021 г.</t>
  </si>
  <si>
    <t xml:space="preserve">  </t>
  </si>
  <si>
    <t>_________________ //</t>
  </si>
  <si>
    <t>на КМ Холодильная установка с изготовлением и АКЗ (1 кв Минстрой),Холодильная установка</t>
  </si>
  <si>
    <t>2123317,49 руб.</t>
  </si>
  <si>
    <t>Составил:  _________________ //</t>
  </si>
  <si>
    <t>Проверил:  _________________ //</t>
  </si>
  <si>
    <t>Раздел 1. Холодильная установка</t>
  </si>
  <si>
    <t>ФЕР09-03-002-05</t>
  </si>
  <si>
    <t>Монтаж колонн одноэтажных и многоэтажных зданий и крановых эстакад высотой: до 25 м составного сечения массой до 5,0 т
______________
(Прил.9.3 п.2 Монтаж конструктивных элементов по железобетонным и каменным опорам ОЗП=1,1; ТЗ=1,1;
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
______________
405,72 = 416,21 - 0,00031 x 15 620,00 - 0,6 x 9,42</t>
  </si>
  <si>
    <t>т</t>
  </si>
  <si>
    <t>471,4
_____
118,45</t>
  </si>
  <si>
    <t>313,28
_____
36,16</t>
  </si>
  <si>
    <t>1 1 квартал Минстрой для  ЛО ОЗП=42,7; ЭМ=13,65; ЗПМ=42,7; МАТ=8,85</t>
  </si>
  <si>
    <t>11050,95
_____
5771,19</t>
  </si>
  <si>
    <t>4879,27
_____
1761,54</t>
  </si>
  <si>
    <t>НР 93% от ФОТ
____
СП 62% от ФОТ</t>
  </si>
  <si>
    <t>12,903
_____
2,714</t>
  </si>
  <si>
    <t xml:space="preserve">14,72
_____
 </t>
  </si>
  <si>
    <t>1.1</t>
  </si>
  <si>
    <t/>
  </si>
  <si>
    <t>Грунт-эмаль   Ecomast E 280</t>
  </si>
  <si>
    <t>кг</t>
  </si>
  <si>
    <t xml:space="preserve">
_____
 </t>
  </si>
  <si>
    <t>1.2</t>
  </si>
  <si>
    <t>Растворитель Ecosol 44</t>
  </si>
  <si>
    <t>ФЕРм38-01-003-01</t>
  </si>
  <si>
    <t>Решетчатые конструкции (стойки, опоры, фермы и пр.), сборка с помощью: крана на автомобильном ходу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</t>
  </si>
  <si>
    <t>2369,59
_____
1006,73</t>
  </si>
  <si>
    <t>1116,18
_____
109,54</t>
  </si>
  <si>
    <t>68923,76
_____
49048,74</t>
  </si>
  <si>
    <t>17384,09
_____
5336,74</t>
  </si>
  <si>
    <t>НР 90% от ФОТ
____
СП 45% от ФОТ</t>
  </si>
  <si>
    <t>104,65
_____
8,441</t>
  </si>
  <si>
    <t xml:space="preserve">119,41
_____
 </t>
  </si>
  <si>
    <t>2.1</t>
  </si>
  <si>
    <t>ФССЦ-08.3.12.01-0041</t>
  </si>
  <si>
    <t>Балки двутавровые для монорельсов №24М, марка стали: С255</t>
  </si>
  <si>
    <t>2.2</t>
  </si>
  <si>
    <t>ФССЦ-08.3.08.03-0002</t>
  </si>
  <si>
    <t>Прокат угловой горячекатаный нормальной точности прокатки немерной длины из стали: С245</t>
  </si>
  <si>
    <t>2.3</t>
  </si>
  <si>
    <t>ФССЦ-08.3.05.02-0058</t>
  </si>
  <si>
    <t>Прокат толстолистовой горячекатаный в листах, марка стали Ст3, толщина 6-8 мм</t>
  </si>
  <si>
    <t>2.4</t>
  </si>
  <si>
    <t>ФССЦ-08.3.05.02-0074</t>
  </si>
  <si>
    <t>Прокат толстолистовой горячекатаный в листах, марка стали Ст3пс, толщина 12-14 мм</t>
  </si>
  <si>
    <t>2.5</t>
  </si>
  <si>
    <t>ФССЦ-08.3.05.02-0103</t>
  </si>
  <si>
    <t>Прокат толстолистовой горячекатаный в листах, марка стали ВСт3пс5, толщина 30 мм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</si>
  <si>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</si>
  <si>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
______________
722,80 = 733,29 - 0,00031 x 15 620,00 - 0,6 x 9,42</t>
  </si>
  <si>
    <t>816,84
_____
183,17</t>
  </si>
  <si>
    <t>537,82
_____
49,27</t>
  </si>
  <si>
    <t>26610,23
_____
12999,23</t>
  </si>
  <si>
    <t>12201,16
_____
3496,28</t>
  </si>
  <si>
    <t>17,94
_____
3,312</t>
  </si>
  <si>
    <t xml:space="preserve">29,82
_____
 </t>
  </si>
  <si>
    <t>3.1</t>
  </si>
  <si>
    <t>3.2</t>
  </si>
  <si>
    <t>ФЕРм38-01-002-01</t>
  </si>
  <si>
    <t>Монорельсы, балки и другие аналогичные конструкции промышленных зданий, сборка с помощью: крана на автомобильном ходу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</t>
  </si>
  <si>
    <t>560,14
_____
257,77</t>
  </si>
  <si>
    <t>261,68
_____
22,2</t>
  </si>
  <si>
    <t>24828,4
_____
18293,45</t>
  </si>
  <si>
    <t>5936,61
_____
1575,13</t>
  </si>
  <si>
    <t>26,795
_____
1,725</t>
  </si>
  <si>
    <t xml:space="preserve">44,53
_____
 </t>
  </si>
  <si>
    <t>4.1</t>
  </si>
  <si>
    <t>4.2</t>
  </si>
  <si>
    <t>ФССЦ-08.3.11.01-0020</t>
  </si>
  <si>
    <t>Швеллеры № 12-40 сталь марки Ст1сп-Ст6сп</t>
  </si>
  <si>
    <t>4.3</t>
  </si>
  <si>
    <t>4.4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</si>
  <si>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</si>
  <si>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
______________
1 040,98 = 1 051,47 - 0,00031 x 15 620,00 - 0,6 x 9,42</t>
  </si>
  <si>
    <t>1163,85
_____
397,52</t>
  </si>
  <si>
    <t>544,49
_____
62,05</t>
  </si>
  <si>
    <t>36469,3
_____
23475,22</t>
  </si>
  <si>
    <t>10278,87
_____
3664,55</t>
  </si>
  <si>
    <t>45,4825
_____
4,6115</t>
  </si>
  <si>
    <t xml:space="preserve">62,9
_____
 </t>
  </si>
  <si>
    <t>5.1</t>
  </si>
  <si>
    <t>5.2</t>
  </si>
  <si>
    <t>83542,12
_____
59451,71</t>
  </si>
  <si>
    <t>21071,17
_____
6468,64</t>
  </si>
  <si>
    <t xml:space="preserve">144,73
_____
 </t>
  </si>
  <si>
    <t>6.1</t>
  </si>
  <si>
    <t>6.2</t>
  </si>
  <si>
    <t>6.3</t>
  </si>
  <si>
    <t>ФССЦ-08.3.09.05-0031</t>
  </si>
  <si>
    <t>Профиль гнутый из холоднокатаного листового проката, толщина 3,9 мм</t>
  </si>
  <si>
    <t>6.4</t>
  </si>
  <si>
    <t>ФЕР09-03-015-01</t>
  </si>
  <si>
    <t>Монтаж прогонов при шаге ферм до 12 м при высоте здания: до 25 м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
______________
479,16 = 489,65 - 0,00031 x 15 620,00 - 0,6 x 9,42</t>
  </si>
  <si>
    <t>539,78
_____
141,71</t>
  </si>
  <si>
    <t>323,07
_____
28,35</t>
  </si>
  <si>
    <t>16676,17
_____
9070,76</t>
  </si>
  <si>
    <t>6610,44
_____
1814,45</t>
  </si>
  <si>
    <t>16,215
_____
2,0125</t>
  </si>
  <si>
    <t xml:space="preserve">24,31
_____
 </t>
  </si>
  <si>
    <t>7.1</t>
  </si>
  <si>
    <t>7.2</t>
  </si>
  <si>
    <t>22393,37
_____
16499,33</t>
  </si>
  <si>
    <t>5354,38
_____
1420,65</t>
  </si>
  <si>
    <t xml:space="preserve">40,17
_____
 </t>
  </si>
  <si>
    <t>8.1</t>
  </si>
  <si>
    <t>Швеллеры № 18 прим</t>
  </si>
  <si>
    <t>8.2</t>
  </si>
  <si>
    <t>Швеллеры № 16 прим</t>
  </si>
  <si>
    <t>8.3</t>
  </si>
  <si>
    <t>ФЕР09-03-029-01</t>
  </si>
  <si>
    <t>Монтаж лестниц прямолинейных и криволинейных, пожарных с ограждением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
______________
1 020,99 = 1 031,48 - 0,00031 x 15 620,00 - 0,6 x 9,42</t>
  </si>
  <si>
    <t>1162,44
_____
312,41</t>
  </si>
  <si>
    <t>772,03
_____
90,25</t>
  </si>
  <si>
    <t>3046,48
_____
1654,14</t>
  </si>
  <si>
    <t>1306,74
_____
477,87</t>
  </si>
  <si>
    <t>33,235
_____
6,7045</t>
  </si>
  <si>
    <t xml:space="preserve">4,12
_____
 </t>
  </si>
  <si>
    <t>9.1</t>
  </si>
  <si>
    <t>9.2</t>
  </si>
  <si>
    <t>ФЕРм38-01-004-02</t>
  </si>
  <si>
    <t>Сборка с помощью крана на автомобильном ходу: лестницы прямолинейные и криволинейные с ограждением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</t>
  </si>
  <si>
    <t>2338,75
_____
1327,56</t>
  </si>
  <si>
    <t>811,15
_____
56,72</t>
  </si>
  <si>
    <t>8621,65
_____
7029,16</t>
  </si>
  <si>
    <t>1372,96
_____
300,31</t>
  </si>
  <si>
    <t>138
_____
5,06</t>
  </si>
  <si>
    <t xml:space="preserve">17,11
_____
 </t>
  </si>
  <si>
    <t>10.1</t>
  </si>
  <si>
    <t>10.2</t>
  </si>
  <si>
    <t>ФССЦ-08.4.03.02-0006</t>
  </si>
  <si>
    <t>Сталь арматурная, горячекатаная, гладкая, класс А-I, диаметр 16-18 мм</t>
  </si>
  <si>
    <t>10.3</t>
  </si>
  <si>
    <t>ФССЦ-08.3.05.02-0056</t>
  </si>
  <si>
    <t>Прокат толстолистовой горячекатаный в листах, толщина 4,0 мм</t>
  </si>
  <si>
    <t>ФЕР13-06-002-01</t>
  </si>
  <si>
    <t>Очистка кварцевым песком: сплошных наружных поверхностей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</t>
  </si>
  <si>
    <t>м2</t>
  </si>
  <si>
    <t>41,7
_____
2,55</t>
  </si>
  <si>
    <t>39,15
_____
4,96</t>
  </si>
  <si>
    <t>106797,76
_____
18095,66</t>
  </si>
  <si>
    <t>88702,1
_____
35132,24</t>
  </si>
  <si>
    <t>НР 94% от ФОТ
____
СП 51% от ФОТ</t>
  </si>
  <si>
    <t>0,299
_____
0,4715</t>
  </si>
  <si>
    <t xml:space="preserve">49,63
_____
 </t>
  </si>
  <si>
    <t>11.1</t>
  </si>
  <si>
    <t>ФССЦ-01.7.17.08-0001</t>
  </si>
  <si>
    <t>Купрошлак</t>
  </si>
  <si>
    <t>ФЕР13-06-004-01</t>
  </si>
  <si>
    <t>Обеспыливание поверхности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</t>
  </si>
  <si>
    <t>1,07
_____
0,69</t>
  </si>
  <si>
    <t>5750,24
_____
4890,36</t>
  </si>
  <si>
    <t xml:space="preserve">13,36
_____
 </t>
  </si>
  <si>
    <t>ФЕР13-07-002-02</t>
  </si>
  <si>
    <t>Обезжиривание поверхностей аппаратов и трубопроводов диаметром свыше 500 мм: уайт-спиритом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</t>
  </si>
  <si>
    <t>100 м2</t>
  </si>
  <si>
    <t>276,5
_____
44,72</t>
  </si>
  <si>
    <t>2,56
_____
0,38</t>
  </si>
  <si>
    <t>6595,53
_____
3170,09</t>
  </si>
  <si>
    <t>58,12
_____
26,89</t>
  </si>
  <si>
    <t>5,1175
_____
0,0345</t>
  </si>
  <si>
    <t xml:space="preserve">8,5
_____
 </t>
  </si>
  <si>
    <t>ФЕР13-03-002-16</t>
  </si>
  <si>
    <t>Огрунтовка металлических поверхностей за один раз: грунтовкой на основе эпоксидной смолы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
______________
59,98 = 793,09 - 0,017 x 40 329,70 - 0,0007 x 67 872,00</t>
  </si>
  <si>
    <t>68,98
_____
58,37</t>
  </si>
  <si>
    <t>10,6
_____
0,25</t>
  </si>
  <si>
    <t>4377,92
_____
4137,67</t>
  </si>
  <si>
    <t>240,25
_____
17,93</t>
  </si>
  <si>
    <t>5,336
_____
0,023</t>
  </si>
  <si>
    <t xml:space="preserve">8,86
_____
 </t>
  </si>
  <si>
    <t>14.1</t>
  </si>
  <si>
    <t>Грунт-эмаль   Ecomast E 280 (расход с потерями, по макс толщ слоя )</t>
  </si>
  <si>
    <t>14.2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</si>
  <si>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</si>
  <si>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
______________
29,43 = 1 993,00 - 32,7 x 59,76 - 1 x 9,42</t>
  </si>
  <si>
    <t>33,84
_____
25,35</t>
  </si>
  <si>
    <t>8,5
_____
0,25</t>
  </si>
  <si>
    <t>1989,14
_____
1796,58</t>
  </si>
  <si>
    <t>192,56
_____
17,93</t>
  </si>
  <si>
    <t>2,7945
_____
0,023</t>
  </si>
  <si>
    <t xml:space="preserve">4,64
_____
 </t>
  </si>
  <si>
    <t>15.1</t>
  </si>
  <si>
    <t>Эмаль    Ecomast PU 74 Ral 7045 (расход с потерями, с учетом макс толщ слоя)</t>
  </si>
  <si>
    <t>15.2</t>
  </si>
  <si>
    <t>Растворитель Ecosol 41</t>
  </si>
  <si>
    <t>ФЕР09-04-002-01</t>
  </si>
  <si>
    <t>Монтаж кровельного покрытия: из профилированного листа при высоте здания до 25 м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</t>
  </si>
  <si>
    <t>1012,12
_____
318,62</t>
  </si>
  <si>
    <t>539,55
_____
47,32</t>
  </si>
  <si>
    <t>12823,47
_____
7812,14</t>
  </si>
  <si>
    <t>4228,94
_____
1160,29</t>
  </si>
  <si>
    <t>36,455
_____
3,3695</t>
  </si>
  <si>
    <t xml:space="preserve">20,93
_____
 </t>
  </si>
  <si>
    <t>16.1</t>
  </si>
  <si>
    <t>ФССЦ-08.3.09.04-0034</t>
  </si>
  <si>
    <t>Профнастил оцинкованный с покрытием: полиэстер Н75-750-0,7</t>
  </si>
  <si>
    <t>ФЕР09-04-006-02</t>
  </si>
  <si>
    <t>Монтаж ограждающих конструкций стен: из профилированного листа при высоте здания до 30 м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</t>
  </si>
  <si>
    <t>4030,49
_____
980,47</t>
  </si>
  <si>
    <t>2749,18
_____
263,41</t>
  </si>
  <si>
    <t>27158,04
_____
13856,58</t>
  </si>
  <si>
    <t>12420,26
_____
3722,64</t>
  </si>
  <si>
    <t>108,1
_____
19,435</t>
  </si>
  <si>
    <t xml:space="preserve">35,78
_____
 </t>
  </si>
  <si>
    <t>17.1</t>
  </si>
  <si>
    <t>ФССЦ-08.3.09.01-0123</t>
  </si>
  <si>
    <t>Профнастил оцинкованный С21-1000-0,7</t>
  </si>
  <si>
    <t>ФССЦ-01.7.15.04-0056</t>
  </si>
  <si>
    <t>Винты самонарезающие, с уплотнительной прокладкой, размер 4,8х35 мм</t>
  </si>
  <si>
    <t>100 шт</t>
  </si>
  <si>
    <t>ФССЦ-01.7.15.04-0042</t>
  </si>
  <si>
    <t>Винты самонарезающие: MN 22</t>
  </si>
  <si>
    <t>ФССЦ-01.7.15.08-0031</t>
  </si>
  <si>
    <t>Заклепки тяговые, размер 3,2х16 мм</t>
  </si>
  <si>
    <t>Резка стального профилированного настила
______________
(421/пр2020прил.10т.1п.2гр.3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оборудования;_x000D_
- движения технологического транспорта ОЗП=1,15; ЭМ=1,15 к расх.; ЗПМ=1,15; ТЗ=1,15; ТЗМ=1,15)</t>
  </si>
  <si>
    <t>м реза</t>
  </si>
  <si>
    <t>3,51
_____
3,51</t>
  </si>
  <si>
    <t>4852,55
_____
4852,55</t>
  </si>
  <si>
    <t xml:space="preserve">12,67
_____
 </t>
  </si>
  <si>
    <t>Итого прямые затраты по смете в текущих ценах</t>
  </si>
  <si>
    <t xml:space="preserve"> 1091254,15
_____
261904,56</t>
  </si>
  <si>
    <t>193097,80
_____
66394,08</t>
  </si>
  <si>
    <t>656,19
132,99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</si>
  <si>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</si>
  <si>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</si>
  <si>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</si>
  <si>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</si>
  <si>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>290,24
105,6</t>
  </si>
  <si>
    <t xml:space="preserve">  Итого Монтажные работы</t>
  </si>
  <si>
    <t>365,95
27,39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</si>
  <si>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</si>
  <si>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</si>
  <si>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</si>
  <si>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</si>
  <si>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</si>
  <si>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</si>
  <si>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</si>
  <si>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Производство работ в зимнее время 2,1%</t>
  </si>
  <si>
    <t xml:space="preserve">  Вахтовый метод 3,5%</t>
  </si>
  <si>
    <t xml:space="preserve">  Перевозкка работников свыше 3 км 2,5%</t>
  </si>
  <si>
    <t xml:space="preserve">  Перебазировка машин и механизмов 2%</t>
  </si>
  <si>
    <t xml:space="preserve">  Непредвиденные расходы 3%</t>
  </si>
  <si>
    <t xml:space="preserve">  Итого с непредвиденными</t>
  </si>
  <si>
    <t xml:space="preserve">  НДС 20%</t>
  </si>
  <si>
    <t xml:space="preserve">  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</si>
</sst>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 applyProtection="0"/>
    <xf numFmtId="0" fontId="2" fillId="0" borderId="1">
      <alignment horizontal="center"/>
    </xf>
    <xf numFmtId="0" fontId="1" fillId="0" borderId="0">
      <alignment vertical="top"/>
    </xf>
    <xf numFmtId="0" fontId="2" fillId="0" borderId="1">
      <alignment horizontal="center"/>
    </xf>
    <xf numFmtId="0" fontId="2" fillId="0" borderId="0">
      <alignment vertical="top"/>
    </xf>
    <xf numFmtId="0" fontId="2" fillId="0" borderId="0">
      <alignment horizontal="right" vertical="top" wrapText="1"/>
    </xf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1" applyFill="0" applyProtection="0">
      <alignment horizontal="center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1">
      <alignment horizontal="center" wrapText="1"/>
    </xf>
    <xf numFmtId="0" fontId="2" fillId="0" borderId="1">
      <alignment horizontal="center"/>
    </xf>
    <xf numFmtId="0" fontId="2" fillId="0" borderId="1">
      <alignment horizontal="center" wrapText="1"/>
    </xf>
    <xf numFmtId="0" fontId="1" fillId="0" borderId="0"/>
    <xf numFmtId="0" fontId="2" fillId="0" borderId="1">
      <alignment horizontal="center"/>
    </xf>
    <xf numFmtId="0" fontId="2" fillId="0" borderId="0">
      <alignment horizontal="left" vertical="top"/>
    </xf>
    <xf numFmtId="0" fontId="2" fillId="0" borderId="0" applyBorder="0">
      <alignment horizontal="left" vertical="top"/>
    </xf>
    <xf numFmtId="0" fontId="2" fillId="0" borderId="0"/>
  </cellStyleXfs>
  <cellXfs count="79">
    <xf numFmtId="0" fontId="0" fillId="0" borderId="0" xfId="0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2" xfId="18" applyFont="1" applyBorder="1" applyAlignment="1">
      <alignment horizontal="center" vertical="center" wrapText="1"/>
    </xf>
    <xf numFmtId="0" fontId="10" fillId="0" borderId="3" xfId="18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18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10" fillId="0" borderId="0" xfId="0" applyFont="1" applyAlignment="1">
      <alignment horizontal="right" vertical="top"/>
    </xf>
    <xf numFmtId="0" fontId="10" fillId="0" borderId="0" xfId="14" applyFont="1" applyBorder="1">
      <alignment horizontal="center"/>
    </xf>
    <xf numFmtId="0" fontId="10" fillId="0" borderId="0" xfId="5" applyFont="1">
      <alignment horizontal="right" vertical="top" wrapText="1"/>
    </xf>
    <xf numFmtId="0" fontId="10" fillId="0" borderId="0" xfId="25" applyFont="1">
      <alignment horizontal="left" vertical="top"/>
    </xf>
    <xf numFmtId="0" fontId="10" fillId="0" borderId="0" xfId="26" applyFont="1">
      <alignment horizontal="left" vertical="top"/>
    </xf>
    <xf numFmtId="0" fontId="12" fillId="0" borderId="0" xfId="0" applyFont="1"/>
    <xf numFmtId="49" fontId="11" fillId="0" borderId="0" xfId="0" applyNumberFormat="1" applyFont="1" applyAlignment="1">
      <alignment horizontal="center" vertical="top"/>
    </xf>
    <xf numFmtId="49" fontId="11" fillId="0" borderId="0" xfId="0" applyNumberFormat="1" applyFont="1" applyAlignment="1">
      <alignment horizontal="left" vertical="top"/>
    </xf>
    <xf numFmtId="0" fontId="11" fillId="0" borderId="0" xfId="0" applyFont="1"/>
    <xf numFmtId="0" fontId="12" fillId="0" borderId="0" xfId="0" applyFont="1" applyAlignment="1">
      <alignment horizontal="left"/>
    </xf>
    <xf numFmtId="0" fontId="11" fillId="0" borderId="0" xfId="0" applyFont="1" applyBorder="1"/>
    <xf numFmtId="0" fontId="11" fillId="0" borderId="0" xfId="24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49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right" vertical="top"/>
    </xf>
    <xf numFmtId="0" fontId="11" fillId="0" borderId="0" xfId="5" applyFont="1" applyAlignment="1">
      <alignment horizontal="right" vertical="top"/>
    </xf>
    <xf numFmtId="0" fontId="10" fillId="0" borderId="4" xfId="14" applyFont="1" applyBorder="1">
      <alignment horizontal="center"/>
    </xf>
    <xf numFmtId="0" fontId="10" fillId="0" borderId="0" xfId="5" applyFont="1" applyBorder="1">
      <alignment horizontal="right" vertical="top" wrapText="1"/>
    </xf>
    <xf numFmtId="0" fontId="2" fillId="0" borderId="0" xfId="5" applyBorder="1">
      <alignment horizontal="right" vertical="top" wrapText="1"/>
    </xf>
    <xf numFmtId="0" fontId="2" fillId="0" borderId="0" xfId="24" applyBorder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18" applyFont="1" applyBorder="1" applyAlignment="1">
      <alignment horizontal="center" vertical="center" wrapText="1"/>
    </xf>
    <xf numFmtId="0" fontId="10" fillId="0" borderId="6" xfId="18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18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8" xfId="24" applyFont="1" applyBorder="1" applyAlignment="1">
      <alignment horizontal="center" wrapText="1"/>
    </xf>
    <xf numFmtId="0" fontId="10" fillId="0" borderId="5" xfId="0" applyFont="1" applyBorder="1"/>
    <xf numFmtId="0" fontId="10" fillId="0" borderId="3" xfId="0" applyFont="1" applyBorder="1"/>
    <xf numFmtId="0" fontId="10" fillId="0" borderId="5" xfId="18" applyFont="1" applyBorder="1" applyAlignment="1">
      <alignment horizontal="center" vertical="center" wrapText="1"/>
    </xf>
    <xf numFmtId="2" fontId="11" fillId="0" borderId="0" xfId="11" applyNumberFormat="1" applyFont="1" applyAlignment="1">
      <alignment horizontal="right" vertical="top"/>
    </xf>
    <xf numFmtId="0" fontId="11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right" vertical="top" wrapText="1"/>
    </xf>
    <xf numFmtId="49" fontId="10" fillId="0" borderId="1" xfId="0" applyNumberFormat="1" applyFont="1" applyBorder="1" applyAlignment="1">
      <alignment horizontal="left" vertical="top" wrapText="1"/>
    </xf>
    <xf numFmtId="2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 vertical="top" wrapText="1"/>
    </xf>
    <xf numFmtId="49" fontId="10" fillId="0" borderId="4" xfId="0" applyNumberFormat="1" applyFont="1" applyBorder="1" applyAlignment="1">
      <alignment horizontal="right" vertical="top" wrapText="1"/>
    </xf>
    <xf numFmtId="49" fontId="10" fillId="0" borderId="4" xfId="0" applyNumberFormat="1" applyFont="1" applyBorder="1" applyAlignment="1">
      <alignment horizontal="left" vertical="top" wrapText="1"/>
    </xf>
    <xf numFmtId="2" fontId="10" fillId="0" borderId="4" xfId="0" applyNumberFormat="1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horizontal="center" vertical="top" wrapText="1"/>
    </xf>
    <xf numFmtId="0" fontId="10" fillId="0" borderId="4" xfId="0" applyNumberFormat="1" applyFont="1" applyBorder="1" applyAlignment="1">
      <alignment horizontal="right" vertical="top" wrapText="1"/>
    </xf>
    <xf numFmtId="2" fontId="10" fillId="0" borderId="4" xfId="0" applyNumberFormat="1" applyFont="1" applyBorder="1" applyAlignment="1">
      <alignment horizontal="right" vertical="top" wrapText="1"/>
    </xf>
    <xf numFmtId="2" fontId="10" fillId="0" borderId="4" xfId="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righ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left" vertical="top" wrapText="1"/>
    </xf>
    <xf numFmtId="2" fontId="16" fillId="0" borderId="1" xfId="0" applyNumberFormat="1" applyFont="1" applyBorder="1" applyAlignment="1">
      <alignment horizontal="right" vertical="top" wrapText="1"/>
    </xf>
    <xf numFmtId="2" fontId="16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right" vertical="top" wrapText="1"/>
    </xf>
  </cellXfs>
  <cellStyles count="28">
    <cellStyle name="Акт" xfId="1" xr:uid="{00000000-0005-0000-0000-000000000000}"/>
    <cellStyle name="АктМТСН" xfId="2" xr:uid="{00000000-0005-0000-0000-000001000000}"/>
    <cellStyle name="ВедРесурсов" xfId="3" xr:uid="{00000000-0005-0000-0000-000002000000}"/>
    <cellStyle name="ВедРесурсовАкт" xfId="4" xr:uid="{00000000-0005-0000-0000-000003000000}"/>
    <cellStyle name="Итоги" xfId="5" xr:uid="{00000000-0005-0000-0000-000004000000}"/>
    <cellStyle name="ИтогоАктБазЦ" xfId="6" xr:uid="{00000000-0005-0000-0000-000005000000}"/>
    <cellStyle name="ИтогоАктБИМ" xfId="7" xr:uid="{00000000-0005-0000-0000-000006000000}"/>
    <cellStyle name="ИтогоАктРесМет" xfId="8" xr:uid="{00000000-0005-0000-0000-000007000000}"/>
    <cellStyle name="ИтогоАктТекЦ" xfId="9" xr:uid="{00000000-0005-0000-0000-000008000000}"/>
    <cellStyle name="ИтогоБазЦ" xfId="10" xr:uid="{00000000-0005-0000-0000-000009000000}"/>
    <cellStyle name="ИтогоБИМ" xfId="11" xr:uid="{00000000-0005-0000-0000-00000A000000}"/>
    <cellStyle name="ИтогоРесМет" xfId="12" xr:uid="{00000000-0005-0000-0000-00000B000000}"/>
    <cellStyle name="ИтогоТекЦ" xfId="13" xr:uid="{00000000-0005-0000-0000-00000C000000}"/>
    <cellStyle name="ЛокСмета" xfId="14" xr:uid="{00000000-0005-0000-0000-00000D000000}"/>
    <cellStyle name="ЛокСмМТСН" xfId="15" xr:uid="{00000000-0005-0000-0000-00000E000000}"/>
    <cellStyle name="М29" xfId="16" xr:uid="{00000000-0005-0000-0000-00000F000000}"/>
    <cellStyle name="ОбСмета" xfId="17" xr:uid="{00000000-0005-0000-0000-000010000000}"/>
    <cellStyle name="Обычный" xfId="0" builtinId="0"/>
    <cellStyle name="Обычный_Мои данные" xfId="18" xr:uid="{00000000-0005-0000-0000-000012000000}"/>
    <cellStyle name="Параметр" xfId="19" xr:uid="{00000000-0005-0000-0000-000013000000}"/>
    <cellStyle name="ПеременныеСметы" xfId="20" xr:uid="{00000000-0005-0000-0000-000014000000}"/>
    <cellStyle name="РесСмета" xfId="21" xr:uid="{00000000-0005-0000-0000-000015000000}"/>
    <cellStyle name="СводкаСтоимРаб" xfId="22" xr:uid="{00000000-0005-0000-0000-000016000000}"/>
    <cellStyle name="СводРасч" xfId="23" xr:uid="{00000000-0005-0000-0000-000017000000}"/>
    <cellStyle name="Титул" xfId="24" xr:uid="{00000000-0005-0000-0000-000018000000}"/>
    <cellStyle name="Хвост" xfId="25" xr:uid="{00000000-0005-0000-0000-000019000000}"/>
    <cellStyle name="Хвост_Переменные и константы" xfId="26" xr:uid="{00000000-0005-0000-0000-00001A000000}"/>
    <cellStyle name="Экспертиза" xfId="27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Q107"/>
  <sheetViews>
    <sheetView showGridLines="0" tabSelected="1" zoomScale="92" zoomScaleNormal="100" zoomScaleSheetLayoutView="100" workbookViewId="0">
      <selection activeCell="G20" sqref="G20"/>
    </sheetView>
  </sheetViews>
  <sheetFormatPr defaultRowHeight="12" x14ac:dyDescent="0.2"/>
  <cols>
    <col min="1" max="1" width="3.85546875" style="10" customWidth="1"/>
    <col min="2" max="2" width="12.28515625" style="10" customWidth="1"/>
    <col min="3" max="3" width="24.42578125" style="10" customWidth="1"/>
    <col min="4" max="8" width="10.7109375" style="10" customWidth="1"/>
    <col min="9" max="9" width="12" style="10" customWidth="1"/>
    <col min="10" max="13" width="10.7109375" style="10" customWidth="1"/>
    <col min="14" max="17" width="10.7109375" style="11" customWidth="1"/>
    <col min="18" max="16384" width="9.140625" style="11"/>
  </cols>
  <sheetData>
    <row r="1" spans="1:17" s="22" customFormat="1" ht="12.75" x14ac:dyDescent="0.2">
      <c r="A1" s="17" t="s">
        <v>24</v>
      </c>
      <c r="B1" s="18"/>
      <c r="C1" s="19"/>
      <c r="D1" s="20"/>
      <c r="E1" s="20"/>
      <c r="F1" s="20"/>
      <c r="G1" s="20"/>
      <c r="H1" s="20"/>
      <c r="I1" s="20"/>
      <c r="J1" s="20"/>
      <c r="K1" s="20"/>
      <c r="M1" s="20"/>
      <c r="N1" s="20"/>
      <c r="O1" s="21" t="s">
        <v>25</v>
      </c>
    </row>
    <row r="2" spans="1:17" s="22" customFormat="1" ht="12.75" x14ac:dyDescent="0.2">
      <c r="A2" s="34" t="s">
        <v>28</v>
      </c>
      <c r="B2" s="18"/>
      <c r="C2" s="19"/>
      <c r="D2" s="20"/>
      <c r="E2" s="20"/>
      <c r="F2" s="20"/>
      <c r="G2" s="20"/>
      <c r="H2" s="20"/>
      <c r="I2" s="20"/>
      <c r="J2" s="20"/>
      <c r="K2" s="20"/>
      <c r="M2" s="20"/>
      <c r="N2" s="20"/>
      <c r="O2" s="34" t="s">
        <v>28</v>
      </c>
    </row>
    <row r="3" spans="1:17" s="22" customFormat="1" ht="12.75" x14ac:dyDescent="0.2">
      <c r="A3" s="34" t="s">
        <v>29</v>
      </c>
      <c r="B3" s="18"/>
      <c r="C3" s="19"/>
      <c r="D3" s="20"/>
      <c r="E3" s="20"/>
      <c r="F3" s="20"/>
      <c r="G3" s="20"/>
      <c r="H3" s="20"/>
      <c r="I3" s="20"/>
      <c r="J3" s="20"/>
      <c r="K3" s="20"/>
      <c r="M3" s="20"/>
      <c r="N3" s="20"/>
      <c r="O3" s="34" t="s">
        <v>29</v>
      </c>
    </row>
    <row r="4" spans="1:17" s="22" customFormat="1" ht="12.75" x14ac:dyDescent="0.2">
      <c r="A4" s="20" t="s">
        <v>26</v>
      </c>
      <c r="B4" s="18"/>
      <c r="C4" s="19"/>
      <c r="D4" s="20"/>
      <c r="E4" s="20"/>
      <c r="F4" s="20"/>
      <c r="G4" s="20"/>
      <c r="H4" s="20"/>
      <c r="I4" s="20"/>
      <c r="J4" s="20"/>
      <c r="K4" s="20"/>
      <c r="M4" s="20"/>
      <c r="N4" s="20"/>
      <c r="O4" s="24" t="s">
        <v>26</v>
      </c>
    </row>
    <row r="5" spans="1:17" s="22" customFormat="1" ht="12.75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7" s="22" customFormat="1" ht="12.75" x14ac:dyDescent="0.2">
      <c r="A6" s="20"/>
      <c r="B6" s="18"/>
      <c r="C6" s="1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7" s="22" customFormat="1" ht="12.75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s="22" customFormat="1" ht="12.75" customHeight="1" x14ac:dyDescent="0.2">
      <c r="A8" s="44" t="s">
        <v>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s="22" customFormat="1" ht="12.75" x14ac:dyDescent="0.2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7" s="22" customFormat="1" ht="15.75" customHeight="1" x14ac:dyDescent="0.2">
      <c r="A10" s="52" t="s">
        <v>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</row>
    <row r="11" spans="1:17" s="22" customFormat="1" ht="12.75" x14ac:dyDescent="0.2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spans="1:17" s="22" customFormat="1" ht="12.75" x14ac:dyDescent="0.2">
      <c r="A12" s="46" t="s">
        <v>30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17" s="22" customFormat="1" ht="12.75" x14ac:dyDescent="0.2">
      <c r="A13" s="54" t="s">
        <v>1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</row>
    <row r="14" spans="1:17" s="22" customFormat="1" ht="12.75" x14ac:dyDescent="0.2">
      <c r="A14" s="26"/>
      <c r="B14" s="18"/>
      <c r="C14" s="27"/>
      <c r="D14" s="28"/>
      <c r="E14" s="20"/>
      <c r="F14" s="29"/>
      <c r="G14" s="29"/>
      <c r="H14" s="29"/>
      <c r="I14" s="29"/>
      <c r="J14" s="29"/>
      <c r="K14" s="29"/>
      <c r="L14" s="29"/>
      <c r="M14" s="29"/>
      <c r="N14" s="29"/>
    </row>
    <row r="15" spans="1:17" s="22" customFormat="1" ht="12.75" x14ac:dyDescent="0.2">
      <c r="A15" s="25"/>
      <c r="B15" s="18"/>
      <c r="C15" s="19" t="s">
        <v>7</v>
      </c>
      <c r="D15" s="23"/>
      <c r="E15" s="25"/>
      <c r="F15" s="29"/>
      <c r="G15" s="29"/>
      <c r="H15" s="29"/>
      <c r="I15" s="24"/>
      <c r="J15" s="24"/>
      <c r="K15" s="29"/>
      <c r="L15" s="29"/>
      <c r="M15" s="29"/>
      <c r="N15" s="29"/>
    </row>
    <row r="16" spans="1:17" s="22" customFormat="1" ht="12.75" x14ac:dyDescent="0.2">
      <c r="A16" s="25"/>
      <c r="B16" s="18"/>
      <c r="C16" s="19" t="s">
        <v>13</v>
      </c>
      <c r="D16" s="50" t="s">
        <v>31</v>
      </c>
      <c r="E16" s="50"/>
      <c r="F16" s="30"/>
      <c r="G16" s="30"/>
      <c r="H16" s="30"/>
      <c r="I16" s="30"/>
      <c r="J16" s="24"/>
      <c r="K16" s="29"/>
      <c r="L16" s="29"/>
      <c r="M16" s="29"/>
      <c r="N16" s="29"/>
    </row>
    <row r="17" spans="1:17" s="22" customFormat="1" ht="12.75" x14ac:dyDescent="0.2">
      <c r="A17" s="25"/>
      <c r="B17" s="18"/>
      <c r="C17" s="51" t="s">
        <v>27</v>
      </c>
      <c r="D17" s="51"/>
      <c r="E17" s="51"/>
      <c r="F17" s="51"/>
      <c r="G17" s="51"/>
      <c r="H17" s="51"/>
      <c r="I17" s="51"/>
      <c r="J17" s="51"/>
      <c r="K17" s="29"/>
      <c r="L17" s="29"/>
      <c r="M17" s="29"/>
      <c r="N17" s="29"/>
    </row>
    <row r="18" spans="1:17" x14ac:dyDescent="0.2">
      <c r="A18" s="1"/>
      <c r="B18" s="5"/>
      <c r="C18" s="4"/>
      <c r="D18" s="2"/>
      <c r="E18" s="1"/>
      <c r="F18" s="12"/>
      <c r="G18" s="12"/>
      <c r="H18" s="12"/>
      <c r="I18" s="12"/>
      <c r="J18" s="12"/>
      <c r="K18" s="12"/>
      <c r="L18" s="12"/>
      <c r="M18" s="12"/>
    </row>
    <row r="19" spans="1:17" ht="26.25" customHeight="1" x14ac:dyDescent="0.2">
      <c r="A19" s="35" t="s">
        <v>2</v>
      </c>
      <c r="B19" s="35" t="s">
        <v>3</v>
      </c>
      <c r="C19" s="35" t="s">
        <v>4</v>
      </c>
      <c r="D19" s="35" t="s">
        <v>23</v>
      </c>
      <c r="E19" s="35" t="s">
        <v>22</v>
      </c>
      <c r="F19" s="39" t="s">
        <v>12</v>
      </c>
      <c r="G19" s="40"/>
      <c r="H19" s="41"/>
      <c r="I19" s="35" t="s">
        <v>15</v>
      </c>
      <c r="J19" s="39" t="s">
        <v>14</v>
      </c>
      <c r="K19" s="40"/>
      <c r="L19" s="41"/>
      <c r="M19" s="35" t="s">
        <v>5</v>
      </c>
      <c r="N19" s="35" t="s">
        <v>21</v>
      </c>
      <c r="O19" s="35" t="s">
        <v>17</v>
      </c>
      <c r="P19" s="35" t="s">
        <v>19</v>
      </c>
      <c r="Q19" s="35" t="s">
        <v>20</v>
      </c>
    </row>
    <row r="20" spans="1:17" ht="24" x14ac:dyDescent="0.2">
      <c r="A20" s="36"/>
      <c r="B20" s="36"/>
      <c r="C20" s="43"/>
      <c r="D20" s="43"/>
      <c r="E20" s="36"/>
      <c r="F20" s="7" t="s">
        <v>6</v>
      </c>
      <c r="G20" s="7" t="s">
        <v>11</v>
      </c>
      <c r="H20" s="42" t="s">
        <v>18</v>
      </c>
      <c r="I20" s="38"/>
      <c r="J20" s="7" t="s">
        <v>6</v>
      </c>
      <c r="K20" s="7" t="s">
        <v>11</v>
      </c>
      <c r="L20" s="49" t="s">
        <v>18</v>
      </c>
      <c r="M20" s="43"/>
      <c r="N20" s="47"/>
      <c r="O20" s="43"/>
      <c r="P20" s="43"/>
      <c r="Q20" s="43"/>
    </row>
    <row r="21" spans="1:17" ht="42.75" customHeight="1" x14ac:dyDescent="0.2">
      <c r="A21" s="37"/>
      <c r="B21" s="37"/>
      <c r="C21" s="38"/>
      <c r="D21" s="38"/>
      <c r="E21" s="37"/>
      <c r="F21" s="9" t="s">
        <v>10</v>
      </c>
      <c r="G21" s="6" t="s">
        <v>9</v>
      </c>
      <c r="H21" s="38"/>
      <c r="I21" s="8" t="s">
        <v>16</v>
      </c>
      <c r="J21" s="9" t="s">
        <v>10</v>
      </c>
      <c r="K21" s="6" t="s">
        <v>9</v>
      </c>
      <c r="L21" s="38"/>
      <c r="M21" s="38"/>
      <c r="N21" s="48"/>
      <c r="O21" s="38"/>
      <c r="P21" s="38"/>
      <c r="Q21" s="38"/>
    </row>
    <row r="22" spans="1:17" s="13" customFormat="1" x14ac:dyDescent="0.2">
      <c r="A22" s="31">
        <v>1</v>
      </c>
      <c r="B22" s="31">
        <v>2</v>
      </c>
      <c r="C22" s="31">
        <v>3</v>
      </c>
      <c r="D22" s="31">
        <v>4</v>
      </c>
      <c r="E22" s="31">
        <v>5</v>
      </c>
      <c r="F22" s="31">
        <v>6</v>
      </c>
      <c r="G22" s="31">
        <v>7</v>
      </c>
      <c r="H22" s="31">
        <v>8</v>
      </c>
      <c r="I22" s="31">
        <v>9</v>
      </c>
      <c r="J22" s="31">
        <v>10</v>
      </c>
      <c r="K22" s="31">
        <v>11</v>
      </c>
      <c r="L22" s="31">
        <v>12</v>
      </c>
      <c r="M22" s="31">
        <v>13</v>
      </c>
      <c r="N22" s="31">
        <v>14</v>
      </c>
      <c r="O22" s="31">
        <v>15</v>
      </c>
      <c r="P22" s="31">
        <v>16</v>
      </c>
      <c r="Q22" s="31">
        <v>17</v>
      </c>
    </row>
    <row r="23" spans="1:17" s="3" customFormat="1" ht="17.850000000000001" customHeight="1" x14ac:dyDescent="0.2">
      <c r="A23" s="55" t="s">
        <v>34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s="3" customFormat="1" ht="409.5" x14ac:dyDescent="0.2">
      <c r="A24" s="57">
        <v>1</v>
      </c>
      <c r="B24" s="58" t="s">
        <v>35</v>
      </c>
      <c r="C24" s="59" t="s">
        <v>36</v>
      </c>
      <c r="D24" s="60" t="s">
        <v>37</v>
      </c>
      <c r="E24" s="61">
        <v>1.141</v>
      </c>
      <c r="F24" s="62" t="s">
        <v>38</v>
      </c>
      <c r="G24" s="62" t="s">
        <v>39</v>
      </c>
      <c r="H24" s="62">
        <v>39.659999999999997</v>
      </c>
      <c r="I24" s="60" t="s">
        <v>40</v>
      </c>
      <c r="J24" s="62" t="s">
        <v>41</v>
      </c>
      <c r="K24" s="62" t="s">
        <v>42</v>
      </c>
      <c r="L24" s="62">
        <v>400.49</v>
      </c>
      <c r="M24" s="62">
        <f>5771.19+1761.54</f>
        <v>7532.73</v>
      </c>
      <c r="N24" s="63" t="s">
        <v>43</v>
      </c>
      <c r="O24" s="64">
        <v>22726.68</v>
      </c>
      <c r="P24" s="64" t="s">
        <v>44</v>
      </c>
      <c r="Q24" s="64" t="s">
        <v>45</v>
      </c>
    </row>
    <row r="25" spans="1:17" s="3" customFormat="1" ht="84" x14ac:dyDescent="0.2">
      <c r="A25" s="57" t="s">
        <v>46</v>
      </c>
      <c r="B25" s="58" t="s">
        <v>47</v>
      </c>
      <c r="C25" s="59" t="s">
        <v>48</v>
      </c>
      <c r="D25" s="60" t="s">
        <v>49</v>
      </c>
      <c r="E25" s="61">
        <v>0.35370000000000001</v>
      </c>
      <c r="F25" s="62">
        <v>75.2</v>
      </c>
      <c r="G25" s="62"/>
      <c r="H25" s="62">
        <v>75.2</v>
      </c>
      <c r="I25" s="60" t="s">
        <v>40</v>
      </c>
      <c r="J25" s="62">
        <v>235.39</v>
      </c>
      <c r="K25" s="62"/>
      <c r="L25" s="62">
        <v>235.39</v>
      </c>
      <c r="M25" s="62">
        <f>0+0</f>
        <v>0</v>
      </c>
      <c r="N25" s="63"/>
      <c r="O25" s="64">
        <v>235.39</v>
      </c>
      <c r="P25" s="64"/>
      <c r="Q25" s="64" t="s">
        <v>50</v>
      </c>
    </row>
    <row r="26" spans="1:17" s="3" customFormat="1" ht="84" x14ac:dyDescent="0.2">
      <c r="A26" s="57" t="s">
        <v>51</v>
      </c>
      <c r="B26" s="58" t="s">
        <v>47</v>
      </c>
      <c r="C26" s="59" t="s">
        <v>52</v>
      </c>
      <c r="D26" s="60" t="s">
        <v>49</v>
      </c>
      <c r="E26" s="61">
        <v>0.68459999999999999</v>
      </c>
      <c r="F26" s="62">
        <v>31.31</v>
      </c>
      <c r="G26" s="62"/>
      <c r="H26" s="62">
        <v>31.31</v>
      </c>
      <c r="I26" s="60" t="s">
        <v>40</v>
      </c>
      <c r="J26" s="62">
        <v>189.7</v>
      </c>
      <c r="K26" s="62"/>
      <c r="L26" s="62">
        <v>189.7</v>
      </c>
      <c r="M26" s="62">
        <f>0+0</f>
        <v>0</v>
      </c>
      <c r="N26" s="63"/>
      <c r="O26" s="64">
        <v>189.7</v>
      </c>
      <c r="P26" s="64"/>
      <c r="Q26" s="64" t="s">
        <v>50</v>
      </c>
    </row>
    <row r="27" spans="1:17" s="3" customFormat="1" ht="348" x14ac:dyDescent="0.2">
      <c r="A27" s="57">
        <v>2</v>
      </c>
      <c r="B27" s="58" t="s">
        <v>53</v>
      </c>
      <c r="C27" s="59" t="s">
        <v>54</v>
      </c>
      <c r="D27" s="60" t="s">
        <v>37</v>
      </c>
      <c r="E27" s="61">
        <v>1.141</v>
      </c>
      <c r="F27" s="62" t="s">
        <v>55</v>
      </c>
      <c r="G27" s="62" t="s">
        <v>56</v>
      </c>
      <c r="H27" s="62">
        <v>246.68</v>
      </c>
      <c r="I27" s="60" t="s">
        <v>40</v>
      </c>
      <c r="J27" s="62" t="s">
        <v>57</v>
      </c>
      <c r="K27" s="62" t="s">
        <v>58</v>
      </c>
      <c r="L27" s="62">
        <v>2490.9299999999998</v>
      </c>
      <c r="M27" s="62">
        <f>49048.74+5336.74</f>
        <v>54385.479999999996</v>
      </c>
      <c r="N27" s="63" t="s">
        <v>59</v>
      </c>
      <c r="O27" s="64">
        <v>142344.16</v>
      </c>
      <c r="P27" s="64" t="s">
        <v>60</v>
      </c>
      <c r="Q27" s="64" t="s">
        <v>61</v>
      </c>
    </row>
    <row r="28" spans="1:17" s="3" customFormat="1" ht="84" x14ac:dyDescent="0.2">
      <c r="A28" s="57" t="s">
        <v>62</v>
      </c>
      <c r="B28" s="58" t="s">
        <v>63</v>
      </c>
      <c r="C28" s="59" t="s">
        <v>64</v>
      </c>
      <c r="D28" s="60" t="s">
        <v>37</v>
      </c>
      <c r="E28" s="61">
        <v>0.63983999999999996</v>
      </c>
      <c r="F28" s="62">
        <v>7945</v>
      </c>
      <c r="G28" s="62"/>
      <c r="H28" s="62">
        <v>7945</v>
      </c>
      <c r="I28" s="60" t="s">
        <v>40</v>
      </c>
      <c r="J28" s="62">
        <v>44989.23</v>
      </c>
      <c r="K28" s="62"/>
      <c r="L28" s="62">
        <v>44989.23</v>
      </c>
      <c r="M28" s="62">
        <f>0+0</f>
        <v>0</v>
      </c>
      <c r="N28" s="63"/>
      <c r="O28" s="64">
        <v>44989.23</v>
      </c>
      <c r="P28" s="64"/>
      <c r="Q28" s="64" t="s">
        <v>50</v>
      </c>
    </row>
    <row r="29" spans="1:17" s="3" customFormat="1" ht="84" x14ac:dyDescent="0.2">
      <c r="A29" s="57" t="s">
        <v>65</v>
      </c>
      <c r="B29" s="58" t="s">
        <v>66</v>
      </c>
      <c r="C29" s="59" t="s">
        <v>67</v>
      </c>
      <c r="D29" s="60" t="s">
        <v>37</v>
      </c>
      <c r="E29" s="61">
        <v>2.4767999999999998E-2</v>
      </c>
      <c r="F29" s="62">
        <v>5587.05</v>
      </c>
      <c r="G29" s="62"/>
      <c r="H29" s="62">
        <v>5587.05</v>
      </c>
      <c r="I29" s="60" t="s">
        <v>40</v>
      </c>
      <c r="J29" s="62">
        <v>1224.6600000000001</v>
      </c>
      <c r="K29" s="62"/>
      <c r="L29" s="62">
        <v>1224.6600000000001</v>
      </c>
      <c r="M29" s="62">
        <f>0+0</f>
        <v>0</v>
      </c>
      <c r="N29" s="63"/>
      <c r="O29" s="64">
        <v>1224.6600000000001</v>
      </c>
      <c r="P29" s="64"/>
      <c r="Q29" s="64" t="s">
        <v>50</v>
      </c>
    </row>
    <row r="30" spans="1:17" s="3" customFormat="1" ht="84" x14ac:dyDescent="0.2">
      <c r="A30" s="57" t="s">
        <v>68</v>
      </c>
      <c r="B30" s="58" t="s">
        <v>69</v>
      </c>
      <c r="C30" s="59" t="s">
        <v>70</v>
      </c>
      <c r="D30" s="60" t="s">
        <v>37</v>
      </c>
      <c r="E30" s="61">
        <v>2.58E-2</v>
      </c>
      <c r="F30" s="62">
        <v>5891.61</v>
      </c>
      <c r="G30" s="62"/>
      <c r="H30" s="62">
        <v>5891.61</v>
      </c>
      <c r="I30" s="60" t="s">
        <v>40</v>
      </c>
      <c r="J30" s="62">
        <v>1345.23</v>
      </c>
      <c r="K30" s="62"/>
      <c r="L30" s="62">
        <v>1345.23</v>
      </c>
      <c r="M30" s="62">
        <f>0+0</f>
        <v>0</v>
      </c>
      <c r="N30" s="63"/>
      <c r="O30" s="64">
        <v>1345.23</v>
      </c>
      <c r="P30" s="64"/>
      <c r="Q30" s="64" t="s">
        <v>50</v>
      </c>
    </row>
    <row r="31" spans="1:17" s="3" customFormat="1" ht="84" x14ac:dyDescent="0.2">
      <c r="A31" s="57" t="s">
        <v>71</v>
      </c>
      <c r="B31" s="58" t="s">
        <v>72</v>
      </c>
      <c r="C31" s="59" t="s">
        <v>73</v>
      </c>
      <c r="D31" s="60" t="s">
        <v>37</v>
      </c>
      <c r="E31" s="61">
        <v>0.167184</v>
      </c>
      <c r="F31" s="62">
        <v>6366.42</v>
      </c>
      <c r="G31" s="62"/>
      <c r="H31" s="62">
        <v>6366.42</v>
      </c>
      <c r="I31" s="60" t="s">
        <v>40</v>
      </c>
      <c r="J31" s="62">
        <v>9419.6200000000008</v>
      </c>
      <c r="K31" s="62"/>
      <c r="L31" s="62">
        <v>9419.6200000000008</v>
      </c>
      <c r="M31" s="62">
        <f>0+0</f>
        <v>0</v>
      </c>
      <c r="N31" s="63"/>
      <c r="O31" s="64">
        <v>9419.6200000000008</v>
      </c>
      <c r="P31" s="64"/>
      <c r="Q31" s="64" t="s">
        <v>50</v>
      </c>
    </row>
    <row r="32" spans="1:17" s="3" customFormat="1" ht="84" x14ac:dyDescent="0.2">
      <c r="A32" s="57" t="s">
        <v>74</v>
      </c>
      <c r="B32" s="58" t="s">
        <v>75</v>
      </c>
      <c r="C32" s="59" t="s">
        <v>76</v>
      </c>
      <c r="D32" s="60" t="s">
        <v>37</v>
      </c>
      <c r="E32" s="61">
        <v>0.31991999999999998</v>
      </c>
      <c r="F32" s="62">
        <v>5681.3</v>
      </c>
      <c r="G32" s="62"/>
      <c r="H32" s="62">
        <v>5681.3</v>
      </c>
      <c r="I32" s="60" t="s">
        <v>40</v>
      </c>
      <c r="J32" s="62">
        <v>16085.42</v>
      </c>
      <c r="K32" s="62"/>
      <c r="L32" s="62">
        <v>16085.42</v>
      </c>
      <c r="M32" s="62">
        <f>0+0</f>
        <v>0</v>
      </c>
      <c r="N32" s="63"/>
      <c r="O32" s="64">
        <v>16085.42</v>
      </c>
      <c r="P32" s="64"/>
      <c r="Q32" s="64" t="s">
        <v>50</v>
      </c>
    </row>
    <row r="33" spans="1:17" s="3" customFormat="1" ht="396" x14ac:dyDescent="0.2">
      <c r="A33" s="57">
        <v>3</v>
      </c>
      <c r="B33" s="58" t="s">
        <v>77</v>
      </c>
      <c r="C33" s="59" t="s">
        <v>78</v>
      </c>
      <c r="D33" s="60" t="s">
        <v>37</v>
      </c>
      <c r="E33" s="61">
        <v>1.6619999999999999</v>
      </c>
      <c r="F33" s="62" t="s">
        <v>79</v>
      </c>
      <c r="G33" s="62" t="s">
        <v>80</v>
      </c>
      <c r="H33" s="62">
        <v>95.85</v>
      </c>
      <c r="I33" s="60" t="s">
        <v>40</v>
      </c>
      <c r="J33" s="62" t="s">
        <v>81</v>
      </c>
      <c r="K33" s="62" t="s">
        <v>82</v>
      </c>
      <c r="L33" s="62">
        <v>1409.84</v>
      </c>
      <c r="M33" s="62">
        <f>12999.23+3496.28</f>
        <v>16495.509999999998</v>
      </c>
      <c r="N33" s="63" t="s">
        <v>43</v>
      </c>
      <c r="O33" s="64">
        <v>52178.27</v>
      </c>
      <c r="P33" s="64" t="s">
        <v>83</v>
      </c>
      <c r="Q33" s="64" t="s">
        <v>84</v>
      </c>
    </row>
    <row r="34" spans="1:17" s="3" customFormat="1" ht="84" x14ac:dyDescent="0.2">
      <c r="A34" s="57" t="s">
        <v>85</v>
      </c>
      <c r="B34" s="58" t="s">
        <v>47</v>
      </c>
      <c r="C34" s="59" t="s">
        <v>48</v>
      </c>
      <c r="D34" s="60" t="s">
        <v>49</v>
      </c>
      <c r="E34" s="61">
        <v>0.51519999999999999</v>
      </c>
      <c r="F34" s="62">
        <v>75.2</v>
      </c>
      <c r="G34" s="62"/>
      <c r="H34" s="62">
        <v>75.2</v>
      </c>
      <c r="I34" s="60" t="s">
        <v>40</v>
      </c>
      <c r="J34" s="62">
        <v>342.88</v>
      </c>
      <c r="K34" s="62"/>
      <c r="L34" s="62">
        <v>342.88</v>
      </c>
      <c r="M34" s="62">
        <f>0+0</f>
        <v>0</v>
      </c>
      <c r="N34" s="63"/>
      <c r="O34" s="64">
        <v>342.88</v>
      </c>
      <c r="P34" s="64"/>
      <c r="Q34" s="64" t="s">
        <v>50</v>
      </c>
    </row>
    <row r="35" spans="1:17" s="3" customFormat="1" ht="84" x14ac:dyDescent="0.2">
      <c r="A35" s="57" t="s">
        <v>86</v>
      </c>
      <c r="B35" s="58" t="s">
        <v>47</v>
      </c>
      <c r="C35" s="59" t="s">
        <v>52</v>
      </c>
      <c r="D35" s="60" t="s">
        <v>49</v>
      </c>
      <c r="E35" s="61">
        <v>0.99719999999999998</v>
      </c>
      <c r="F35" s="62">
        <v>31.31</v>
      </c>
      <c r="G35" s="62"/>
      <c r="H35" s="62">
        <v>31.31</v>
      </c>
      <c r="I35" s="60" t="s">
        <v>40</v>
      </c>
      <c r="J35" s="62">
        <v>276.31</v>
      </c>
      <c r="K35" s="62"/>
      <c r="L35" s="62">
        <v>276.31</v>
      </c>
      <c r="M35" s="62">
        <f>0+0</f>
        <v>0</v>
      </c>
      <c r="N35" s="63"/>
      <c r="O35" s="64">
        <v>276.31</v>
      </c>
      <c r="P35" s="64"/>
      <c r="Q35" s="64" t="s">
        <v>50</v>
      </c>
    </row>
    <row r="36" spans="1:17" s="3" customFormat="1" ht="360" x14ac:dyDescent="0.2">
      <c r="A36" s="57">
        <v>4</v>
      </c>
      <c r="B36" s="58" t="s">
        <v>87</v>
      </c>
      <c r="C36" s="59" t="s">
        <v>88</v>
      </c>
      <c r="D36" s="60" t="s">
        <v>37</v>
      </c>
      <c r="E36" s="61">
        <v>1.6619999999999999</v>
      </c>
      <c r="F36" s="62" t="s">
        <v>89</v>
      </c>
      <c r="G36" s="62" t="s">
        <v>90</v>
      </c>
      <c r="H36" s="62">
        <v>40.68</v>
      </c>
      <c r="I36" s="60" t="s">
        <v>40</v>
      </c>
      <c r="J36" s="62" t="s">
        <v>91</v>
      </c>
      <c r="K36" s="62" t="s">
        <v>92</v>
      </c>
      <c r="L36" s="62">
        <v>598.34</v>
      </c>
      <c r="M36" s="62">
        <f>18293.45+1575.13</f>
        <v>19868.580000000002</v>
      </c>
      <c r="N36" s="63" t="s">
        <v>59</v>
      </c>
      <c r="O36" s="64">
        <v>51650.98</v>
      </c>
      <c r="P36" s="64" t="s">
        <v>93</v>
      </c>
      <c r="Q36" s="64" t="s">
        <v>94</v>
      </c>
    </row>
    <row r="37" spans="1:17" s="3" customFormat="1" ht="84" x14ac:dyDescent="0.2">
      <c r="A37" s="57" t="s">
        <v>95</v>
      </c>
      <c r="B37" s="58" t="s">
        <v>63</v>
      </c>
      <c r="C37" s="59" t="s">
        <v>64</v>
      </c>
      <c r="D37" s="60" t="s">
        <v>37</v>
      </c>
      <c r="E37" s="61">
        <v>0.97919999999999996</v>
      </c>
      <c r="F37" s="62">
        <v>7945</v>
      </c>
      <c r="G37" s="62"/>
      <c r="H37" s="62">
        <v>7945</v>
      </c>
      <c r="I37" s="60" t="s">
        <v>40</v>
      </c>
      <c r="J37" s="62">
        <v>68850.73</v>
      </c>
      <c r="K37" s="62"/>
      <c r="L37" s="62">
        <v>68850.73</v>
      </c>
      <c r="M37" s="62">
        <f>0+0</f>
        <v>0</v>
      </c>
      <c r="N37" s="63"/>
      <c r="O37" s="64">
        <v>68850.73</v>
      </c>
      <c r="P37" s="64"/>
      <c r="Q37" s="64" t="s">
        <v>50</v>
      </c>
    </row>
    <row r="38" spans="1:17" s="3" customFormat="1" ht="84" x14ac:dyDescent="0.2">
      <c r="A38" s="57" t="s">
        <v>96</v>
      </c>
      <c r="B38" s="58" t="s">
        <v>97</v>
      </c>
      <c r="C38" s="59" t="s">
        <v>98</v>
      </c>
      <c r="D38" s="60" t="s">
        <v>37</v>
      </c>
      <c r="E38" s="61">
        <v>6.0179999999999997E-2</v>
      </c>
      <c r="F38" s="62">
        <v>6110.7</v>
      </c>
      <c r="G38" s="62"/>
      <c r="H38" s="62">
        <v>6110.7</v>
      </c>
      <c r="I38" s="60" t="s">
        <v>40</v>
      </c>
      <c r="J38" s="62">
        <v>3254.52</v>
      </c>
      <c r="K38" s="62"/>
      <c r="L38" s="62">
        <v>3254.52</v>
      </c>
      <c r="M38" s="62">
        <f>0+0</f>
        <v>0</v>
      </c>
      <c r="N38" s="63"/>
      <c r="O38" s="64">
        <v>3254.52</v>
      </c>
      <c r="P38" s="64"/>
      <c r="Q38" s="64" t="s">
        <v>50</v>
      </c>
    </row>
    <row r="39" spans="1:17" s="3" customFormat="1" ht="84" x14ac:dyDescent="0.2">
      <c r="A39" s="57" t="s">
        <v>99</v>
      </c>
      <c r="B39" s="58" t="s">
        <v>66</v>
      </c>
      <c r="C39" s="59" t="s">
        <v>67</v>
      </c>
      <c r="D39" s="60" t="s">
        <v>37</v>
      </c>
      <c r="E39" s="61">
        <v>5.0999999999999997E-2</v>
      </c>
      <c r="F39" s="62">
        <v>5587.05</v>
      </c>
      <c r="G39" s="62"/>
      <c r="H39" s="62">
        <v>5587.05</v>
      </c>
      <c r="I39" s="60" t="s">
        <v>40</v>
      </c>
      <c r="J39" s="62">
        <v>2521.71</v>
      </c>
      <c r="K39" s="62"/>
      <c r="L39" s="62">
        <v>2521.71</v>
      </c>
      <c r="M39" s="62">
        <f>0+0</f>
        <v>0</v>
      </c>
      <c r="N39" s="63"/>
      <c r="O39" s="64">
        <v>2521.71</v>
      </c>
      <c r="P39" s="64"/>
      <c r="Q39" s="64" t="s">
        <v>50</v>
      </c>
    </row>
    <row r="40" spans="1:17" s="3" customFormat="1" ht="84" x14ac:dyDescent="0.2">
      <c r="A40" s="57" t="s">
        <v>100</v>
      </c>
      <c r="B40" s="58" t="s">
        <v>72</v>
      </c>
      <c r="C40" s="59" t="s">
        <v>73</v>
      </c>
      <c r="D40" s="60" t="s">
        <v>37</v>
      </c>
      <c r="E40" s="61">
        <v>0.60485999999999995</v>
      </c>
      <c r="F40" s="62">
        <v>6366.42</v>
      </c>
      <c r="G40" s="62"/>
      <c r="H40" s="62">
        <v>6366.42</v>
      </c>
      <c r="I40" s="60" t="s">
        <v>40</v>
      </c>
      <c r="J40" s="62">
        <v>34079.519999999997</v>
      </c>
      <c r="K40" s="62"/>
      <c r="L40" s="62">
        <v>34079.519999999997</v>
      </c>
      <c r="M40" s="62">
        <f>0+0</f>
        <v>0</v>
      </c>
      <c r="N40" s="63"/>
      <c r="O40" s="64">
        <v>34079.519999999997</v>
      </c>
      <c r="P40" s="64"/>
      <c r="Q40" s="64" t="s">
        <v>50</v>
      </c>
    </row>
    <row r="41" spans="1:17" s="3" customFormat="1" ht="408" x14ac:dyDescent="0.2">
      <c r="A41" s="57">
        <v>5</v>
      </c>
      <c r="B41" s="58" t="s">
        <v>101</v>
      </c>
      <c r="C41" s="59" t="s">
        <v>102</v>
      </c>
      <c r="D41" s="60" t="s">
        <v>37</v>
      </c>
      <c r="E41" s="61">
        <v>1.383</v>
      </c>
      <c r="F41" s="62" t="s">
        <v>103</v>
      </c>
      <c r="G41" s="62" t="s">
        <v>104</v>
      </c>
      <c r="H41" s="62">
        <v>221.84</v>
      </c>
      <c r="I41" s="60" t="s">
        <v>40</v>
      </c>
      <c r="J41" s="62" t="s">
        <v>105</v>
      </c>
      <c r="K41" s="62" t="s">
        <v>106</v>
      </c>
      <c r="L41" s="62">
        <v>2715.21</v>
      </c>
      <c r="M41" s="62">
        <f>23475.22+3664.55</f>
        <v>27139.77</v>
      </c>
      <c r="N41" s="63" t="s">
        <v>43</v>
      </c>
      <c r="O41" s="64">
        <v>78535.95</v>
      </c>
      <c r="P41" s="64" t="s">
        <v>107</v>
      </c>
      <c r="Q41" s="64" t="s">
        <v>108</v>
      </c>
    </row>
    <row r="42" spans="1:17" s="3" customFormat="1" ht="84" x14ac:dyDescent="0.2">
      <c r="A42" s="57" t="s">
        <v>109</v>
      </c>
      <c r="B42" s="58" t="s">
        <v>47</v>
      </c>
      <c r="C42" s="59" t="s">
        <v>48</v>
      </c>
      <c r="D42" s="60" t="s">
        <v>49</v>
      </c>
      <c r="E42" s="61">
        <v>0.42870000000000003</v>
      </c>
      <c r="F42" s="62">
        <v>75.2</v>
      </c>
      <c r="G42" s="62"/>
      <c r="H42" s="62">
        <v>75.2</v>
      </c>
      <c r="I42" s="60" t="s">
        <v>40</v>
      </c>
      <c r="J42" s="62">
        <v>285.31</v>
      </c>
      <c r="K42" s="62"/>
      <c r="L42" s="62">
        <v>285.31</v>
      </c>
      <c r="M42" s="62">
        <f>0+0</f>
        <v>0</v>
      </c>
      <c r="N42" s="63"/>
      <c r="O42" s="64">
        <v>285.31</v>
      </c>
      <c r="P42" s="64"/>
      <c r="Q42" s="64" t="s">
        <v>50</v>
      </c>
    </row>
    <row r="43" spans="1:17" s="3" customFormat="1" ht="84" x14ac:dyDescent="0.2">
      <c r="A43" s="57" t="s">
        <v>110</v>
      </c>
      <c r="B43" s="58" t="s">
        <v>47</v>
      </c>
      <c r="C43" s="59" t="s">
        <v>52</v>
      </c>
      <c r="D43" s="60" t="s">
        <v>49</v>
      </c>
      <c r="E43" s="61">
        <v>0.82979999999999998</v>
      </c>
      <c r="F43" s="62">
        <v>31.31</v>
      </c>
      <c r="G43" s="62"/>
      <c r="H43" s="62">
        <v>31.31</v>
      </c>
      <c r="I43" s="60" t="s">
        <v>40</v>
      </c>
      <c r="J43" s="62">
        <v>229.93</v>
      </c>
      <c r="K43" s="62"/>
      <c r="L43" s="62">
        <v>229.93</v>
      </c>
      <c r="M43" s="62">
        <f>0+0</f>
        <v>0</v>
      </c>
      <c r="N43" s="63"/>
      <c r="O43" s="64">
        <v>229.93</v>
      </c>
      <c r="P43" s="64"/>
      <c r="Q43" s="64" t="s">
        <v>50</v>
      </c>
    </row>
    <row r="44" spans="1:17" s="3" customFormat="1" ht="348" x14ac:dyDescent="0.2">
      <c r="A44" s="57">
        <v>6</v>
      </c>
      <c r="B44" s="58" t="s">
        <v>53</v>
      </c>
      <c r="C44" s="59" t="s">
        <v>54</v>
      </c>
      <c r="D44" s="60" t="s">
        <v>37</v>
      </c>
      <c r="E44" s="61">
        <v>1.383</v>
      </c>
      <c r="F44" s="62" t="s">
        <v>55</v>
      </c>
      <c r="G44" s="62" t="s">
        <v>56</v>
      </c>
      <c r="H44" s="62">
        <v>246.68</v>
      </c>
      <c r="I44" s="60" t="s">
        <v>40</v>
      </c>
      <c r="J44" s="62" t="s">
        <v>111</v>
      </c>
      <c r="K44" s="62" t="s">
        <v>112</v>
      </c>
      <c r="L44" s="62">
        <v>3019.24</v>
      </c>
      <c r="M44" s="62">
        <f>59451.71+6468.64</f>
        <v>65920.350000000006</v>
      </c>
      <c r="N44" s="63" t="s">
        <v>59</v>
      </c>
      <c r="O44" s="64">
        <v>172534.6</v>
      </c>
      <c r="P44" s="64" t="s">
        <v>60</v>
      </c>
      <c r="Q44" s="64" t="s">
        <v>113</v>
      </c>
    </row>
    <row r="45" spans="1:17" s="3" customFormat="1" ht="84" x14ac:dyDescent="0.2">
      <c r="A45" s="57" t="s">
        <v>114</v>
      </c>
      <c r="B45" s="58" t="s">
        <v>97</v>
      </c>
      <c r="C45" s="59" t="s">
        <v>98</v>
      </c>
      <c r="D45" s="60" t="s">
        <v>37</v>
      </c>
      <c r="E45" s="61">
        <v>0.602688</v>
      </c>
      <c r="F45" s="62">
        <v>6110.7</v>
      </c>
      <c r="G45" s="62"/>
      <c r="H45" s="62">
        <v>6110.7</v>
      </c>
      <c r="I45" s="60" t="s">
        <v>40</v>
      </c>
      <c r="J45" s="62">
        <v>32593.19</v>
      </c>
      <c r="K45" s="62"/>
      <c r="L45" s="62">
        <v>32593.19</v>
      </c>
      <c r="M45" s="62">
        <f>0+0</f>
        <v>0</v>
      </c>
      <c r="N45" s="63"/>
      <c r="O45" s="64">
        <v>32593.19</v>
      </c>
      <c r="P45" s="64"/>
      <c r="Q45" s="64" t="s">
        <v>50</v>
      </c>
    </row>
    <row r="46" spans="1:17" s="3" customFormat="1" ht="84" x14ac:dyDescent="0.2">
      <c r="A46" s="57" t="s">
        <v>115</v>
      </c>
      <c r="B46" s="58" t="s">
        <v>69</v>
      </c>
      <c r="C46" s="59" t="s">
        <v>70</v>
      </c>
      <c r="D46" s="60" t="s">
        <v>37</v>
      </c>
      <c r="E46" s="61">
        <v>2.1672E-2</v>
      </c>
      <c r="F46" s="62">
        <v>5891.61</v>
      </c>
      <c r="G46" s="62"/>
      <c r="H46" s="62">
        <v>5891.61</v>
      </c>
      <c r="I46" s="60" t="s">
        <v>40</v>
      </c>
      <c r="J46" s="62">
        <v>1129.99</v>
      </c>
      <c r="K46" s="62"/>
      <c r="L46" s="62">
        <v>1129.99</v>
      </c>
      <c r="M46" s="62">
        <f>0+0</f>
        <v>0</v>
      </c>
      <c r="N46" s="63"/>
      <c r="O46" s="64">
        <v>1129.99</v>
      </c>
      <c r="P46" s="64"/>
      <c r="Q46" s="64" t="s">
        <v>50</v>
      </c>
    </row>
    <row r="47" spans="1:17" s="3" customFormat="1" ht="84" x14ac:dyDescent="0.2">
      <c r="A47" s="57" t="s">
        <v>116</v>
      </c>
      <c r="B47" s="58" t="s">
        <v>117</v>
      </c>
      <c r="C47" s="59" t="s">
        <v>118</v>
      </c>
      <c r="D47" s="60" t="s">
        <v>37</v>
      </c>
      <c r="E47" s="61">
        <v>0.58823999999999999</v>
      </c>
      <c r="F47" s="62">
        <v>7825.19</v>
      </c>
      <c r="G47" s="62"/>
      <c r="H47" s="62">
        <v>7825.19</v>
      </c>
      <c r="I47" s="60" t="s">
        <v>40</v>
      </c>
      <c r="J47" s="62">
        <v>40737.339999999997</v>
      </c>
      <c r="K47" s="62"/>
      <c r="L47" s="62">
        <v>40737.339999999997</v>
      </c>
      <c r="M47" s="62">
        <f>0+0</f>
        <v>0</v>
      </c>
      <c r="N47" s="63"/>
      <c r="O47" s="64">
        <v>40737.339999999997</v>
      </c>
      <c r="P47" s="64"/>
      <c r="Q47" s="64" t="s">
        <v>50</v>
      </c>
    </row>
    <row r="48" spans="1:17" s="3" customFormat="1" ht="84" x14ac:dyDescent="0.2">
      <c r="A48" s="57" t="s">
        <v>119</v>
      </c>
      <c r="B48" s="58" t="s">
        <v>72</v>
      </c>
      <c r="C48" s="59" t="s">
        <v>73</v>
      </c>
      <c r="D48" s="60" t="s">
        <v>37</v>
      </c>
      <c r="E48" s="61">
        <v>0.21465600000000001</v>
      </c>
      <c r="F48" s="62">
        <v>6366.42</v>
      </c>
      <c r="G48" s="62"/>
      <c r="H48" s="62">
        <v>6366.42</v>
      </c>
      <c r="I48" s="60" t="s">
        <v>40</v>
      </c>
      <c r="J48" s="62">
        <v>12094.32</v>
      </c>
      <c r="K48" s="62"/>
      <c r="L48" s="62">
        <v>12094.32</v>
      </c>
      <c r="M48" s="62">
        <f>0+0</f>
        <v>0</v>
      </c>
      <c r="N48" s="63"/>
      <c r="O48" s="64">
        <v>12094.32</v>
      </c>
      <c r="P48" s="64"/>
      <c r="Q48" s="64" t="s">
        <v>50</v>
      </c>
    </row>
    <row r="49" spans="1:17" s="3" customFormat="1" ht="360" x14ac:dyDescent="0.2">
      <c r="A49" s="57">
        <v>7</v>
      </c>
      <c r="B49" s="58" t="s">
        <v>120</v>
      </c>
      <c r="C49" s="59" t="s">
        <v>121</v>
      </c>
      <c r="D49" s="60" t="s">
        <v>37</v>
      </c>
      <c r="E49" s="61">
        <v>1.4990000000000001</v>
      </c>
      <c r="F49" s="62" t="s">
        <v>122</v>
      </c>
      <c r="G49" s="62" t="s">
        <v>123</v>
      </c>
      <c r="H49" s="62">
        <v>75</v>
      </c>
      <c r="I49" s="60" t="s">
        <v>40</v>
      </c>
      <c r="J49" s="62" t="s">
        <v>124</v>
      </c>
      <c r="K49" s="62" t="s">
        <v>125</v>
      </c>
      <c r="L49" s="62">
        <v>994.97</v>
      </c>
      <c r="M49" s="62">
        <f>9070.76+1814.45</f>
        <v>10885.210000000001</v>
      </c>
      <c r="N49" s="63" t="s">
        <v>43</v>
      </c>
      <c r="O49" s="64">
        <v>33548.25</v>
      </c>
      <c r="P49" s="64" t="s">
        <v>126</v>
      </c>
      <c r="Q49" s="64" t="s">
        <v>127</v>
      </c>
    </row>
    <row r="50" spans="1:17" s="3" customFormat="1" ht="84" x14ac:dyDescent="0.2">
      <c r="A50" s="57" t="s">
        <v>128</v>
      </c>
      <c r="B50" s="58" t="s">
        <v>47</v>
      </c>
      <c r="C50" s="59" t="s">
        <v>48</v>
      </c>
      <c r="D50" s="60" t="s">
        <v>49</v>
      </c>
      <c r="E50" s="61">
        <v>0.4647</v>
      </c>
      <c r="F50" s="62">
        <v>75.2</v>
      </c>
      <c r="G50" s="62"/>
      <c r="H50" s="62">
        <v>75.2</v>
      </c>
      <c r="I50" s="60" t="s">
        <v>40</v>
      </c>
      <c r="J50" s="62">
        <v>309.27</v>
      </c>
      <c r="K50" s="62"/>
      <c r="L50" s="62">
        <v>309.27</v>
      </c>
      <c r="M50" s="62">
        <f>0+0</f>
        <v>0</v>
      </c>
      <c r="N50" s="63"/>
      <c r="O50" s="64">
        <v>309.27</v>
      </c>
      <c r="P50" s="64"/>
      <c r="Q50" s="64" t="s">
        <v>50</v>
      </c>
    </row>
    <row r="51" spans="1:17" s="3" customFormat="1" ht="84" x14ac:dyDescent="0.2">
      <c r="A51" s="57" t="s">
        <v>129</v>
      </c>
      <c r="B51" s="58" t="s">
        <v>47</v>
      </c>
      <c r="C51" s="59" t="s">
        <v>52</v>
      </c>
      <c r="D51" s="60" t="s">
        <v>49</v>
      </c>
      <c r="E51" s="61">
        <v>0.89939999999999998</v>
      </c>
      <c r="F51" s="62">
        <v>31.31</v>
      </c>
      <c r="G51" s="62"/>
      <c r="H51" s="62">
        <v>31.31</v>
      </c>
      <c r="I51" s="60" t="s">
        <v>40</v>
      </c>
      <c r="J51" s="62">
        <v>249.21</v>
      </c>
      <c r="K51" s="62"/>
      <c r="L51" s="62">
        <v>249.21</v>
      </c>
      <c r="M51" s="62">
        <f>0+0</f>
        <v>0</v>
      </c>
      <c r="N51" s="63"/>
      <c r="O51" s="64">
        <v>249.21</v>
      </c>
      <c r="P51" s="64"/>
      <c r="Q51" s="64" t="s">
        <v>50</v>
      </c>
    </row>
    <row r="52" spans="1:17" s="3" customFormat="1" ht="360" x14ac:dyDescent="0.2">
      <c r="A52" s="57">
        <v>8</v>
      </c>
      <c r="B52" s="58" t="s">
        <v>87</v>
      </c>
      <c r="C52" s="59" t="s">
        <v>88</v>
      </c>
      <c r="D52" s="60" t="s">
        <v>37</v>
      </c>
      <c r="E52" s="61">
        <v>1.4990000000000001</v>
      </c>
      <c r="F52" s="62" t="s">
        <v>89</v>
      </c>
      <c r="G52" s="62" t="s">
        <v>90</v>
      </c>
      <c r="H52" s="62">
        <v>40.68</v>
      </c>
      <c r="I52" s="60" t="s">
        <v>40</v>
      </c>
      <c r="J52" s="62" t="s">
        <v>130</v>
      </c>
      <c r="K52" s="62" t="s">
        <v>131</v>
      </c>
      <c r="L52" s="62">
        <v>539.66</v>
      </c>
      <c r="M52" s="62">
        <f>16499.33+1420.65</f>
        <v>17919.980000000003</v>
      </c>
      <c r="N52" s="63" t="s">
        <v>59</v>
      </c>
      <c r="O52" s="64">
        <v>46585.34</v>
      </c>
      <c r="P52" s="64" t="s">
        <v>93</v>
      </c>
      <c r="Q52" s="64" t="s">
        <v>132</v>
      </c>
    </row>
    <row r="53" spans="1:17" s="3" customFormat="1" ht="84" x14ac:dyDescent="0.2">
      <c r="A53" s="57" t="s">
        <v>133</v>
      </c>
      <c r="B53" s="58" t="s">
        <v>97</v>
      </c>
      <c r="C53" s="59" t="s">
        <v>134</v>
      </c>
      <c r="D53" s="60" t="s">
        <v>37</v>
      </c>
      <c r="E53" s="61">
        <v>0.90780000000000005</v>
      </c>
      <c r="F53" s="62">
        <v>6110.7</v>
      </c>
      <c r="G53" s="62"/>
      <c r="H53" s="62">
        <v>6110.7</v>
      </c>
      <c r="I53" s="60" t="s">
        <v>40</v>
      </c>
      <c r="J53" s="62">
        <v>49093.55</v>
      </c>
      <c r="K53" s="62"/>
      <c r="L53" s="62">
        <v>49093.55</v>
      </c>
      <c r="M53" s="62">
        <f>0+0</f>
        <v>0</v>
      </c>
      <c r="N53" s="63"/>
      <c r="O53" s="64">
        <v>49093.55</v>
      </c>
      <c r="P53" s="64"/>
      <c r="Q53" s="64" t="s">
        <v>50</v>
      </c>
    </row>
    <row r="54" spans="1:17" s="3" customFormat="1" ht="84" x14ac:dyDescent="0.2">
      <c r="A54" s="57" t="s">
        <v>135</v>
      </c>
      <c r="B54" s="58" t="s">
        <v>97</v>
      </c>
      <c r="C54" s="59" t="s">
        <v>136</v>
      </c>
      <c r="D54" s="60" t="s">
        <v>37</v>
      </c>
      <c r="E54" s="61">
        <v>0.59975999999999996</v>
      </c>
      <c r="F54" s="62">
        <v>6110.7</v>
      </c>
      <c r="G54" s="62"/>
      <c r="H54" s="62">
        <v>6110.7</v>
      </c>
      <c r="I54" s="60" t="s">
        <v>40</v>
      </c>
      <c r="J54" s="62">
        <v>32434.84</v>
      </c>
      <c r="K54" s="62"/>
      <c r="L54" s="62">
        <v>32434.84</v>
      </c>
      <c r="M54" s="62">
        <f>0+0</f>
        <v>0</v>
      </c>
      <c r="N54" s="63"/>
      <c r="O54" s="64">
        <v>32434.84</v>
      </c>
      <c r="P54" s="64"/>
      <c r="Q54" s="64" t="s">
        <v>50</v>
      </c>
    </row>
    <row r="55" spans="1:17" s="3" customFormat="1" ht="84" x14ac:dyDescent="0.2">
      <c r="A55" s="57" t="s">
        <v>137</v>
      </c>
      <c r="B55" s="58" t="s">
        <v>66</v>
      </c>
      <c r="C55" s="59" t="s">
        <v>67</v>
      </c>
      <c r="D55" s="60" t="s">
        <v>37</v>
      </c>
      <c r="E55" s="61">
        <v>2.1420000000000002E-2</v>
      </c>
      <c r="F55" s="62">
        <v>5587.05</v>
      </c>
      <c r="G55" s="62"/>
      <c r="H55" s="62">
        <v>5587.05</v>
      </c>
      <c r="I55" s="60" t="s">
        <v>40</v>
      </c>
      <c r="J55" s="62">
        <v>1059.1199999999999</v>
      </c>
      <c r="K55" s="62"/>
      <c r="L55" s="62">
        <v>1059.1199999999999</v>
      </c>
      <c r="M55" s="62">
        <f>0+0</f>
        <v>0</v>
      </c>
      <c r="N55" s="63"/>
      <c r="O55" s="64">
        <v>1059.1199999999999</v>
      </c>
      <c r="P55" s="64"/>
      <c r="Q55" s="64" t="s">
        <v>50</v>
      </c>
    </row>
    <row r="56" spans="1:17" s="3" customFormat="1" ht="384" x14ac:dyDescent="0.2">
      <c r="A56" s="57">
        <v>9</v>
      </c>
      <c r="B56" s="58" t="s">
        <v>138</v>
      </c>
      <c r="C56" s="59" t="s">
        <v>139</v>
      </c>
      <c r="D56" s="60" t="s">
        <v>37</v>
      </c>
      <c r="E56" s="61">
        <v>0.124</v>
      </c>
      <c r="F56" s="62" t="s">
        <v>140</v>
      </c>
      <c r="G56" s="62" t="s">
        <v>141</v>
      </c>
      <c r="H56" s="62">
        <v>78</v>
      </c>
      <c r="I56" s="60" t="s">
        <v>40</v>
      </c>
      <c r="J56" s="62" t="s">
        <v>142</v>
      </c>
      <c r="K56" s="62" t="s">
        <v>143</v>
      </c>
      <c r="L56" s="62">
        <v>85.6</v>
      </c>
      <c r="M56" s="62">
        <f>1654.14+477.87</f>
        <v>2132.0100000000002</v>
      </c>
      <c r="N56" s="63" t="s">
        <v>43</v>
      </c>
      <c r="O56" s="64">
        <v>6351.1</v>
      </c>
      <c r="P56" s="64" t="s">
        <v>144</v>
      </c>
      <c r="Q56" s="64" t="s">
        <v>145</v>
      </c>
    </row>
    <row r="57" spans="1:17" s="3" customFormat="1" ht="84" x14ac:dyDescent="0.2">
      <c r="A57" s="57" t="s">
        <v>146</v>
      </c>
      <c r="B57" s="58" t="s">
        <v>47</v>
      </c>
      <c r="C57" s="59" t="s">
        <v>48</v>
      </c>
      <c r="D57" s="60" t="s">
        <v>49</v>
      </c>
      <c r="E57" s="61">
        <v>3.8399999999999997E-2</v>
      </c>
      <c r="F57" s="62">
        <v>75.2</v>
      </c>
      <c r="G57" s="62"/>
      <c r="H57" s="62">
        <v>75.2</v>
      </c>
      <c r="I57" s="60" t="s">
        <v>40</v>
      </c>
      <c r="J57" s="62">
        <v>25.56</v>
      </c>
      <c r="K57" s="62"/>
      <c r="L57" s="62">
        <v>25.56</v>
      </c>
      <c r="M57" s="62">
        <f>0+0</f>
        <v>0</v>
      </c>
      <c r="N57" s="63"/>
      <c r="O57" s="64">
        <v>25.56</v>
      </c>
      <c r="P57" s="64"/>
      <c r="Q57" s="64" t="s">
        <v>50</v>
      </c>
    </row>
    <row r="58" spans="1:17" s="3" customFormat="1" ht="84" x14ac:dyDescent="0.2">
      <c r="A58" s="57" t="s">
        <v>147</v>
      </c>
      <c r="B58" s="58" t="s">
        <v>47</v>
      </c>
      <c r="C58" s="59" t="s">
        <v>52</v>
      </c>
      <c r="D58" s="60" t="s">
        <v>49</v>
      </c>
      <c r="E58" s="61">
        <v>7.4399999999999994E-2</v>
      </c>
      <c r="F58" s="62">
        <v>31.31</v>
      </c>
      <c r="G58" s="62"/>
      <c r="H58" s="62">
        <v>31.31</v>
      </c>
      <c r="I58" s="60" t="s">
        <v>40</v>
      </c>
      <c r="J58" s="62">
        <v>20.62</v>
      </c>
      <c r="K58" s="62"/>
      <c r="L58" s="62">
        <v>20.62</v>
      </c>
      <c r="M58" s="62">
        <f>0+0</f>
        <v>0</v>
      </c>
      <c r="N58" s="63"/>
      <c r="O58" s="64">
        <v>20.62</v>
      </c>
      <c r="P58" s="64"/>
      <c r="Q58" s="64" t="s">
        <v>50</v>
      </c>
    </row>
    <row r="59" spans="1:17" s="3" customFormat="1" ht="348" x14ac:dyDescent="0.2">
      <c r="A59" s="57">
        <v>10</v>
      </c>
      <c r="B59" s="58" t="s">
        <v>148</v>
      </c>
      <c r="C59" s="59" t="s">
        <v>149</v>
      </c>
      <c r="D59" s="60" t="s">
        <v>37</v>
      </c>
      <c r="E59" s="61">
        <v>0.124</v>
      </c>
      <c r="F59" s="62" t="s">
        <v>150</v>
      </c>
      <c r="G59" s="62" t="s">
        <v>151</v>
      </c>
      <c r="H59" s="62">
        <v>200.04</v>
      </c>
      <c r="I59" s="60" t="s">
        <v>40</v>
      </c>
      <c r="J59" s="62" t="s">
        <v>152</v>
      </c>
      <c r="K59" s="62" t="s">
        <v>153</v>
      </c>
      <c r="L59" s="62">
        <v>219.53</v>
      </c>
      <c r="M59" s="62">
        <f>7029.16+300.31</f>
        <v>7329.47</v>
      </c>
      <c r="N59" s="63" t="s">
        <v>59</v>
      </c>
      <c r="O59" s="64">
        <v>18516.43</v>
      </c>
      <c r="P59" s="64" t="s">
        <v>154</v>
      </c>
      <c r="Q59" s="64" t="s">
        <v>155</v>
      </c>
    </row>
    <row r="60" spans="1:17" s="3" customFormat="1" ht="84" x14ac:dyDescent="0.2">
      <c r="A60" s="57" t="s">
        <v>156</v>
      </c>
      <c r="B60" s="58" t="s">
        <v>66</v>
      </c>
      <c r="C60" s="59" t="s">
        <v>67</v>
      </c>
      <c r="D60" s="60" t="s">
        <v>37</v>
      </c>
      <c r="E60" s="61">
        <v>8.7980000000000003E-2</v>
      </c>
      <c r="F60" s="62">
        <v>5587.05</v>
      </c>
      <c r="G60" s="62"/>
      <c r="H60" s="62">
        <v>5587.05</v>
      </c>
      <c r="I60" s="60" t="s">
        <v>40</v>
      </c>
      <c r="J60" s="62">
        <v>4350.21</v>
      </c>
      <c r="K60" s="62"/>
      <c r="L60" s="62">
        <v>4350.21</v>
      </c>
      <c r="M60" s="62">
        <f>0+0</f>
        <v>0</v>
      </c>
      <c r="N60" s="63"/>
      <c r="O60" s="64">
        <v>4350.21</v>
      </c>
      <c r="P60" s="64"/>
      <c r="Q60" s="64" t="s">
        <v>50</v>
      </c>
    </row>
    <row r="61" spans="1:17" s="3" customFormat="1" ht="84" x14ac:dyDescent="0.2">
      <c r="A61" s="57" t="s">
        <v>157</v>
      </c>
      <c r="B61" s="58" t="s">
        <v>158</v>
      </c>
      <c r="C61" s="59" t="s">
        <v>159</v>
      </c>
      <c r="D61" s="60" t="s">
        <v>37</v>
      </c>
      <c r="E61" s="61">
        <v>1.6959999999999999E-2</v>
      </c>
      <c r="F61" s="62">
        <v>5650</v>
      </c>
      <c r="G61" s="62"/>
      <c r="H61" s="62">
        <v>5650</v>
      </c>
      <c r="I61" s="60" t="s">
        <v>40</v>
      </c>
      <c r="J61" s="62">
        <v>848.04</v>
      </c>
      <c r="K61" s="62"/>
      <c r="L61" s="62">
        <v>848.04</v>
      </c>
      <c r="M61" s="62">
        <f>0+0</f>
        <v>0</v>
      </c>
      <c r="N61" s="63"/>
      <c r="O61" s="64">
        <v>848.04</v>
      </c>
      <c r="P61" s="64"/>
      <c r="Q61" s="64" t="s">
        <v>50</v>
      </c>
    </row>
    <row r="62" spans="1:17" s="3" customFormat="1" ht="84" x14ac:dyDescent="0.2">
      <c r="A62" s="57" t="s">
        <v>160</v>
      </c>
      <c r="B62" s="58" t="s">
        <v>161</v>
      </c>
      <c r="C62" s="59" t="s">
        <v>162</v>
      </c>
      <c r="D62" s="60" t="s">
        <v>37</v>
      </c>
      <c r="E62" s="61">
        <v>2.6499999999999999E-2</v>
      </c>
      <c r="F62" s="62">
        <v>6778.67</v>
      </c>
      <c r="G62" s="62"/>
      <c r="H62" s="62">
        <v>6778.67</v>
      </c>
      <c r="I62" s="60" t="s">
        <v>40</v>
      </c>
      <c r="J62" s="62">
        <v>1589.77</v>
      </c>
      <c r="K62" s="62"/>
      <c r="L62" s="62">
        <v>1589.77</v>
      </c>
      <c r="M62" s="62">
        <f>0+0</f>
        <v>0</v>
      </c>
      <c r="N62" s="63"/>
      <c r="O62" s="64">
        <v>1589.77</v>
      </c>
      <c r="P62" s="64"/>
      <c r="Q62" s="64" t="s">
        <v>50</v>
      </c>
    </row>
    <row r="63" spans="1:17" s="3" customFormat="1" ht="324" x14ac:dyDescent="0.2">
      <c r="A63" s="57">
        <v>11</v>
      </c>
      <c r="B63" s="58" t="s">
        <v>163</v>
      </c>
      <c r="C63" s="59" t="s">
        <v>164</v>
      </c>
      <c r="D63" s="60" t="s">
        <v>165</v>
      </c>
      <c r="E63" s="61">
        <v>166</v>
      </c>
      <c r="F63" s="62" t="s">
        <v>166</v>
      </c>
      <c r="G63" s="62" t="s">
        <v>167</v>
      </c>
      <c r="H63" s="62"/>
      <c r="I63" s="60" t="s">
        <v>40</v>
      </c>
      <c r="J63" s="62" t="s">
        <v>168</v>
      </c>
      <c r="K63" s="62" t="s">
        <v>169</v>
      </c>
      <c r="L63" s="62"/>
      <c r="M63" s="62">
        <f>18095.66+35132.24</f>
        <v>53227.899999999994</v>
      </c>
      <c r="N63" s="63" t="s">
        <v>170</v>
      </c>
      <c r="O63" s="64">
        <v>183978.22</v>
      </c>
      <c r="P63" s="64" t="s">
        <v>171</v>
      </c>
      <c r="Q63" s="64" t="s">
        <v>172</v>
      </c>
    </row>
    <row r="64" spans="1:17" s="3" customFormat="1" ht="84" x14ac:dyDescent="0.2">
      <c r="A64" s="57" t="s">
        <v>173</v>
      </c>
      <c r="B64" s="58" t="s">
        <v>174</v>
      </c>
      <c r="C64" s="59" t="s">
        <v>175</v>
      </c>
      <c r="D64" s="60" t="s">
        <v>37</v>
      </c>
      <c r="E64" s="61">
        <v>5.3120000000000003</v>
      </c>
      <c r="F64" s="62">
        <v>593.27</v>
      </c>
      <c r="G64" s="62"/>
      <c r="H64" s="62">
        <v>593.27</v>
      </c>
      <c r="I64" s="60" t="s">
        <v>40</v>
      </c>
      <c r="J64" s="62">
        <v>27890.34</v>
      </c>
      <c r="K64" s="62"/>
      <c r="L64" s="62">
        <v>27890.34</v>
      </c>
      <c r="M64" s="62">
        <f>0+0</f>
        <v>0</v>
      </c>
      <c r="N64" s="63"/>
      <c r="O64" s="64">
        <v>27890.34</v>
      </c>
      <c r="P64" s="64"/>
      <c r="Q64" s="64" t="s">
        <v>50</v>
      </c>
    </row>
    <row r="65" spans="1:17" s="3" customFormat="1" ht="312" x14ac:dyDescent="0.2">
      <c r="A65" s="57">
        <v>12</v>
      </c>
      <c r="B65" s="58" t="s">
        <v>176</v>
      </c>
      <c r="C65" s="59" t="s">
        <v>177</v>
      </c>
      <c r="D65" s="60" t="s">
        <v>165</v>
      </c>
      <c r="E65" s="61">
        <v>166</v>
      </c>
      <c r="F65" s="62" t="s">
        <v>178</v>
      </c>
      <c r="G65" s="62">
        <v>0.38</v>
      </c>
      <c r="H65" s="62"/>
      <c r="I65" s="60" t="s">
        <v>40</v>
      </c>
      <c r="J65" s="62" t="s">
        <v>179</v>
      </c>
      <c r="K65" s="62">
        <v>859.88</v>
      </c>
      <c r="L65" s="62"/>
      <c r="M65" s="62">
        <f>4890.36+0</f>
        <v>4890.3599999999997</v>
      </c>
      <c r="N65" s="63" t="s">
        <v>170</v>
      </c>
      <c r="O65" s="64">
        <v>12841.26</v>
      </c>
      <c r="P65" s="64">
        <v>8.0500000000000002E-2</v>
      </c>
      <c r="Q65" s="64" t="s">
        <v>180</v>
      </c>
    </row>
    <row r="66" spans="1:17" s="3" customFormat="1" ht="348" x14ac:dyDescent="0.2">
      <c r="A66" s="57">
        <v>13</v>
      </c>
      <c r="B66" s="58" t="s">
        <v>181</v>
      </c>
      <c r="C66" s="59" t="s">
        <v>182</v>
      </c>
      <c r="D66" s="60" t="s">
        <v>183</v>
      </c>
      <c r="E66" s="61">
        <v>1.66</v>
      </c>
      <c r="F66" s="62" t="s">
        <v>184</v>
      </c>
      <c r="G66" s="62" t="s">
        <v>185</v>
      </c>
      <c r="H66" s="62">
        <v>229.21</v>
      </c>
      <c r="I66" s="60" t="s">
        <v>40</v>
      </c>
      <c r="J66" s="62" t="s">
        <v>186</v>
      </c>
      <c r="K66" s="62" t="s">
        <v>187</v>
      </c>
      <c r="L66" s="62">
        <v>3367.32</v>
      </c>
      <c r="M66" s="62">
        <f>3170.09+26.89</f>
        <v>3196.98</v>
      </c>
      <c r="N66" s="63" t="s">
        <v>170</v>
      </c>
      <c r="O66" s="64">
        <v>11231.15</v>
      </c>
      <c r="P66" s="64" t="s">
        <v>188</v>
      </c>
      <c r="Q66" s="64" t="s">
        <v>189</v>
      </c>
    </row>
    <row r="67" spans="1:17" s="3" customFormat="1" ht="384" x14ac:dyDescent="0.2">
      <c r="A67" s="57">
        <v>14</v>
      </c>
      <c r="B67" s="58" t="s">
        <v>190</v>
      </c>
      <c r="C67" s="59" t="s">
        <v>191</v>
      </c>
      <c r="D67" s="60" t="s">
        <v>183</v>
      </c>
      <c r="E67" s="61">
        <v>1.66</v>
      </c>
      <c r="F67" s="62" t="s">
        <v>192</v>
      </c>
      <c r="G67" s="62" t="s">
        <v>193</v>
      </c>
      <c r="H67" s="62"/>
      <c r="I67" s="60" t="s">
        <v>40</v>
      </c>
      <c r="J67" s="62" t="s">
        <v>194</v>
      </c>
      <c r="K67" s="62" t="s">
        <v>195</v>
      </c>
      <c r="L67" s="62"/>
      <c r="M67" s="62">
        <f>4137.67+17.93</f>
        <v>4155.6000000000004</v>
      </c>
      <c r="N67" s="63" t="s">
        <v>170</v>
      </c>
      <c r="O67" s="64">
        <v>10403.540000000001</v>
      </c>
      <c r="P67" s="64" t="s">
        <v>196</v>
      </c>
      <c r="Q67" s="64" t="s">
        <v>197</v>
      </c>
    </row>
    <row r="68" spans="1:17" s="3" customFormat="1" ht="84" x14ac:dyDescent="0.2">
      <c r="A68" s="57" t="s">
        <v>198</v>
      </c>
      <c r="B68" s="58" t="s">
        <v>47</v>
      </c>
      <c r="C68" s="59" t="s">
        <v>199</v>
      </c>
      <c r="D68" s="60" t="s">
        <v>49</v>
      </c>
      <c r="E68" s="61">
        <v>139.191</v>
      </c>
      <c r="F68" s="62">
        <v>75.2</v>
      </c>
      <c r="G68" s="62"/>
      <c r="H68" s="62">
        <v>75.2</v>
      </c>
      <c r="I68" s="60" t="s">
        <v>40</v>
      </c>
      <c r="J68" s="62">
        <v>92634.39</v>
      </c>
      <c r="K68" s="62"/>
      <c r="L68" s="62">
        <v>92634.39</v>
      </c>
      <c r="M68" s="62">
        <f>0+0</f>
        <v>0</v>
      </c>
      <c r="N68" s="63"/>
      <c r="O68" s="64">
        <v>92634.39</v>
      </c>
      <c r="P68" s="64"/>
      <c r="Q68" s="64" t="s">
        <v>50</v>
      </c>
    </row>
    <row r="69" spans="1:17" s="3" customFormat="1" ht="84" x14ac:dyDescent="0.2">
      <c r="A69" s="57" t="s">
        <v>200</v>
      </c>
      <c r="B69" s="58" t="s">
        <v>47</v>
      </c>
      <c r="C69" s="59" t="s">
        <v>52</v>
      </c>
      <c r="D69" s="60" t="s">
        <v>49</v>
      </c>
      <c r="E69" s="61">
        <v>13.9191</v>
      </c>
      <c r="F69" s="62">
        <v>31.31</v>
      </c>
      <c r="G69" s="62"/>
      <c r="H69" s="62">
        <v>31.31</v>
      </c>
      <c r="I69" s="60" t="s">
        <v>40</v>
      </c>
      <c r="J69" s="62">
        <v>3856.84</v>
      </c>
      <c r="K69" s="62"/>
      <c r="L69" s="62">
        <v>3856.84</v>
      </c>
      <c r="M69" s="62">
        <f>0+0</f>
        <v>0</v>
      </c>
      <c r="N69" s="63"/>
      <c r="O69" s="64">
        <v>3856.84</v>
      </c>
      <c r="P69" s="64"/>
      <c r="Q69" s="64" t="s">
        <v>50</v>
      </c>
    </row>
    <row r="70" spans="1:17" s="3" customFormat="1" ht="396" x14ac:dyDescent="0.2">
      <c r="A70" s="57">
        <v>15</v>
      </c>
      <c r="B70" s="58" t="s">
        <v>201</v>
      </c>
      <c r="C70" s="59" t="s">
        <v>202</v>
      </c>
      <c r="D70" s="60" t="s">
        <v>183</v>
      </c>
      <c r="E70" s="61">
        <v>1.66</v>
      </c>
      <c r="F70" s="62" t="s">
        <v>203</v>
      </c>
      <c r="G70" s="62" t="s">
        <v>204</v>
      </c>
      <c r="H70" s="62"/>
      <c r="I70" s="60" t="s">
        <v>40</v>
      </c>
      <c r="J70" s="62" t="s">
        <v>205</v>
      </c>
      <c r="K70" s="62" t="s">
        <v>206</v>
      </c>
      <c r="L70" s="62"/>
      <c r="M70" s="62">
        <f>1796.58+17.93</f>
        <v>1814.51</v>
      </c>
      <c r="N70" s="63" t="s">
        <v>170</v>
      </c>
      <c r="O70" s="64">
        <v>4620.18</v>
      </c>
      <c r="P70" s="64" t="s">
        <v>207</v>
      </c>
      <c r="Q70" s="64" t="s">
        <v>208</v>
      </c>
    </row>
    <row r="71" spans="1:17" s="3" customFormat="1" ht="84" x14ac:dyDescent="0.2">
      <c r="A71" s="57" t="s">
        <v>209</v>
      </c>
      <c r="B71" s="58" t="s">
        <v>47</v>
      </c>
      <c r="C71" s="59" t="s">
        <v>210</v>
      </c>
      <c r="D71" s="60" t="s">
        <v>49</v>
      </c>
      <c r="E71" s="61">
        <v>58.4818</v>
      </c>
      <c r="F71" s="62">
        <v>89.51</v>
      </c>
      <c r="G71" s="62"/>
      <c r="H71" s="62">
        <v>89.51</v>
      </c>
      <c r="I71" s="60" t="s">
        <v>40</v>
      </c>
      <c r="J71" s="62">
        <v>46326.94</v>
      </c>
      <c r="K71" s="62"/>
      <c r="L71" s="62">
        <v>46326.94</v>
      </c>
      <c r="M71" s="62">
        <f>0+0</f>
        <v>0</v>
      </c>
      <c r="N71" s="63"/>
      <c r="O71" s="64">
        <v>46326.94</v>
      </c>
      <c r="P71" s="64"/>
      <c r="Q71" s="64" t="s">
        <v>50</v>
      </c>
    </row>
    <row r="72" spans="1:17" s="3" customFormat="1" ht="84" x14ac:dyDescent="0.2">
      <c r="A72" s="57" t="s">
        <v>211</v>
      </c>
      <c r="B72" s="58" t="s">
        <v>47</v>
      </c>
      <c r="C72" s="59" t="s">
        <v>212</v>
      </c>
      <c r="D72" s="60" t="s">
        <v>49</v>
      </c>
      <c r="E72" s="61">
        <v>5.8481800000000002</v>
      </c>
      <c r="F72" s="62">
        <v>31.31</v>
      </c>
      <c r="G72" s="62"/>
      <c r="H72" s="62">
        <v>31.31</v>
      </c>
      <c r="I72" s="60" t="s">
        <v>40</v>
      </c>
      <c r="J72" s="62">
        <v>1620.47</v>
      </c>
      <c r="K72" s="62"/>
      <c r="L72" s="62">
        <v>1620.47</v>
      </c>
      <c r="M72" s="62">
        <f>0+0</f>
        <v>0</v>
      </c>
      <c r="N72" s="63"/>
      <c r="O72" s="64">
        <v>1620.47</v>
      </c>
      <c r="P72" s="64"/>
      <c r="Q72" s="64" t="s">
        <v>50</v>
      </c>
    </row>
    <row r="73" spans="1:17" s="3" customFormat="1" ht="336" x14ac:dyDescent="0.2">
      <c r="A73" s="57">
        <v>16</v>
      </c>
      <c r="B73" s="58" t="s">
        <v>213</v>
      </c>
      <c r="C73" s="59" t="s">
        <v>214</v>
      </c>
      <c r="D73" s="60" t="s">
        <v>183</v>
      </c>
      <c r="E73" s="61">
        <v>0.57421</v>
      </c>
      <c r="F73" s="62" t="s">
        <v>215</v>
      </c>
      <c r="G73" s="62" t="s">
        <v>216</v>
      </c>
      <c r="H73" s="62">
        <v>153.96</v>
      </c>
      <c r="I73" s="60" t="s">
        <v>40</v>
      </c>
      <c r="J73" s="62" t="s">
        <v>217</v>
      </c>
      <c r="K73" s="62" t="s">
        <v>218</v>
      </c>
      <c r="L73" s="62">
        <v>782.39</v>
      </c>
      <c r="M73" s="62">
        <f>7812.14+1160.29</f>
        <v>8972.43</v>
      </c>
      <c r="N73" s="63" t="s">
        <v>43</v>
      </c>
      <c r="O73" s="64">
        <v>26730.74</v>
      </c>
      <c r="P73" s="64" t="s">
        <v>219</v>
      </c>
      <c r="Q73" s="64" t="s">
        <v>220</v>
      </c>
    </row>
    <row r="74" spans="1:17" s="3" customFormat="1" ht="84" x14ac:dyDescent="0.2">
      <c r="A74" s="57" t="s">
        <v>221</v>
      </c>
      <c r="B74" s="58" t="s">
        <v>222</v>
      </c>
      <c r="C74" s="59" t="s">
        <v>223</v>
      </c>
      <c r="D74" s="60" t="s">
        <v>165</v>
      </c>
      <c r="E74" s="61">
        <v>65.623999999999995</v>
      </c>
      <c r="F74" s="62">
        <v>107.95</v>
      </c>
      <c r="G74" s="62"/>
      <c r="H74" s="62">
        <v>107.95</v>
      </c>
      <c r="I74" s="60" t="s">
        <v>40</v>
      </c>
      <c r="J74" s="62">
        <v>62694.54</v>
      </c>
      <c r="K74" s="62"/>
      <c r="L74" s="62">
        <v>62694.54</v>
      </c>
      <c r="M74" s="62">
        <f>0+0</f>
        <v>0</v>
      </c>
      <c r="N74" s="63"/>
      <c r="O74" s="64">
        <v>62694.54</v>
      </c>
      <c r="P74" s="64"/>
      <c r="Q74" s="64" t="s">
        <v>50</v>
      </c>
    </row>
    <row r="75" spans="1:17" s="3" customFormat="1" ht="336" x14ac:dyDescent="0.2">
      <c r="A75" s="57">
        <v>17</v>
      </c>
      <c r="B75" s="58" t="s">
        <v>224</v>
      </c>
      <c r="C75" s="59" t="s">
        <v>225</v>
      </c>
      <c r="D75" s="60" t="s">
        <v>183</v>
      </c>
      <c r="E75" s="61">
        <v>0.33097500000000002</v>
      </c>
      <c r="F75" s="62" t="s">
        <v>226</v>
      </c>
      <c r="G75" s="62" t="s">
        <v>227</v>
      </c>
      <c r="H75" s="62">
        <v>300.83999999999997</v>
      </c>
      <c r="I75" s="60" t="s">
        <v>40</v>
      </c>
      <c r="J75" s="62" t="s">
        <v>228</v>
      </c>
      <c r="K75" s="62" t="s">
        <v>229</v>
      </c>
      <c r="L75" s="62">
        <v>881.2</v>
      </c>
      <c r="M75" s="62">
        <f>13856.58+3722.64</f>
        <v>17579.22</v>
      </c>
      <c r="N75" s="63" t="s">
        <v>43</v>
      </c>
      <c r="O75" s="64">
        <v>54405.83</v>
      </c>
      <c r="P75" s="64" t="s">
        <v>230</v>
      </c>
      <c r="Q75" s="64" t="s">
        <v>231</v>
      </c>
    </row>
    <row r="76" spans="1:17" s="3" customFormat="1" ht="84" x14ac:dyDescent="0.2">
      <c r="A76" s="57" t="s">
        <v>232</v>
      </c>
      <c r="B76" s="58" t="s">
        <v>233</v>
      </c>
      <c r="C76" s="59" t="s">
        <v>234</v>
      </c>
      <c r="D76" s="60" t="s">
        <v>165</v>
      </c>
      <c r="E76" s="61">
        <v>37.226970000000001</v>
      </c>
      <c r="F76" s="62">
        <v>65.540000000000006</v>
      </c>
      <c r="G76" s="62"/>
      <c r="H76" s="62">
        <v>65.540000000000006</v>
      </c>
      <c r="I76" s="60" t="s">
        <v>40</v>
      </c>
      <c r="J76" s="62">
        <v>21592.76</v>
      </c>
      <c r="K76" s="62"/>
      <c r="L76" s="62">
        <v>21592.76</v>
      </c>
      <c r="M76" s="62">
        <f>0+0</f>
        <v>0</v>
      </c>
      <c r="N76" s="63"/>
      <c r="O76" s="64">
        <v>21592.76</v>
      </c>
      <c r="P76" s="64"/>
      <c r="Q76" s="64" t="s">
        <v>50</v>
      </c>
    </row>
    <row r="77" spans="1:17" s="3" customFormat="1" ht="84" x14ac:dyDescent="0.2">
      <c r="A77" s="57">
        <v>18</v>
      </c>
      <c r="B77" s="58" t="s">
        <v>235</v>
      </c>
      <c r="C77" s="59" t="s">
        <v>236</v>
      </c>
      <c r="D77" s="60" t="s">
        <v>237</v>
      </c>
      <c r="E77" s="61">
        <v>7</v>
      </c>
      <c r="F77" s="62">
        <v>20</v>
      </c>
      <c r="G77" s="62"/>
      <c r="H77" s="62">
        <v>20</v>
      </c>
      <c r="I77" s="60" t="s">
        <v>40</v>
      </c>
      <c r="J77" s="62">
        <v>1239</v>
      </c>
      <c r="K77" s="62"/>
      <c r="L77" s="62">
        <v>1239</v>
      </c>
      <c r="M77" s="62">
        <f>0+0</f>
        <v>0</v>
      </c>
      <c r="N77" s="63"/>
      <c r="O77" s="64">
        <v>1239</v>
      </c>
      <c r="P77" s="64"/>
      <c r="Q77" s="64" t="s">
        <v>50</v>
      </c>
    </row>
    <row r="78" spans="1:17" s="3" customFormat="1" ht="84" x14ac:dyDescent="0.2">
      <c r="A78" s="57">
        <v>19</v>
      </c>
      <c r="B78" s="58" t="s">
        <v>238</v>
      </c>
      <c r="C78" s="59" t="s">
        <v>239</v>
      </c>
      <c r="D78" s="60" t="s">
        <v>237</v>
      </c>
      <c r="E78" s="61">
        <v>2</v>
      </c>
      <c r="F78" s="62">
        <v>36</v>
      </c>
      <c r="G78" s="62"/>
      <c r="H78" s="62">
        <v>36</v>
      </c>
      <c r="I78" s="60" t="s">
        <v>40</v>
      </c>
      <c r="J78" s="62">
        <v>637.20000000000005</v>
      </c>
      <c r="K78" s="62"/>
      <c r="L78" s="62">
        <v>637.20000000000005</v>
      </c>
      <c r="M78" s="62">
        <f>0+0</f>
        <v>0</v>
      </c>
      <c r="N78" s="63"/>
      <c r="O78" s="64">
        <v>637.20000000000005</v>
      </c>
      <c r="P78" s="64"/>
      <c r="Q78" s="64" t="s">
        <v>50</v>
      </c>
    </row>
    <row r="79" spans="1:17" s="3" customFormat="1" ht="84" x14ac:dyDescent="0.2">
      <c r="A79" s="65">
        <v>20</v>
      </c>
      <c r="B79" s="66" t="s">
        <v>240</v>
      </c>
      <c r="C79" s="67" t="s">
        <v>241</v>
      </c>
      <c r="D79" s="68" t="s">
        <v>237</v>
      </c>
      <c r="E79" s="69">
        <v>4</v>
      </c>
      <c r="F79" s="70">
        <v>11</v>
      </c>
      <c r="G79" s="70"/>
      <c r="H79" s="70">
        <v>11</v>
      </c>
      <c r="I79" s="68" t="s">
        <v>40</v>
      </c>
      <c r="J79" s="70">
        <v>389.4</v>
      </c>
      <c r="K79" s="70"/>
      <c r="L79" s="70">
        <v>389.4</v>
      </c>
      <c r="M79" s="70">
        <f>0+0</f>
        <v>0</v>
      </c>
      <c r="N79" s="71"/>
      <c r="O79" s="72">
        <v>389.4</v>
      </c>
      <c r="P79" s="72"/>
      <c r="Q79" s="72" t="s">
        <v>50</v>
      </c>
    </row>
    <row r="80" spans="1:17" s="3" customFormat="1" ht="312" x14ac:dyDescent="0.2">
      <c r="A80" s="65"/>
      <c r="B80" s="66"/>
      <c r="C80" s="67" t="s">
        <v>242</v>
      </c>
      <c r="D80" s="68" t="s">
        <v>243</v>
      </c>
      <c r="E80" s="69">
        <v>32.4</v>
      </c>
      <c r="F80" s="70" t="s">
        <v>244</v>
      </c>
      <c r="G80" s="70"/>
      <c r="H80" s="70"/>
      <c r="I80" s="68" t="s">
        <v>40</v>
      </c>
      <c r="J80" s="70" t="s">
        <v>245</v>
      </c>
      <c r="K80" s="70"/>
      <c r="L80" s="70"/>
      <c r="M80" s="70">
        <f>4852.55+0</f>
        <v>4852.55</v>
      </c>
      <c r="N80" s="71" t="s">
        <v>43</v>
      </c>
      <c r="O80" s="72">
        <v>12374</v>
      </c>
      <c r="P80" s="72">
        <v>0.39100000000000001</v>
      </c>
      <c r="Q80" s="72" t="s">
        <v>246</v>
      </c>
    </row>
    <row r="81" spans="1:17" s="3" customFormat="1" ht="48" x14ac:dyDescent="0.2">
      <c r="A81" s="73" t="s">
        <v>247</v>
      </c>
      <c r="B81" s="74"/>
      <c r="C81" s="74"/>
      <c r="D81" s="74"/>
      <c r="E81" s="74"/>
      <c r="F81" s="74"/>
      <c r="G81" s="74"/>
      <c r="H81" s="74"/>
      <c r="I81" s="74"/>
      <c r="J81" s="62" t="s">
        <v>248</v>
      </c>
      <c r="K81" s="62" t="s">
        <v>249</v>
      </c>
      <c r="L81" s="62"/>
      <c r="M81" s="62"/>
      <c r="N81" s="63"/>
      <c r="O81" s="64"/>
      <c r="P81" s="64"/>
      <c r="Q81" s="64" t="s">
        <v>250</v>
      </c>
    </row>
    <row r="82" spans="1:17" s="3" customFormat="1" ht="12.75" x14ac:dyDescent="0.2">
      <c r="A82" s="73" t="s">
        <v>251</v>
      </c>
      <c r="B82" s="74"/>
      <c r="C82" s="74"/>
      <c r="D82" s="74"/>
      <c r="E82" s="74"/>
      <c r="F82" s="74"/>
      <c r="G82" s="74"/>
      <c r="H82" s="74"/>
      <c r="I82" s="74"/>
      <c r="J82" s="62">
        <v>301027.87</v>
      </c>
      <c r="K82" s="62"/>
      <c r="L82" s="62"/>
      <c r="M82" s="62"/>
      <c r="N82" s="63"/>
      <c r="O82" s="64"/>
      <c r="P82" s="64"/>
      <c r="Q82" s="64"/>
    </row>
    <row r="83" spans="1:17" s="3" customFormat="1" ht="12.75" x14ac:dyDescent="0.2">
      <c r="A83" s="73" t="s">
        <v>252</v>
      </c>
      <c r="B83" s="74"/>
      <c r="C83" s="74"/>
      <c r="D83" s="74"/>
      <c r="E83" s="74"/>
      <c r="F83" s="74"/>
      <c r="G83" s="74"/>
      <c r="H83" s="74"/>
      <c r="I83" s="74"/>
      <c r="J83" s="62">
        <v>168021.72</v>
      </c>
      <c r="K83" s="62"/>
      <c r="L83" s="62"/>
      <c r="M83" s="62"/>
      <c r="N83" s="63"/>
      <c r="O83" s="64"/>
      <c r="P83" s="64"/>
      <c r="Q83" s="64"/>
    </row>
    <row r="84" spans="1:17" s="3" customFormat="1" ht="12.75" x14ac:dyDescent="0.2">
      <c r="A84" s="75" t="s">
        <v>253</v>
      </c>
      <c r="B84" s="56"/>
      <c r="C84" s="56"/>
      <c r="D84" s="56"/>
      <c r="E84" s="56"/>
      <c r="F84" s="56"/>
      <c r="G84" s="56"/>
      <c r="H84" s="56"/>
      <c r="I84" s="56"/>
      <c r="J84" s="76"/>
      <c r="K84" s="76"/>
      <c r="L84" s="76"/>
      <c r="M84" s="76"/>
      <c r="N84" s="77"/>
      <c r="O84" s="78"/>
      <c r="P84" s="78"/>
      <c r="Q84" s="78"/>
    </row>
    <row r="85" spans="1:17" s="3" customFormat="1" ht="24" x14ac:dyDescent="0.2">
      <c r="A85" s="73" t="s">
        <v>254</v>
      </c>
      <c r="B85" s="74"/>
      <c r="C85" s="74"/>
      <c r="D85" s="74"/>
      <c r="E85" s="74"/>
      <c r="F85" s="74"/>
      <c r="G85" s="74"/>
      <c r="H85" s="74"/>
      <c r="I85" s="74"/>
      <c r="J85" s="62">
        <v>887087.32</v>
      </c>
      <c r="K85" s="62"/>
      <c r="L85" s="62"/>
      <c r="M85" s="62"/>
      <c r="N85" s="63"/>
      <c r="O85" s="64"/>
      <c r="P85" s="64"/>
      <c r="Q85" s="64" t="s">
        <v>255</v>
      </c>
    </row>
    <row r="86" spans="1:17" s="3" customFormat="1" ht="24" x14ac:dyDescent="0.2">
      <c r="A86" s="73" t="s">
        <v>256</v>
      </c>
      <c r="B86" s="74"/>
      <c r="C86" s="74"/>
      <c r="D86" s="74"/>
      <c r="E86" s="74"/>
      <c r="F86" s="74"/>
      <c r="G86" s="74"/>
      <c r="H86" s="74"/>
      <c r="I86" s="74"/>
      <c r="J86" s="62">
        <v>673216.42</v>
      </c>
      <c r="K86" s="62"/>
      <c r="L86" s="62"/>
      <c r="M86" s="62"/>
      <c r="N86" s="63"/>
      <c r="O86" s="64"/>
      <c r="P86" s="64"/>
      <c r="Q86" s="64" t="s">
        <v>257</v>
      </c>
    </row>
    <row r="87" spans="1:17" s="3" customFormat="1" ht="24" x14ac:dyDescent="0.2">
      <c r="A87" s="73" t="s">
        <v>258</v>
      </c>
      <c r="B87" s="74"/>
      <c r="C87" s="74"/>
      <c r="D87" s="74"/>
      <c r="E87" s="74"/>
      <c r="F87" s="74"/>
      <c r="G87" s="74"/>
      <c r="H87" s="74"/>
      <c r="I87" s="74"/>
      <c r="J87" s="62">
        <v>1560303.74</v>
      </c>
      <c r="K87" s="62"/>
      <c r="L87" s="62"/>
      <c r="M87" s="62"/>
      <c r="N87" s="63"/>
      <c r="O87" s="64"/>
      <c r="P87" s="64"/>
      <c r="Q87" s="64" t="s">
        <v>250</v>
      </c>
    </row>
    <row r="88" spans="1:17" s="3" customFormat="1" ht="12.75" x14ac:dyDescent="0.2">
      <c r="A88" s="73" t="s">
        <v>259</v>
      </c>
      <c r="B88" s="74"/>
      <c r="C88" s="74"/>
      <c r="D88" s="74"/>
      <c r="E88" s="74"/>
      <c r="F88" s="74"/>
      <c r="G88" s="74"/>
      <c r="H88" s="74"/>
      <c r="I88" s="74"/>
      <c r="J88" s="62"/>
      <c r="K88" s="62"/>
      <c r="L88" s="62"/>
      <c r="M88" s="62"/>
      <c r="N88" s="63"/>
      <c r="O88" s="64"/>
      <c r="P88" s="64"/>
      <c r="Q88" s="64"/>
    </row>
    <row r="89" spans="1:17" s="3" customFormat="1" ht="12.75" x14ac:dyDescent="0.2">
      <c r="A89" s="73" t="s">
        <v>260</v>
      </c>
      <c r="B89" s="74"/>
      <c r="C89" s="74"/>
      <c r="D89" s="74"/>
      <c r="E89" s="74"/>
      <c r="F89" s="74"/>
      <c r="G89" s="74"/>
      <c r="H89" s="74"/>
      <c r="I89" s="74"/>
      <c r="J89" s="62">
        <v>636251.79</v>
      </c>
      <c r="K89" s="62"/>
      <c r="L89" s="62"/>
      <c r="M89" s="62"/>
      <c r="N89" s="63"/>
      <c r="O89" s="64"/>
      <c r="P89" s="64"/>
      <c r="Q89" s="64"/>
    </row>
    <row r="90" spans="1:17" s="3" customFormat="1" ht="12.75" x14ac:dyDescent="0.2">
      <c r="A90" s="73" t="s">
        <v>261</v>
      </c>
      <c r="B90" s="74"/>
      <c r="C90" s="74"/>
      <c r="D90" s="74"/>
      <c r="E90" s="74"/>
      <c r="F90" s="74"/>
      <c r="G90" s="74"/>
      <c r="H90" s="74"/>
      <c r="I90" s="74"/>
      <c r="J90" s="62">
        <v>193097.8</v>
      </c>
      <c r="K90" s="62"/>
      <c r="L90" s="62"/>
      <c r="M90" s="62"/>
      <c r="N90" s="63"/>
      <c r="O90" s="64"/>
      <c r="P90" s="64"/>
      <c r="Q90" s="64"/>
    </row>
    <row r="91" spans="1:17" s="3" customFormat="1" ht="12.75" x14ac:dyDescent="0.2">
      <c r="A91" s="73" t="s">
        <v>262</v>
      </c>
      <c r="B91" s="74"/>
      <c r="C91" s="74"/>
      <c r="D91" s="74"/>
      <c r="E91" s="74"/>
      <c r="F91" s="74"/>
      <c r="G91" s="74"/>
      <c r="H91" s="74"/>
      <c r="I91" s="74"/>
      <c r="J91" s="62">
        <v>328298.64</v>
      </c>
      <c r="K91" s="62"/>
      <c r="L91" s="62"/>
      <c r="M91" s="62"/>
      <c r="N91" s="63"/>
      <c r="O91" s="64"/>
      <c r="P91" s="64"/>
      <c r="Q91" s="64"/>
    </row>
    <row r="92" spans="1:17" s="3" customFormat="1" ht="12.75" x14ac:dyDescent="0.2">
      <c r="A92" s="73" t="s">
        <v>263</v>
      </c>
      <c r="B92" s="74"/>
      <c r="C92" s="74"/>
      <c r="D92" s="74"/>
      <c r="E92" s="74"/>
      <c r="F92" s="74"/>
      <c r="G92" s="74"/>
      <c r="H92" s="74"/>
      <c r="I92" s="74"/>
      <c r="J92" s="62">
        <v>301027.87</v>
      </c>
      <c r="K92" s="62"/>
      <c r="L92" s="62"/>
      <c r="M92" s="62"/>
      <c r="N92" s="63"/>
      <c r="O92" s="64"/>
      <c r="P92" s="64"/>
      <c r="Q92" s="64"/>
    </row>
    <row r="93" spans="1:17" s="3" customFormat="1" ht="12.75" x14ac:dyDescent="0.2">
      <c r="A93" s="73" t="s">
        <v>264</v>
      </c>
      <c r="B93" s="74"/>
      <c r="C93" s="74"/>
      <c r="D93" s="74"/>
      <c r="E93" s="74"/>
      <c r="F93" s="74"/>
      <c r="G93" s="74"/>
      <c r="H93" s="74"/>
      <c r="I93" s="74"/>
      <c r="J93" s="62">
        <v>168021.72</v>
      </c>
      <c r="K93" s="62"/>
      <c r="L93" s="62"/>
      <c r="M93" s="62"/>
      <c r="N93" s="63"/>
      <c r="O93" s="64"/>
      <c r="P93" s="64"/>
      <c r="Q93" s="64"/>
    </row>
    <row r="94" spans="1:17" s="3" customFormat="1" ht="12.75" x14ac:dyDescent="0.2">
      <c r="A94" s="73" t="s">
        <v>265</v>
      </c>
      <c r="B94" s="74"/>
      <c r="C94" s="74"/>
      <c r="D94" s="74"/>
      <c r="E94" s="74"/>
      <c r="F94" s="74"/>
      <c r="G94" s="74"/>
      <c r="H94" s="74"/>
      <c r="I94" s="74"/>
      <c r="J94" s="62">
        <v>32766.38</v>
      </c>
      <c r="K94" s="62"/>
      <c r="L94" s="62"/>
      <c r="M94" s="62"/>
      <c r="N94" s="63"/>
      <c r="O94" s="64"/>
      <c r="P94" s="64"/>
      <c r="Q94" s="64"/>
    </row>
    <row r="95" spans="1:17" s="3" customFormat="1" ht="12.75" x14ac:dyDescent="0.2">
      <c r="A95" s="73" t="s">
        <v>266</v>
      </c>
      <c r="B95" s="74"/>
      <c r="C95" s="74"/>
      <c r="D95" s="74"/>
      <c r="E95" s="74"/>
      <c r="F95" s="74"/>
      <c r="G95" s="74"/>
      <c r="H95" s="74"/>
      <c r="I95" s="74"/>
      <c r="J95" s="62">
        <v>54610.63</v>
      </c>
      <c r="K95" s="62"/>
      <c r="L95" s="62"/>
      <c r="M95" s="62"/>
      <c r="N95" s="63"/>
      <c r="O95" s="64"/>
      <c r="P95" s="64"/>
      <c r="Q95" s="64"/>
    </row>
    <row r="96" spans="1:17" s="3" customFormat="1" ht="12.75" x14ac:dyDescent="0.2">
      <c r="A96" s="73" t="s">
        <v>267</v>
      </c>
      <c r="B96" s="74"/>
      <c r="C96" s="74"/>
      <c r="D96" s="74"/>
      <c r="E96" s="74"/>
      <c r="F96" s="74"/>
      <c r="G96" s="74"/>
      <c r="H96" s="74"/>
      <c r="I96" s="74"/>
      <c r="J96" s="62">
        <v>39007.589999999997</v>
      </c>
      <c r="K96" s="62"/>
      <c r="L96" s="62"/>
      <c r="M96" s="62"/>
      <c r="N96" s="63"/>
      <c r="O96" s="64"/>
      <c r="P96" s="64"/>
      <c r="Q96" s="64"/>
    </row>
    <row r="97" spans="1:17" s="3" customFormat="1" ht="12.75" x14ac:dyDescent="0.2">
      <c r="A97" s="73" t="s">
        <v>268</v>
      </c>
      <c r="B97" s="74"/>
      <c r="C97" s="74"/>
      <c r="D97" s="74"/>
      <c r="E97" s="74"/>
      <c r="F97" s="74"/>
      <c r="G97" s="74"/>
      <c r="H97" s="74"/>
      <c r="I97" s="74"/>
      <c r="J97" s="62">
        <v>31206.07</v>
      </c>
      <c r="K97" s="62"/>
      <c r="L97" s="62"/>
      <c r="M97" s="62"/>
      <c r="N97" s="63"/>
      <c r="O97" s="64"/>
      <c r="P97" s="64"/>
      <c r="Q97" s="64"/>
    </row>
    <row r="98" spans="1:17" s="3" customFormat="1" ht="12.75" x14ac:dyDescent="0.2">
      <c r="A98" s="75" t="s">
        <v>258</v>
      </c>
      <c r="B98" s="56"/>
      <c r="C98" s="56"/>
      <c r="D98" s="56"/>
      <c r="E98" s="56"/>
      <c r="F98" s="56"/>
      <c r="G98" s="56"/>
      <c r="H98" s="56"/>
      <c r="I98" s="56"/>
      <c r="J98" s="76">
        <v>1717894.41</v>
      </c>
      <c r="K98" s="76"/>
      <c r="L98" s="76"/>
      <c r="M98" s="76"/>
      <c r="N98" s="77"/>
      <c r="O98" s="78"/>
      <c r="P98" s="78"/>
      <c r="Q98" s="78"/>
    </row>
    <row r="99" spans="1:17" s="3" customFormat="1" ht="12.75" x14ac:dyDescent="0.2">
      <c r="A99" s="73" t="s">
        <v>269</v>
      </c>
      <c r="B99" s="74"/>
      <c r="C99" s="74"/>
      <c r="D99" s="74"/>
      <c r="E99" s="74"/>
      <c r="F99" s="74"/>
      <c r="G99" s="74"/>
      <c r="H99" s="74"/>
      <c r="I99" s="74"/>
      <c r="J99" s="62">
        <v>51536.83</v>
      </c>
      <c r="K99" s="62"/>
      <c r="L99" s="62"/>
      <c r="M99" s="62"/>
      <c r="N99" s="63"/>
      <c r="O99" s="64"/>
      <c r="P99" s="64"/>
      <c r="Q99" s="64"/>
    </row>
    <row r="100" spans="1:17" s="3" customFormat="1" ht="12.75" x14ac:dyDescent="0.2">
      <c r="A100" s="75" t="s">
        <v>270</v>
      </c>
      <c r="B100" s="56"/>
      <c r="C100" s="56"/>
      <c r="D100" s="56"/>
      <c r="E100" s="56"/>
      <c r="F100" s="56"/>
      <c r="G100" s="56"/>
      <c r="H100" s="56"/>
      <c r="I100" s="56"/>
      <c r="J100" s="76">
        <v>1769431.24</v>
      </c>
      <c r="K100" s="76"/>
      <c r="L100" s="76"/>
      <c r="M100" s="76"/>
      <c r="N100" s="77"/>
      <c r="O100" s="78"/>
      <c r="P100" s="78"/>
      <c r="Q100" s="78"/>
    </row>
    <row r="101" spans="1:17" s="3" customFormat="1" ht="12.75" x14ac:dyDescent="0.2">
      <c r="A101" s="73" t="s">
        <v>271</v>
      </c>
      <c r="B101" s="74"/>
      <c r="C101" s="74"/>
      <c r="D101" s="74"/>
      <c r="E101" s="74"/>
      <c r="F101" s="74"/>
      <c r="G101" s="74"/>
      <c r="H101" s="74"/>
      <c r="I101" s="74"/>
      <c r="J101" s="62">
        <v>353886.25</v>
      </c>
      <c r="K101" s="62"/>
      <c r="L101" s="62"/>
      <c r="M101" s="62"/>
      <c r="N101" s="63"/>
      <c r="O101" s="64"/>
      <c r="P101" s="64"/>
      <c r="Q101" s="64"/>
    </row>
    <row r="102" spans="1:17" s="3" customFormat="1" ht="24" x14ac:dyDescent="0.2">
      <c r="A102" s="75" t="s">
        <v>272</v>
      </c>
      <c r="B102" s="56"/>
      <c r="C102" s="56"/>
      <c r="D102" s="56"/>
      <c r="E102" s="56"/>
      <c r="F102" s="56"/>
      <c r="G102" s="56"/>
      <c r="H102" s="56"/>
      <c r="I102" s="56"/>
      <c r="J102" s="76">
        <v>2123317.4900000002</v>
      </c>
      <c r="K102" s="76"/>
      <c r="L102" s="76"/>
      <c r="M102" s="76"/>
      <c r="N102" s="77"/>
      <c r="O102" s="78"/>
      <c r="P102" s="78"/>
      <c r="Q102" s="78" t="s">
        <v>250</v>
      </c>
    </row>
    <row r="103" spans="1:17" s="3" customFormat="1" ht="12.75" x14ac:dyDescent="0.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11"/>
      <c r="N103" s="32"/>
      <c r="O103" s="32"/>
      <c r="P103" s="32"/>
      <c r="Q103" s="33"/>
    </row>
    <row r="104" spans="1:17" s="14" customForma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1"/>
      <c r="P104" s="11"/>
      <c r="Q104" s="11"/>
    </row>
    <row r="105" spans="1:17" x14ac:dyDescent="0.2">
      <c r="A105" s="15" t="s">
        <v>32</v>
      </c>
      <c r="F105" s="16"/>
    </row>
    <row r="107" spans="1:17" x14ac:dyDescent="0.2">
      <c r="A107" s="15" t="s">
        <v>33</v>
      </c>
    </row>
  </sheetData>
  <mergeCells count="47">
    <mergeCell ref="A100:I100"/>
    <mergeCell ref="A101:I101"/>
    <mergeCell ref="A102:I102"/>
    <mergeCell ref="A95:I95"/>
    <mergeCell ref="A96:I96"/>
    <mergeCell ref="A97:I97"/>
    <mergeCell ref="A98:I98"/>
    <mergeCell ref="A99:I99"/>
    <mergeCell ref="A90:I90"/>
    <mergeCell ref="A91:I91"/>
    <mergeCell ref="A92:I92"/>
    <mergeCell ref="A93:I93"/>
    <mergeCell ref="A94:I94"/>
    <mergeCell ref="A85:I85"/>
    <mergeCell ref="A86:I86"/>
    <mergeCell ref="A87:I87"/>
    <mergeCell ref="A88:I88"/>
    <mergeCell ref="A89:I89"/>
    <mergeCell ref="A23:Q23"/>
    <mergeCell ref="A81:I81"/>
    <mergeCell ref="A82:I82"/>
    <mergeCell ref="A83:I83"/>
    <mergeCell ref="A84:I84"/>
    <mergeCell ref="A8:Q8"/>
    <mergeCell ref="A9:Q9"/>
    <mergeCell ref="A7:Q7"/>
    <mergeCell ref="P19:P21"/>
    <mergeCell ref="Q19:Q21"/>
    <mergeCell ref="O19:O21"/>
    <mergeCell ref="N19:N21"/>
    <mergeCell ref="M19:M21"/>
    <mergeCell ref="J19:L19"/>
    <mergeCell ref="L20:L21"/>
    <mergeCell ref="D16:E16"/>
    <mergeCell ref="C17:J17"/>
    <mergeCell ref="A10:Q10"/>
    <mergeCell ref="A11:Q11"/>
    <mergeCell ref="A12:Q12"/>
    <mergeCell ref="A13:Q13"/>
    <mergeCell ref="E19:E21"/>
    <mergeCell ref="I19:I20"/>
    <mergeCell ref="F19:H19"/>
    <mergeCell ref="H20:H21"/>
    <mergeCell ref="A19:A21"/>
    <mergeCell ref="B19:B21"/>
    <mergeCell ref="C19:C21"/>
    <mergeCell ref="D19:D21"/>
  </mergeCells>
  <phoneticPr fontId="0" type="noConversion"/>
  <pageMargins left="0.78740157480314965" right="0.39370078740157483" top="0.39370078740157483" bottom="0.39370078740157483" header="0.23622047244094491" footer="0.23622047244094491"/>
  <pageSetup paperSize="9" scale="71" fitToHeight="30000" orientation="landscape" r:id="rId1"/>
  <headerFooter alignWithMargins="0">
    <oddHeader>&amp;LГранд-СМЕТА</oddHeader>
    <oddFooter>Страница &amp;P из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Мои данные</vt:lpstr>
      <vt:lpstr>'Мои данные'!Print_Titles</vt:lpstr>
      <vt:lpstr>'Мои данные'!Заголовки_для_печати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Хатькова Ирина Владимировна \ Irina Khatkova</dc:creator>
  <cp:lastModifiedBy>Хатькова Ирина Владимировна \ Irina Khatkova</cp:lastModifiedBy>
  <cp:lastPrinted>2006-01-30T07:14:18Z</cp:lastPrinted>
  <dcterms:created xsi:type="dcterms:W3CDTF">2003-01-28T12:33:10Z</dcterms:created>
  <dcterms:modified xsi:type="dcterms:W3CDTF">2025-04-14T13:34:23Z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