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hatkovaIV\Documents\ЕТУ\зАКУПКИ\Аммиак\Холодилка плюс эстакада\"/>
    </mc:Choice>
  </mc:AlternateContent>
  <xr:revisionPtr revIDLastSave="0" documentId="8_{6A328B97-74C8-4911-9CA5-2F219B3BD70E}" xr6:coauthVersionLast="36" xr6:coauthVersionMax="36" xr10:uidLastSave="{00000000-0000-0000-0000-000000000000}"/>
  <bookViews>
    <workbookView xWindow="32760" yWindow="60" windowWidth="7500" windowHeight="4245" xr2:uid="{00000000-000D-0000-FFFF-FFFF00000000}"/>
  </bookViews>
  <sheets>
    <sheet name="Мои данные" sheetId="1" r:id="rId1"/>
  </sheets>
  <definedNames>
    <definedName name="Print_Titles" localSheetId="0">'Мои данные'!$22:$22</definedName>
    <definedName name="_xlnm.Print_Titles" localSheetId="0">'Мои данные'!$22:$22</definedName>
  </definedNames>
  <calcPr calcId="191029"/>
</workbook>
</file>

<file path=xl/calcChain.xml><?xml version="1.0" encoding="utf-8"?>
<calcChain xmlns="http://schemas.openxmlformats.org/spreadsheetml/2006/main">
  <c r="M49" i="1" l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  <author>Соседко А.Н.</author>
    <author>G_Alex</author>
    <author>Andrey</author>
    <author>Волченков Сергей</author>
    <author>ykazaeva</author>
    <author>&lt;&gt;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200 атрибут 950 текст&gt;  &lt;подпись 200 значение&gt;</t>
        </r>
      </text>
    </comment>
    <comment ref="O2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210 атрибут 950 текст&gt;  &lt;подпись 210 значение&gt;</t>
        </r>
      </text>
    </comment>
    <comment ref="A3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200 атрибут 950 значение&gt;/</t>
        </r>
      </text>
    </comment>
    <comment ref="O3" authorId="1" shapeId="0" xr:uid="{00000000-0006-0000-00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210 атрибут 950 значение&gt;/</t>
        </r>
      </text>
    </comment>
    <comment ref="A7" authorId="2" shapeId="0" xr:uid="{00000000-0006-0000-0000-000005000000}">
      <text>
        <r>
          <rPr>
            <sz val="10"/>
            <color indexed="81"/>
            <rFont val="Tahoma"/>
            <family val="2"/>
            <charset val="204"/>
          </rPr>
          <t xml:space="preserve"> Титул::&lt;Наименование стройки&gt;
</t>
        </r>
      </text>
    </comment>
    <comment ref="A12" authorId="2" shapeId="0" xr:uid="{00000000-0006-0000-0000-000006000000}">
      <text>
        <r>
          <rPr>
            <b/>
            <sz val="10"/>
            <color indexed="81"/>
            <rFont val="Tahoma"/>
            <family val="2"/>
            <charset val="204"/>
          </rPr>
          <t xml:space="preserve"> Титул::на &lt;Наименование локальной сметы&gt;,&lt;Наименование объекта&gt;</t>
        </r>
      </text>
    </comment>
    <comment ref="D15" authorId="3" shapeId="0" xr:uid="{00000000-0006-0000-0000-000007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Титул::&lt;Основание&gt;</t>
        </r>
      </text>
    </comment>
    <comment ref="D16" authorId="3" shapeId="0" xr:uid="{00000000-0006-0000-00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ИтогоБИМ::&lt;Итого по расчету&gt; руб.</t>
        </r>
      </text>
    </comment>
    <comment ref="A22" authorId="2" shapeId="0" xr:uid="{00000000-0006-0000-0000-000009000000}">
      <text>
        <r>
          <rPr>
            <sz val="10"/>
            <color indexed="81"/>
            <rFont val="Tahoma"/>
            <family val="2"/>
            <charset val="204"/>
          </rPr>
          <t xml:space="preserve"> ЛокСмета::&lt;Номер позиции по смете&gt;
</t>
        </r>
      </text>
    </comment>
    <comment ref="B22" authorId="2" shapeId="0" xr:uid="{00000000-0006-0000-0000-00000A000000}">
      <text>
        <r>
          <rPr>
            <sz val="10"/>
            <color indexed="81"/>
            <rFont val="Tahoma"/>
            <family val="2"/>
            <charset val="204"/>
          </rPr>
          <t xml:space="preserve"> ЛокСмета::&lt;Обоснование (код) позиции&gt;      &lt;Примечание&gt;
</t>
        </r>
      </text>
    </comment>
    <comment ref="C22" authorId="2" shapeId="0" xr:uid="{00000000-0006-0000-0000-00000B000000}">
      <text>
        <r>
          <rPr>
            <sz val="10"/>
            <color indexed="81"/>
            <rFont val="Tahoma"/>
            <family val="2"/>
          </rPr>
          <t xml:space="preserve"> ЛокСмета::&lt;Наименование (текстовая часть) расценки&gt;
______________
&lt;Обоснование коэффициентов&gt;
______________
&lt;Формула расчета стоимости единицы&gt;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</t>
        </r>
      </text>
    </comment>
    <comment ref="D22" authorId="2" shapeId="0" xr:uid="{00000000-0006-0000-0000-00000C000000}">
      <text>
        <r>
          <rPr>
            <sz val="10"/>
            <color indexed="81"/>
            <rFont val="Tahoma"/>
            <family val="2"/>
          </rPr>
          <t xml:space="preserve"> ЛокСмета::&lt;Ед. измерения по расценке&gt;
</t>
        </r>
      </text>
    </comment>
    <comment ref="E22" authorId="2" shapeId="0" xr:uid="{00000000-0006-0000-0000-00000D000000}">
      <text>
        <r>
          <rPr>
            <sz val="10"/>
            <color indexed="81"/>
            <rFont val="Tahoma"/>
            <family val="2"/>
          </rPr>
          <t xml:space="preserve"> ЛокСмета::&lt;Количество всего (физ. объем) по позиции&gt;
</t>
        </r>
      </text>
    </comment>
    <comment ref="F22" authorId="2" shapeId="0" xr:uid="{00000000-0006-0000-0000-00000E000000}">
      <text>
        <r>
          <rPr>
            <sz val="10"/>
            <color indexed="81"/>
            <rFont val="Tahoma"/>
            <family val="2"/>
          </rPr>
          <t xml:space="preserve"> ЛокСмета::&lt;ПЗ по позиции на единицу в базисных ценах с учетом всех к-тов&gt;
_____
&lt;ОЗП по позиции на единицу в базисных ценах с учетом всех к-тов&gt;</t>
        </r>
      </text>
    </comment>
    <comment ref="G22" authorId="2" shapeId="0" xr:uid="{00000000-0006-0000-0000-00000F000000}">
      <text>
        <r>
          <rPr>
            <sz val="10"/>
            <color indexed="81"/>
            <rFont val="Tahoma"/>
            <family val="2"/>
          </rPr>
          <t xml:space="preserve"> ЛокСмета::&lt;ЭММ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22" authorId="4" shapeId="0" xr:uid="{00000000-0006-0000-0000-000010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ЛокСмета::&lt;МАТ по позиции на единицу в базисных ценах с учетом всех к-тов&gt;</t>
        </r>
      </text>
    </comment>
    <comment ref="I22" authorId="3" shapeId="0" xr:uid="{00000000-0006-0000-0000-000011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ЛокСмета::&lt;Индекс к позиции&gt;</t>
        </r>
      </text>
    </comment>
    <comment ref="J22" authorId="2" shapeId="0" xr:uid="{00000000-0006-0000-0000-000012000000}">
      <text>
        <r>
          <rPr>
            <sz val="10"/>
            <color indexed="81"/>
            <rFont val="Tahoma"/>
            <family val="2"/>
          </rPr>
          <t xml:space="preserve"> ЛокСмета::&lt;Общая стоимость ПЗ по позиции для БИМ до начисления НР и СП&gt;
_____
&lt;Общая стоимость ОЗП по позиции для БИМ до начисления НР и СП&gt;
</t>
        </r>
      </text>
    </comment>
    <comment ref="K22" authorId="2" shapeId="0" xr:uid="{00000000-0006-0000-0000-000013000000}">
      <text>
        <r>
          <rPr>
            <sz val="10"/>
            <color indexed="81"/>
            <rFont val="Tahoma"/>
            <family val="2"/>
          </rPr>
          <t xml:space="preserve"> ЛокСмета::&lt;Общая стоимость ЭММ по позиции для БИМ до начисления НР и СП&gt;
_____
&lt;Общая стоимость ЗПМ по позиции для БИМ до начисления НР и СП&gt;
</t>
        </r>
      </text>
    </comment>
    <comment ref="L22" authorId="4" shapeId="0" xr:uid="{00000000-0006-0000-0000-000014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ЛокСмета::&lt;Общая стоимость МАТ по позиции для БИМ до начисления НР и СП&gt;</t>
        </r>
      </text>
    </comment>
    <comment ref="M22" authorId="2" shapeId="0" xr:uid="{00000000-0006-0000-0000-000015000000}">
      <text>
        <r>
          <rPr>
            <sz val="10"/>
            <color indexed="81"/>
            <rFont val="Tahoma"/>
            <family val="2"/>
          </rPr>
          <t xml:space="preserve"> ЛокСмета::=&lt;Общая стоимость ОЗП по позиции для БИМ до начисления НР и СП&gt;+&lt;Общая стоимость ЗПМ по позиции для БИМ до начисления НР и СП&gt;</t>
        </r>
      </text>
    </comment>
    <comment ref="N22" authorId="2" shapeId="0" xr:uid="{00000000-0006-0000-0000-000016000000}">
      <text>
        <r>
          <rPr>
            <sz val="8"/>
            <color indexed="81"/>
            <rFont val="Tahoma"/>
            <family val="2"/>
          </rPr>
          <t xml:space="preserve"> ЛокСмета::&lt;Строка задания НР для БИМ&gt;
____
&lt;Строка задания СП для БИМ&gt;</t>
        </r>
      </text>
    </comment>
    <comment ref="O22" authorId="2" shapeId="0" xr:uid="{00000000-0006-0000-0000-000017000000}">
      <text>
        <r>
          <rPr>
            <b/>
            <sz val="8"/>
            <color indexed="81"/>
            <rFont val="Tahoma"/>
            <family val="2"/>
          </rPr>
          <t xml:space="preserve"> ЛокСмета::&lt;Итоговое значение по позиции для БИМ&gt;</t>
        </r>
      </text>
    </comment>
    <comment ref="P22" authorId="5" shapeId="0" xr:uid="{00000000-0006-0000-0000-000018000000}">
      <text>
        <r>
          <rPr>
            <sz val="8"/>
            <color indexed="81"/>
            <rFont val="Tahoma"/>
            <family val="2"/>
            <charset val="204"/>
          </rPr>
          <t xml:space="preserve"> ЛокСмета::&lt;ТЗ по позиции на единицу&gt;
_____
&lt;ТЗМ по позиции на единицу&gt;</t>
        </r>
      </text>
    </comment>
    <comment ref="Q22" authorId="5" shapeId="0" xr:uid="{00000000-0006-0000-0000-000019000000}">
      <text>
        <r>
          <rPr>
            <sz val="8"/>
            <color indexed="81"/>
            <rFont val="Tahoma"/>
            <family val="2"/>
            <charset val="204"/>
          </rPr>
          <t xml:space="preserve"> ЛокСмета::&lt;ТЗ по позиции всего&gt;
_____
&lt;ТЗM по позиции всего&gt;</t>
        </r>
      </text>
    </comment>
    <comment ref="A96" authorId="3" shapeId="0" xr:uid="{00000000-0006-0000-0000-00001A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J96" authorId="6" shapeId="0" xr:uid="{00000000-0006-0000-0000-00001B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 &lt;Прямые затраты (итоги)&gt;
_____
&lt;З/п основных рабочих (итоги)&gt;</t>
        </r>
      </text>
    </comment>
    <comment ref="K96" authorId="6" shapeId="0" xr:uid="{00000000-0006-0000-0000-00001C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Итоги::&lt;Эксплуатация машин (итоги)&gt;
_____
&lt;З/п машинистов (итоги)&gt;</t>
        </r>
      </text>
    </comment>
    <comment ref="Q96" authorId="5" shapeId="0" xr:uid="{00000000-0006-0000-0000-00001D000000}">
      <text>
        <r>
          <rPr>
            <sz val="8"/>
            <color indexed="81"/>
            <rFont val="Tahoma"/>
            <family val="2"/>
            <charset val="204"/>
          </rPr>
          <t xml:space="preserve"> Итоги::&lt;Трудозатраты основных рабочих (итоги)&gt;
&lt;Трудозатраты машинистов (итоги)&gt;</t>
        </r>
      </text>
    </comment>
    <comment ref="A98" authorId="6" shapeId="0" xr:uid="{00000000-0006-0000-0000-00001E000000}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300 атрибут 970 значение&gt; _________________ /&lt;подпись 300 значение&gt;/</t>
        </r>
      </text>
    </comment>
    <comment ref="A100" authorId="6" shapeId="0" xr:uid="{00000000-0006-0000-0000-00001F000000}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310 атрибут 970 значение&gt; _________________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<sst xmlns="http://schemas.openxmlformats.org/spreadsheetml/2006/main" count="421" uniqueCount="204">
  <si>
    <t>ЛОКАЛЬНЫЙ  СМЕТНЫЙ  РАСЧЕТ</t>
  </si>
  <si>
    <t>(наименование работ и затрат, наименование объекта)</t>
  </si>
  <si>
    <t>№ пп</t>
  </si>
  <si>
    <t>Обоснование</t>
  </si>
  <si>
    <t>Наименование</t>
  </si>
  <si>
    <t>ФОТ</t>
  </si>
  <si>
    <t>Всего</t>
  </si>
  <si>
    <t xml:space="preserve">Основание:  </t>
  </si>
  <si>
    <t>(наименование стройки)</t>
  </si>
  <si>
    <t>в т.ч. оплата труда</t>
  </si>
  <si>
    <t>оплата труда</t>
  </si>
  <si>
    <t>Экспл. маш.</t>
  </si>
  <si>
    <t>Стоимость единицы в базисных ценах</t>
  </si>
  <si>
    <t>Сметная стоимость</t>
  </si>
  <si>
    <t>Общая стоимость в текущих ценах</t>
  </si>
  <si>
    <t>Обоснование индекса</t>
  </si>
  <si>
    <t>индексы по статьям затрат</t>
  </si>
  <si>
    <t>Стоим СМР в текущих ценах с накладными и сметной прибылью</t>
  </si>
  <si>
    <t>Материалы</t>
  </si>
  <si>
    <t>ТЗ осн.раб.
ТЗ мех.
на единицу</t>
  </si>
  <si>
    <t>ТЗ осн.раб.
ТЗ мех.
всего</t>
  </si>
  <si>
    <t>Нормативные показатели (2001 г.)
в % от ФОТ Ннр/Нсп</t>
  </si>
  <si>
    <t>Количество</t>
  </si>
  <si>
    <t>Единица измерения</t>
  </si>
  <si>
    <t xml:space="preserve">УТВЕРЖДАЮ </t>
  </si>
  <si>
    <t>СОГЛАСОВАНО</t>
  </si>
  <si>
    <t>"___" __________ 2021 г.</t>
  </si>
  <si>
    <t>Составлен в базисных и текущих ценах по состоянию на                          2021 г.</t>
  </si>
  <si>
    <t xml:space="preserve">  </t>
  </si>
  <si>
    <t>_________________ //</t>
  </si>
  <si>
    <t>на КМ Эстакада с изготовлением,  АКЗ и ОГЗ (1 квартал Минстрой),07.08.030 Технологический трубопровод (на эстакаде)</t>
  </si>
  <si>
    <t>7361102,51 руб.</t>
  </si>
  <si>
    <t>Составил:  _________________ //</t>
  </si>
  <si>
    <t>Проверил:  _________________ //</t>
  </si>
  <si>
    <t>Раздел 1. Эстакада 10</t>
  </si>
  <si>
    <t>ФЕР09-02-019-01</t>
  </si>
  <si>
    <t>Монтаж унифицированных эстакад пролетом до 18 м: одноярусных
______________
(Прил.9.3 п.2 Монтаж конструктивных элементов по железобетонным и каменным опорам ОЗП=1,1; ТЗ=1,1;
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1 232,26 = 1 242,75 - 0,00031 x 15 620,00 - 0,6 x 9,42</t>
  </si>
  <si>
    <t>т</t>
  </si>
  <si>
    <t>1424,32
_____
539,71</t>
  </si>
  <si>
    <t>605,64
_____
68,45</t>
  </si>
  <si>
    <t>2 Минстрой 1 квартал ЛО ОЗП=42,7; ЭМ=13,65; ЗПМ=42,7; МАТ=8,85</t>
  </si>
  <si>
    <t>392676,5
_____
267883,45</t>
  </si>
  <si>
    <t>96094,79
_____
33973,81</t>
  </si>
  <si>
    <t>НР 93% от ФОТ
____
СП 62% от ФОТ</t>
  </si>
  <si>
    <t>56,1028
_____
4,922</t>
  </si>
  <si>
    <t xml:space="preserve">652,14
_____
 </t>
  </si>
  <si>
    <t>1.1</t>
  </si>
  <si>
    <t/>
  </si>
  <si>
    <t>Грунт-эмаль   Ecomast E 280 (расход с потерями, с учетом макс толщ)</t>
  </si>
  <si>
    <t>кг</t>
  </si>
  <si>
    <t xml:space="preserve">
_____
 </t>
  </si>
  <si>
    <t>1.2</t>
  </si>
  <si>
    <t>Растворитель Ecosol 44</t>
  </si>
  <si>
    <t>ФЕРм38-01-005-01</t>
  </si>
  <si>
    <t>Эстакады под трубопровод, галереи, сборка с помощью: крана на автомобильном ходу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</si>
  <si>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1318,74
_____
607,36</t>
  </si>
  <si>
    <t>550,41
_____
55,09</t>
  </si>
  <si>
    <t>405352,59
_____
301460,42</t>
  </si>
  <si>
    <t>87332,74
_____
27341,16</t>
  </si>
  <si>
    <t>НР 90% от ФОТ
____
СП 45% от ФОТ</t>
  </si>
  <si>
    <t>63,135
_____
4,4045</t>
  </si>
  <si>
    <t xml:space="preserve">733,88
_____
 </t>
  </si>
  <si>
    <t>2.1</t>
  </si>
  <si>
    <t>ФССЦ-08.3.08.03-0002</t>
  </si>
  <si>
    <t>Прокат угловой горячекатаный нормальной точности прокатки немерной длины из стали: С245</t>
  </si>
  <si>
    <t>2.2</t>
  </si>
  <si>
    <t>ФССЦ-08.3.05.02-0058</t>
  </si>
  <si>
    <t>Прокат толстолистовой горячекатаный в листах, марка стали Ст3, толщина 6-8 мм</t>
  </si>
  <si>
    <t>2.3</t>
  </si>
  <si>
    <t>ФССЦ-08.3.05.02-0061</t>
  </si>
  <si>
    <t>Прокат толстолистовой горячекатаный в листах, марка стали Ст3, толщина 10-13 мм</t>
  </si>
  <si>
    <t>2.4</t>
  </si>
  <si>
    <t>ФССЦ-08.3.05.02-0063</t>
  </si>
  <si>
    <t>Прокат толстолистовой горячекатаный в листах, марка стали Ст3, толщина 20-25 мм</t>
  </si>
  <si>
    <t>2.5</t>
  </si>
  <si>
    <t>ФССЦ-08.3.05.02-0103</t>
  </si>
  <si>
    <t>Прокат толстолистовой горячекатаный в листах, марка стали ВСт3пс5, толщина 30 мм</t>
  </si>
  <si>
    <t>2.6</t>
  </si>
  <si>
    <t>ФССЦ-08.3.09.05-0031</t>
  </si>
  <si>
    <t>Профиль гнутый из холоднокатаного листового проката</t>
  </si>
  <si>
    <t>2.7</t>
  </si>
  <si>
    <t>ФССЦ-08.3.11.01-0020</t>
  </si>
  <si>
    <t>Швеллеры № 12-40 сталь марки Ст1сп-Ст6сп</t>
  </si>
  <si>
    <t>2.8</t>
  </si>
  <si>
    <t>ФССЦ-08.3.12.01-0041</t>
  </si>
  <si>
    <t>Балки двутавровые для монорельсов №24М, марка стали: С255</t>
  </si>
  <si>
    <t>ФЕР13-06-002-01</t>
  </si>
  <si>
    <t>Очистка кварцевым песком: сплошных наружных поверхностей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</si>
  <si>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м2</t>
  </si>
  <si>
    <t>41,7
_____
2,55</t>
  </si>
  <si>
    <t>39,15
_____
4,96</t>
  </si>
  <si>
    <t>125037,02
_____
21186,09</t>
  </si>
  <si>
    <t>103850,93
_____
41132,23</t>
  </si>
  <si>
    <t>НР 94% от ФОТ
____
СП 51% от ФОТ</t>
  </si>
  <si>
    <t>0,299
_____
0,4715</t>
  </si>
  <si>
    <t xml:space="preserve">58,11
_____
 </t>
  </si>
  <si>
    <t>3.1</t>
  </si>
  <si>
    <t>ФССЦ-01.7.17.08-0001</t>
  </si>
  <si>
    <t>Купрошлак</t>
  </si>
  <si>
    <t>ФЕР13-06-004-01</t>
  </si>
  <si>
    <t>Обеспыливание поверхности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</si>
  <si>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1,07
_____
0,69</t>
  </si>
  <si>
    <t>6732,28
_____
5725,55</t>
  </si>
  <si>
    <t xml:space="preserve">15,65
_____
 </t>
  </si>
  <si>
    <t>ФЕР13-07-002-02</t>
  </si>
  <si>
    <t>Обезжиривание поверхностей аппаратов и трубопроводов диаметром свыше 500 мм: уайт-спиритом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</si>
  <si>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100 м2</t>
  </si>
  <si>
    <t>276,5
_____
44,72</t>
  </si>
  <si>
    <t>2,56
_____
0,38</t>
  </si>
  <si>
    <t>7721,93
_____
3711,48</t>
  </si>
  <si>
    <t>68,04
_____
31,48</t>
  </si>
  <si>
    <t>5,1175
_____
0,0345</t>
  </si>
  <si>
    <t xml:space="preserve">9,95
_____
 </t>
  </si>
  <si>
    <t>ФЕР13-03-002-16</t>
  </si>
  <si>
    <t>Огрунтовка металлических поверхностей за один раз: грунтовкой на основе эпоксидной смолы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59,98 = 793,09 - 0,017 x 40 329,70 - 0,0007 x 67 872,00</t>
  </si>
  <si>
    <t>68,98
_____
58,37</t>
  </si>
  <si>
    <t>10,6
_____
0,25</t>
  </si>
  <si>
    <t>5125,59
_____
4844,31</t>
  </si>
  <si>
    <t>281,28
_____
20,99</t>
  </si>
  <si>
    <t>5,336
_____
0,023</t>
  </si>
  <si>
    <t xml:space="preserve">10,37
_____
 </t>
  </si>
  <si>
    <t>6.1</t>
  </si>
  <si>
    <t>6.2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</si>
  <si>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</si>
  <si>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______________
(ПЗ=2 (ОЗП=2; ЭМ=2 к расх.; ЗПМ=2; МАТ=2 к расх.; ТЗ=2; ТЗМ=2);
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29,43 = 1 993,00 - 32,7 x 59,76 - 1 x 9,42</t>
  </si>
  <si>
    <t>67,69
_____
50,69</t>
  </si>
  <si>
    <t>17
_____
0,51</t>
  </si>
  <si>
    <t>4657,71
_____
4206,8</t>
  </si>
  <si>
    <t>450,91
_____
42</t>
  </si>
  <si>
    <t>5,589
_____
0,046</t>
  </si>
  <si>
    <t xml:space="preserve">10,86
_____
 </t>
  </si>
  <si>
    <t>7.1</t>
  </si>
  <si>
    <t>Arbecoat Fire серый (20кг)</t>
  </si>
  <si>
    <t>7.2</t>
  </si>
  <si>
    <t>Растворитель Arbesol 615 (20л)</t>
  </si>
  <si>
    <t>7.3</t>
  </si>
  <si>
    <t>Эмаль    Ecomast PU 74 Ral 7045 (расход с потерями, с учетом макс толщ слоя)</t>
  </si>
  <si>
    <t>Растворитель Ecosol 41</t>
  </si>
  <si>
    <t>Раздел 2. Эстакада 8,9</t>
  </si>
  <si>
    <t>Монтаж унифицированных эстакад пролетом до 18 м: одноярусных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1 232,26 = 1 242,75 - 0,00031 x 15 620,00 - 0,6 x 9,42</t>
  </si>
  <si>
    <t>1375,25
_____
490,65</t>
  </si>
  <si>
    <t>240373,49
_____
158931,63</t>
  </si>
  <si>
    <t>62712,93
_____
22171,83</t>
  </si>
  <si>
    <t>51,0025
_____
4,922</t>
  </si>
  <si>
    <t xml:space="preserve">386,9
_____
 </t>
  </si>
  <si>
    <t>8.1</t>
  </si>
  <si>
    <t>8.2</t>
  </si>
  <si>
    <t>264539,3
_____
196737,68</t>
  </si>
  <si>
    <t>56994,68
_____
17843,26</t>
  </si>
  <si>
    <t xml:space="preserve">478,94
_____
 </t>
  </si>
  <si>
    <t>9.1</t>
  </si>
  <si>
    <t>9.2</t>
  </si>
  <si>
    <t>9.3</t>
  </si>
  <si>
    <t>9.4</t>
  </si>
  <si>
    <t>9.5</t>
  </si>
  <si>
    <t>9.6</t>
  </si>
  <si>
    <t>9.7</t>
  </si>
  <si>
    <t>9.8</t>
  </si>
  <si>
    <t>127385,28
_____
21583,98</t>
  </si>
  <si>
    <t>105801,3
_____
41904,72</t>
  </si>
  <si>
    <t xml:space="preserve">59,2
_____
 </t>
  </si>
  <si>
    <t>10.1</t>
  </si>
  <si>
    <t>6858,72
_____
5833,08</t>
  </si>
  <si>
    <t xml:space="preserve">15,94
_____
 </t>
  </si>
  <si>
    <t>7866,96
_____
3781,19</t>
  </si>
  <si>
    <t>69,32
_____
32,08</t>
  </si>
  <si>
    <t xml:space="preserve">10,13
_____
 </t>
  </si>
  <si>
    <t>5221,85
_____
4935,29</t>
  </si>
  <si>
    <t>286,56
_____
21,38</t>
  </si>
  <si>
    <t xml:space="preserve">10,57
_____
 </t>
  </si>
  <si>
    <t>13.1</t>
  </si>
  <si>
    <t>13.2</t>
  </si>
  <si>
    <t>4745,19
_____
4285,81</t>
  </si>
  <si>
    <t>459,38
_____
42,79</t>
  </si>
  <si>
    <t xml:space="preserve">11,07
_____
 </t>
  </si>
  <si>
    <t>14.1</t>
  </si>
  <si>
    <t>14.2</t>
  </si>
  <si>
    <t>14.3</t>
  </si>
  <si>
    <t>Итого прямые затраты по смете в текущих ценах</t>
  </si>
  <si>
    <t xml:space="preserve"> 3690278,92
_____
1005106,76</t>
  </si>
  <si>
    <t>516435,23
_____
184557,73</t>
  </si>
  <si>
    <t>2463,71
364,57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</si>
  <si>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</si>
  <si>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</si>
  <si>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</si>
  <si>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</si>
  <si>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>1250,89
279,96</t>
  </si>
  <si>
    <t xml:space="preserve">  Итого Монтажные работы</t>
  </si>
  <si>
    <t>1212,82
84,61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</si>
  <si>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</si>
  <si>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</si>
  <si>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</si>
  <si>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</si>
  <si>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</si>
  <si>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</si>
  <si>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</si>
  <si>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Производство работ в зимнее время 2,1%</t>
  </si>
  <si>
    <t xml:space="preserve">  Вахтовый метод 3,5%</t>
  </si>
  <si>
    <t xml:space="preserve">  Перевозкка работников свыше 3 км 2,5%</t>
  </si>
  <si>
    <t xml:space="preserve">  Перебазировка машин и механизмов 2%</t>
  </si>
  <si>
    <t xml:space="preserve">  Непредвиденные затраты 3%</t>
  </si>
  <si>
    <t xml:space="preserve">  Итого с непредвиденными</t>
  </si>
  <si>
    <t xml:space="preserve">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</si>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</sst>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 applyProtection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2" fillId="0" borderId="0">
      <alignment horizontal="right" vertical="top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1" applyFill="0" applyProtection="0">
      <alignment horizontal="center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>
      <alignment horizontal="center" wrapText="1"/>
    </xf>
    <xf numFmtId="0" fontId="1" fillId="0" borderId="0"/>
    <xf numFmtId="0" fontId="2" fillId="0" borderId="1">
      <alignment horizontal="center"/>
    </xf>
    <xf numFmtId="0" fontId="2" fillId="0" borderId="0">
      <alignment horizontal="left" vertical="top"/>
    </xf>
    <xf numFmtId="0" fontId="2" fillId="0" borderId="0" applyBorder="0">
      <alignment horizontal="left" vertical="top"/>
    </xf>
    <xf numFmtId="0" fontId="2" fillId="0" borderId="0"/>
  </cellStyleXfs>
  <cellXfs count="87">
    <xf numFmtId="0" fontId="0" fillId="0" borderId="0" xfId="0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2" xfId="18" applyFont="1" applyBorder="1" applyAlignment="1">
      <alignment horizontal="center" vertical="center" wrapText="1"/>
    </xf>
    <xf numFmtId="0" fontId="10" fillId="0" borderId="3" xfId="18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18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horizontal="right" vertical="top"/>
    </xf>
    <xf numFmtId="0" fontId="10" fillId="0" borderId="0" xfId="14" applyFont="1" applyBorder="1">
      <alignment horizontal="center"/>
    </xf>
    <xf numFmtId="0" fontId="10" fillId="0" borderId="0" xfId="5" applyFont="1">
      <alignment horizontal="right" vertical="top" wrapText="1"/>
    </xf>
    <xf numFmtId="0" fontId="10" fillId="0" borderId="0" xfId="25" applyFont="1">
      <alignment horizontal="left" vertical="top"/>
    </xf>
    <xf numFmtId="0" fontId="10" fillId="0" borderId="0" xfId="26" applyFont="1">
      <alignment horizontal="left" vertical="top"/>
    </xf>
    <xf numFmtId="0" fontId="12" fillId="0" borderId="0" xfId="0" applyFont="1"/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Border="1"/>
    <xf numFmtId="0" fontId="11" fillId="0" borderId="0" xfId="24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11" fillId="0" borderId="0" xfId="5" applyFont="1" applyAlignment="1">
      <alignment horizontal="right" vertical="top"/>
    </xf>
    <xf numFmtId="0" fontId="10" fillId="0" borderId="4" xfId="14" applyFont="1" applyBorder="1">
      <alignment horizontal="center"/>
    </xf>
    <xf numFmtId="0" fontId="10" fillId="0" borderId="0" xfId="5" applyFont="1" applyBorder="1">
      <alignment horizontal="right" vertical="top" wrapText="1"/>
    </xf>
    <xf numFmtId="0" fontId="2" fillId="0" borderId="0" xfId="5" applyBorder="1">
      <alignment horizontal="right" vertical="top" wrapText="1"/>
    </xf>
    <xf numFmtId="0" fontId="2" fillId="0" borderId="0" xfId="24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18" applyFont="1" applyBorder="1" applyAlignment="1">
      <alignment horizontal="center" vertical="center" wrapText="1"/>
    </xf>
    <xf numFmtId="0" fontId="10" fillId="0" borderId="6" xfId="18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18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8" xfId="24" applyFont="1" applyBorder="1" applyAlignment="1">
      <alignment horizontal="center" wrapText="1"/>
    </xf>
    <xf numFmtId="0" fontId="10" fillId="0" borderId="5" xfId="0" applyFont="1" applyBorder="1"/>
    <xf numFmtId="0" fontId="10" fillId="0" borderId="3" xfId="0" applyFont="1" applyBorder="1"/>
    <xf numFmtId="0" fontId="10" fillId="0" borderId="5" xfId="18" applyFont="1" applyBorder="1" applyAlignment="1">
      <alignment horizontal="center" vertical="center" wrapText="1"/>
    </xf>
    <xf numFmtId="2" fontId="11" fillId="0" borderId="0" xfId="11" applyNumberFormat="1" applyFont="1" applyAlignment="1">
      <alignment horizontal="right" vertical="top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horizontal="left" vertical="top" wrapText="1"/>
    </xf>
    <xf numFmtId="2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49" fontId="12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horizontal="left" vertical="top" wrapText="1"/>
    </xf>
    <xf numFmtId="2" fontId="10" fillId="0" borderId="4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2" fontId="16" fillId="0" borderId="1" xfId="0" applyNumberFormat="1" applyFont="1" applyBorder="1" applyAlignment="1">
      <alignment horizontal="right" vertical="top" wrapText="1"/>
    </xf>
    <xf numFmtId="2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top" wrapText="1"/>
    </xf>
  </cellXfs>
  <cellStyles count="28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тоги" xfId="5" xr:uid="{00000000-0005-0000-0000-000004000000}"/>
    <cellStyle name="ИтогоАктБазЦ" xfId="6" xr:uid="{00000000-0005-0000-0000-000005000000}"/>
    <cellStyle name="ИтогоАктБИМ" xfId="7" xr:uid="{00000000-0005-0000-0000-000006000000}"/>
    <cellStyle name="ИтогоАктРесМет" xfId="8" xr:uid="{00000000-0005-0000-0000-000007000000}"/>
    <cellStyle name="ИтогоАктТекЦ" xfId="9" xr:uid="{00000000-0005-0000-0000-000008000000}"/>
    <cellStyle name="ИтогоБазЦ" xfId="10" xr:uid="{00000000-0005-0000-0000-000009000000}"/>
    <cellStyle name="ИтогоБИМ" xfId="11" xr:uid="{00000000-0005-0000-0000-00000A000000}"/>
    <cellStyle name="ИтогоРесМет" xfId="12" xr:uid="{00000000-0005-0000-0000-00000B000000}"/>
    <cellStyle name="ИтогоТекЦ" xfId="13" xr:uid="{00000000-0005-0000-0000-00000C000000}"/>
    <cellStyle name="ЛокСмета" xfId="14" xr:uid="{00000000-0005-0000-0000-00000D000000}"/>
    <cellStyle name="ЛокСмМТСН" xfId="15" xr:uid="{00000000-0005-0000-0000-00000E000000}"/>
    <cellStyle name="М29" xfId="16" xr:uid="{00000000-0005-0000-0000-00000F000000}"/>
    <cellStyle name="ОбСмета" xfId="17" xr:uid="{00000000-0005-0000-0000-000010000000}"/>
    <cellStyle name="Обычный" xfId="0" builtinId="0"/>
    <cellStyle name="Обычный_Мои данные" xfId="18" xr:uid="{00000000-0005-0000-0000-000012000000}"/>
    <cellStyle name="Параметр" xfId="19" xr:uid="{00000000-0005-0000-0000-000013000000}"/>
    <cellStyle name="ПеременныеСметы" xfId="20" xr:uid="{00000000-0005-0000-0000-000014000000}"/>
    <cellStyle name="РесСмета" xfId="21" xr:uid="{00000000-0005-0000-0000-000015000000}"/>
    <cellStyle name="СводкаСтоимРаб" xfId="22" xr:uid="{00000000-0005-0000-0000-000016000000}"/>
    <cellStyle name="СводРасч" xfId="23" xr:uid="{00000000-0005-0000-0000-000017000000}"/>
    <cellStyle name="Титул" xfId="24" xr:uid="{00000000-0005-0000-0000-000018000000}"/>
    <cellStyle name="Хвост" xfId="25" xr:uid="{00000000-0005-0000-0000-000019000000}"/>
    <cellStyle name="Хвост_Переменные и константы" xfId="26" xr:uid="{00000000-0005-0000-0000-00001A000000}"/>
    <cellStyle name="Экспертиза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Q100"/>
  <sheetViews>
    <sheetView showGridLines="0" tabSelected="1" topLeftCell="A79" zoomScale="92" zoomScaleNormal="100" zoomScaleSheetLayoutView="100" workbookViewId="0">
      <selection activeCell="G20" sqref="G20"/>
    </sheetView>
  </sheetViews>
  <sheetFormatPr defaultRowHeight="12" x14ac:dyDescent="0.2"/>
  <cols>
    <col min="1" max="1" width="3.85546875" style="10" customWidth="1"/>
    <col min="2" max="2" width="12.28515625" style="10" customWidth="1"/>
    <col min="3" max="3" width="24.42578125" style="10" customWidth="1"/>
    <col min="4" max="8" width="10.7109375" style="10" customWidth="1"/>
    <col min="9" max="9" width="12" style="10" customWidth="1"/>
    <col min="10" max="13" width="10.7109375" style="10" customWidth="1"/>
    <col min="14" max="17" width="10.7109375" style="11" customWidth="1"/>
    <col min="18" max="16384" width="9.140625" style="11"/>
  </cols>
  <sheetData>
    <row r="1" spans="1:17" s="22" customFormat="1" ht="12.75" x14ac:dyDescent="0.2">
      <c r="A1" s="17" t="s">
        <v>24</v>
      </c>
      <c r="B1" s="18"/>
      <c r="C1" s="19"/>
      <c r="D1" s="20"/>
      <c r="E1" s="20"/>
      <c r="F1" s="20"/>
      <c r="G1" s="20"/>
      <c r="H1" s="20"/>
      <c r="I1" s="20"/>
      <c r="J1" s="20"/>
      <c r="K1" s="20"/>
      <c r="M1" s="20"/>
      <c r="N1" s="20"/>
      <c r="O1" s="21" t="s">
        <v>25</v>
      </c>
    </row>
    <row r="2" spans="1:17" s="22" customFormat="1" ht="12.75" x14ac:dyDescent="0.2">
      <c r="A2" s="34" t="s">
        <v>28</v>
      </c>
      <c r="B2" s="18"/>
      <c r="C2" s="19"/>
      <c r="D2" s="20"/>
      <c r="E2" s="20"/>
      <c r="F2" s="20"/>
      <c r="G2" s="20"/>
      <c r="H2" s="20"/>
      <c r="I2" s="20"/>
      <c r="J2" s="20"/>
      <c r="K2" s="20"/>
      <c r="M2" s="20"/>
      <c r="N2" s="20"/>
      <c r="O2" s="34" t="s">
        <v>28</v>
      </c>
    </row>
    <row r="3" spans="1:17" s="22" customFormat="1" ht="12.75" x14ac:dyDescent="0.2">
      <c r="A3" s="34" t="s">
        <v>29</v>
      </c>
      <c r="B3" s="18"/>
      <c r="C3" s="19"/>
      <c r="D3" s="20"/>
      <c r="E3" s="20"/>
      <c r="F3" s="20"/>
      <c r="G3" s="20"/>
      <c r="H3" s="20"/>
      <c r="I3" s="20"/>
      <c r="J3" s="20"/>
      <c r="K3" s="20"/>
      <c r="M3" s="20"/>
      <c r="N3" s="20"/>
      <c r="O3" s="34" t="s">
        <v>29</v>
      </c>
    </row>
    <row r="4" spans="1:17" s="22" customFormat="1" ht="12.75" x14ac:dyDescent="0.2">
      <c r="A4" s="20" t="s">
        <v>26</v>
      </c>
      <c r="B4" s="18"/>
      <c r="C4" s="19"/>
      <c r="D4" s="20"/>
      <c r="E4" s="20"/>
      <c r="F4" s="20"/>
      <c r="G4" s="20"/>
      <c r="H4" s="20"/>
      <c r="I4" s="20"/>
      <c r="J4" s="20"/>
      <c r="K4" s="20"/>
      <c r="M4" s="20"/>
      <c r="N4" s="20"/>
      <c r="O4" s="24" t="s">
        <v>26</v>
      </c>
    </row>
    <row r="5" spans="1:17" s="22" customFormat="1" ht="12.75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s="22" customFormat="1" ht="12.75" x14ac:dyDescent="0.2">
      <c r="A6" s="20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s="22" customFormat="1" ht="12.7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22" customFormat="1" ht="12.75" customHeight="1" x14ac:dyDescent="0.2">
      <c r="A8" s="44" t="s">
        <v>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s="22" customFormat="1" ht="12.75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s="22" customFormat="1" ht="15.75" customHeight="1" x14ac:dyDescent="0.2">
      <c r="A10" s="52" t="s">
        <v>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s="22" customFormat="1" ht="12.75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s="22" customFormat="1" ht="12.75" x14ac:dyDescent="0.2">
      <c r="A12" s="46" t="s">
        <v>30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22" customFormat="1" ht="12.75" x14ac:dyDescent="0.2">
      <c r="A13" s="54" t="s">
        <v>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s="22" customFormat="1" ht="12.75" x14ac:dyDescent="0.2">
      <c r="A14" s="26"/>
      <c r="B14" s="18"/>
      <c r="C14" s="27"/>
      <c r="D14" s="28"/>
      <c r="E14" s="20"/>
      <c r="F14" s="29"/>
      <c r="G14" s="29"/>
      <c r="H14" s="29"/>
      <c r="I14" s="29"/>
      <c r="J14" s="29"/>
      <c r="K14" s="29"/>
      <c r="L14" s="29"/>
      <c r="M14" s="29"/>
      <c r="N14" s="29"/>
    </row>
    <row r="15" spans="1:17" s="22" customFormat="1" ht="12.75" x14ac:dyDescent="0.2">
      <c r="A15" s="25"/>
      <c r="B15" s="18"/>
      <c r="C15" s="19" t="s">
        <v>7</v>
      </c>
      <c r="D15" s="23"/>
      <c r="E15" s="25"/>
      <c r="F15" s="29"/>
      <c r="G15" s="29"/>
      <c r="H15" s="29"/>
      <c r="I15" s="24"/>
      <c r="J15" s="24"/>
      <c r="K15" s="29"/>
      <c r="L15" s="29"/>
      <c r="M15" s="29"/>
      <c r="N15" s="29"/>
    </row>
    <row r="16" spans="1:17" s="22" customFormat="1" ht="12.75" x14ac:dyDescent="0.2">
      <c r="A16" s="25"/>
      <c r="B16" s="18"/>
      <c r="C16" s="19" t="s">
        <v>13</v>
      </c>
      <c r="D16" s="50" t="s">
        <v>31</v>
      </c>
      <c r="E16" s="50"/>
      <c r="F16" s="30"/>
      <c r="G16" s="30"/>
      <c r="H16" s="30"/>
      <c r="I16" s="30"/>
      <c r="J16" s="24"/>
      <c r="K16" s="29"/>
      <c r="L16" s="29"/>
      <c r="M16" s="29"/>
      <c r="N16" s="29"/>
    </row>
    <row r="17" spans="1:17" s="22" customFormat="1" ht="12.75" x14ac:dyDescent="0.2">
      <c r="A17" s="25"/>
      <c r="B17" s="18"/>
      <c r="C17" s="51" t="s">
        <v>27</v>
      </c>
      <c r="D17" s="51"/>
      <c r="E17" s="51"/>
      <c r="F17" s="51"/>
      <c r="G17" s="51"/>
      <c r="H17" s="51"/>
      <c r="I17" s="51"/>
      <c r="J17" s="51"/>
      <c r="K17" s="29"/>
      <c r="L17" s="29"/>
      <c r="M17" s="29"/>
      <c r="N17" s="29"/>
    </row>
    <row r="18" spans="1:17" x14ac:dyDescent="0.2">
      <c r="A18" s="1"/>
      <c r="B18" s="5"/>
      <c r="C18" s="4"/>
      <c r="D18" s="2"/>
      <c r="E18" s="1"/>
      <c r="F18" s="12"/>
      <c r="G18" s="12"/>
      <c r="H18" s="12"/>
      <c r="I18" s="12"/>
      <c r="J18" s="12"/>
      <c r="K18" s="12"/>
      <c r="L18" s="12"/>
      <c r="M18" s="12"/>
    </row>
    <row r="19" spans="1:17" ht="26.25" customHeight="1" x14ac:dyDescent="0.2">
      <c r="A19" s="35" t="s">
        <v>2</v>
      </c>
      <c r="B19" s="35" t="s">
        <v>3</v>
      </c>
      <c r="C19" s="35" t="s">
        <v>4</v>
      </c>
      <c r="D19" s="35" t="s">
        <v>23</v>
      </c>
      <c r="E19" s="35" t="s">
        <v>22</v>
      </c>
      <c r="F19" s="39" t="s">
        <v>12</v>
      </c>
      <c r="G19" s="40"/>
      <c r="H19" s="41"/>
      <c r="I19" s="35" t="s">
        <v>15</v>
      </c>
      <c r="J19" s="39" t="s">
        <v>14</v>
      </c>
      <c r="K19" s="40"/>
      <c r="L19" s="41"/>
      <c r="M19" s="35" t="s">
        <v>5</v>
      </c>
      <c r="N19" s="35" t="s">
        <v>21</v>
      </c>
      <c r="O19" s="35" t="s">
        <v>17</v>
      </c>
      <c r="P19" s="35" t="s">
        <v>19</v>
      </c>
      <c r="Q19" s="35" t="s">
        <v>20</v>
      </c>
    </row>
    <row r="20" spans="1:17" ht="24" x14ac:dyDescent="0.2">
      <c r="A20" s="36"/>
      <c r="B20" s="36"/>
      <c r="C20" s="43"/>
      <c r="D20" s="43"/>
      <c r="E20" s="36"/>
      <c r="F20" s="7" t="s">
        <v>6</v>
      </c>
      <c r="G20" s="7" t="s">
        <v>11</v>
      </c>
      <c r="H20" s="42" t="s">
        <v>18</v>
      </c>
      <c r="I20" s="38"/>
      <c r="J20" s="7" t="s">
        <v>6</v>
      </c>
      <c r="K20" s="7" t="s">
        <v>11</v>
      </c>
      <c r="L20" s="49" t="s">
        <v>18</v>
      </c>
      <c r="M20" s="43"/>
      <c r="N20" s="47"/>
      <c r="O20" s="43"/>
      <c r="P20" s="43"/>
      <c r="Q20" s="43"/>
    </row>
    <row r="21" spans="1:17" ht="42.75" customHeight="1" x14ac:dyDescent="0.2">
      <c r="A21" s="37"/>
      <c r="B21" s="37"/>
      <c r="C21" s="38"/>
      <c r="D21" s="38"/>
      <c r="E21" s="37"/>
      <c r="F21" s="9" t="s">
        <v>10</v>
      </c>
      <c r="G21" s="6" t="s">
        <v>9</v>
      </c>
      <c r="H21" s="38"/>
      <c r="I21" s="8" t="s">
        <v>16</v>
      </c>
      <c r="J21" s="9" t="s">
        <v>10</v>
      </c>
      <c r="K21" s="6" t="s">
        <v>9</v>
      </c>
      <c r="L21" s="38"/>
      <c r="M21" s="38"/>
      <c r="N21" s="48"/>
      <c r="O21" s="38"/>
      <c r="P21" s="38"/>
      <c r="Q21" s="38"/>
    </row>
    <row r="22" spans="1:17" s="13" customFormat="1" x14ac:dyDescent="0.2">
      <c r="A22" s="31">
        <v>1</v>
      </c>
      <c r="B22" s="31">
        <v>2</v>
      </c>
      <c r="C22" s="31">
        <v>3</v>
      </c>
      <c r="D22" s="31">
        <v>4</v>
      </c>
      <c r="E22" s="31">
        <v>5</v>
      </c>
      <c r="F22" s="31">
        <v>6</v>
      </c>
      <c r="G22" s="31">
        <v>7</v>
      </c>
      <c r="H22" s="31">
        <v>8</v>
      </c>
      <c r="I22" s="31">
        <v>9</v>
      </c>
      <c r="J22" s="31">
        <v>10</v>
      </c>
      <c r="K22" s="31">
        <v>11</v>
      </c>
      <c r="L22" s="31">
        <v>12</v>
      </c>
      <c r="M22" s="31">
        <v>13</v>
      </c>
      <c r="N22" s="31">
        <v>14</v>
      </c>
      <c r="O22" s="31">
        <v>15</v>
      </c>
      <c r="P22" s="31">
        <v>16</v>
      </c>
      <c r="Q22" s="31">
        <v>17</v>
      </c>
    </row>
    <row r="23" spans="1:17" s="3" customFormat="1" ht="17.850000000000001" customHeight="1" x14ac:dyDescent="0.2">
      <c r="A23" s="63" t="s">
        <v>34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s="3" customFormat="1" ht="409.5" x14ac:dyDescent="0.2">
      <c r="A24" s="65">
        <v>1</v>
      </c>
      <c r="B24" s="66" t="s">
        <v>35</v>
      </c>
      <c r="C24" s="67" t="s">
        <v>36</v>
      </c>
      <c r="D24" s="68" t="s">
        <v>37</v>
      </c>
      <c r="E24" s="69">
        <v>11.624000000000001</v>
      </c>
      <c r="F24" s="70" t="s">
        <v>38</v>
      </c>
      <c r="G24" s="70" t="s">
        <v>39</v>
      </c>
      <c r="H24" s="70">
        <v>278.97000000000003</v>
      </c>
      <c r="I24" s="68" t="s">
        <v>40</v>
      </c>
      <c r="J24" s="70" t="s">
        <v>41</v>
      </c>
      <c r="K24" s="70" t="s">
        <v>42</v>
      </c>
      <c r="L24" s="70">
        <v>28698.26</v>
      </c>
      <c r="M24" s="70">
        <f>267883.45+33973.81</f>
        <v>301857.26</v>
      </c>
      <c r="N24" s="71" t="s">
        <v>43</v>
      </c>
      <c r="O24" s="72">
        <v>860555.25</v>
      </c>
      <c r="P24" s="72" t="s">
        <v>44</v>
      </c>
      <c r="Q24" s="72" t="s">
        <v>45</v>
      </c>
    </row>
    <row r="25" spans="1:17" s="3" customFormat="1" ht="72" x14ac:dyDescent="0.2">
      <c r="A25" s="65" t="s">
        <v>46</v>
      </c>
      <c r="B25" s="66" t="s">
        <v>47</v>
      </c>
      <c r="C25" s="67" t="s">
        <v>48</v>
      </c>
      <c r="D25" s="68" t="s">
        <v>49</v>
      </c>
      <c r="E25" s="69">
        <v>3.6034000000000002</v>
      </c>
      <c r="F25" s="70">
        <v>75.2</v>
      </c>
      <c r="G25" s="70"/>
      <c r="H25" s="70">
        <v>75.2</v>
      </c>
      <c r="I25" s="68" t="s">
        <v>40</v>
      </c>
      <c r="J25" s="70">
        <v>2398.13</v>
      </c>
      <c r="K25" s="70"/>
      <c r="L25" s="70">
        <v>2398.13</v>
      </c>
      <c r="M25" s="70">
        <f>0+0</f>
        <v>0</v>
      </c>
      <c r="N25" s="71"/>
      <c r="O25" s="72">
        <v>2398.13</v>
      </c>
      <c r="P25" s="72"/>
      <c r="Q25" s="72" t="s">
        <v>50</v>
      </c>
    </row>
    <row r="26" spans="1:17" s="3" customFormat="1" ht="72" x14ac:dyDescent="0.2">
      <c r="A26" s="65" t="s">
        <v>51</v>
      </c>
      <c r="B26" s="66" t="s">
        <v>47</v>
      </c>
      <c r="C26" s="67" t="s">
        <v>52</v>
      </c>
      <c r="D26" s="68" t="s">
        <v>49</v>
      </c>
      <c r="E26" s="69">
        <v>6.9744000000000002</v>
      </c>
      <c r="F26" s="70">
        <v>31.31</v>
      </c>
      <c r="G26" s="70"/>
      <c r="H26" s="70">
        <v>31.31</v>
      </c>
      <c r="I26" s="68" t="s">
        <v>40</v>
      </c>
      <c r="J26" s="70">
        <v>1932.54</v>
      </c>
      <c r="K26" s="70"/>
      <c r="L26" s="70">
        <v>1932.54</v>
      </c>
      <c r="M26" s="70">
        <f>0+0</f>
        <v>0</v>
      </c>
      <c r="N26" s="71"/>
      <c r="O26" s="72">
        <v>1932.54</v>
      </c>
      <c r="P26" s="72"/>
      <c r="Q26" s="72" t="s">
        <v>50</v>
      </c>
    </row>
    <row r="27" spans="1:17" s="3" customFormat="1" ht="336" x14ac:dyDescent="0.2">
      <c r="A27" s="65">
        <v>2</v>
      </c>
      <c r="B27" s="66" t="s">
        <v>53</v>
      </c>
      <c r="C27" s="67" t="s">
        <v>54</v>
      </c>
      <c r="D27" s="68" t="s">
        <v>37</v>
      </c>
      <c r="E27" s="69">
        <v>11.624000000000001</v>
      </c>
      <c r="F27" s="70" t="s">
        <v>55</v>
      </c>
      <c r="G27" s="70" t="s">
        <v>56</v>
      </c>
      <c r="H27" s="70">
        <v>160.97</v>
      </c>
      <c r="I27" s="68" t="s">
        <v>40</v>
      </c>
      <c r="J27" s="70" t="s">
        <v>57</v>
      </c>
      <c r="K27" s="70" t="s">
        <v>58</v>
      </c>
      <c r="L27" s="70">
        <v>16559.43</v>
      </c>
      <c r="M27" s="70">
        <f>301460.42+27341.16</f>
        <v>328801.57999999996</v>
      </c>
      <c r="N27" s="71" t="s">
        <v>59</v>
      </c>
      <c r="O27" s="72">
        <v>849234.72</v>
      </c>
      <c r="P27" s="72" t="s">
        <v>60</v>
      </c>
      <c r="Q27" s="72" t="s">
        <v>61</v>
      </c>
    </row>
    <row r="28" spans="1:17" s="3" customFormat="1" ht="72" x14ac:dyDescent="0.2">
      <c r="A28" s="65" t="s">
        <v>62</v>
      </c>
      <c r="B28" s="66" t="s">
        <v>63</v>
      </c>
      <c r="C28" s="67" t="s">
        <v>64</v>
      </c>
      <c r="D28" s="68" t="s">
        <v>37</v>
      </c>
      <c r="E28" s="69">
        <v>0.91700999999999999</v>
      </c>
      <c r="F28" s="70">
        <v>5587.05</v>
      </c>
      <c r="G28" s="70"/>
      <c r="H28" s="70">
        <v>5587.05</v>
      </c>
      <c r="I28" s="68" t="s">
        <v>40</v>
      </c>
      <c r="J28" s="70">
        <v>45341.919999999998</v>
      </c>
      <c r="K28" s="70"/>
      <c r="L28" s="70">
        <v>45341.919999999998</v>
      </c>
      <c r="M28" s="70">
        <f>0+0</f>
        <v>0</v>
      </c>
      <c r="N28" s="71"/>
      <c r="O28" s="72">
        <v>45341.919999999998</v>
      </c>
      <c r="P28" s="72"/>
      <c r="Q28" s="72" t="s">
        <v>50</v>
      </c>
    </row>
    <row r="29" spans="1:17" s="3" customFormat="1" ht="72" x14ac:dyDescent="0.2">
      <c r="A29" s="65" t="s">
        <v>65</v>
      </c>
      <c r="B29" s="66" t="s">
        <v>66</v>
      </c>
      <c r="C29" s="67" t="s">
        <v>67</v>
      </c>
      <c r="D29" s="68" t="s">
        <v>37</v>
      </c>
      <c r="E29" s="69">
        <v>0.26495999999999997</v>
      </c>
      <c r="F29" s="70">
        <v>5891.61</v>
      </c>
      <c r="G29" s="70"/>
      <c r="H29" s="70">
        <v>5891.61</v>
      </c>
      <c r="I29" s="68" t="s">
        <v>40</v>
      </c>
      <c r="J29" s="70">
        <v>13815.21</v>
      </c>
      <c r="K29" s="70"/>
      <c r="L29" s="70">
        <v>13815.21</v>
      </c>
      <c r="M29" s="70">
        <f>0+0</f>
        <v>0</v>
      </c>
      <c r="N29" s="71"/>
      <c r="O29" s="72">
        <v>13815.21</v>
      </c>
      <c r="P29" s="72"/>
      <c r="Q29" s="72" t="s">
        <v>50</v>
      </c>
    </row>
    <row r="30" spans="1:17" s="3" customFormat="1" ht="72" x14ac:dyDescent="0.2">
      <c r="A30" s="65" t="s">
        <v>68</v>
      </c>
      <c r="B30" s="66" t="s">
        <v>69</v>
      </c>
      <c r="C30" s="67" t="s">
        <v>70</v>
      </c>
      <c r="D30" s="68" t="s">
        <v>37</v>
      </c>
      <c r="E30" s="69">
        <v>1.174725</v>
      </c>
      <c r="F30" s="70">
        <v>6671.97</v>
      </c>
      <c r="G30" s="70"/>
      <c r="H30" s="70">
        <v>6671.97</v>
      </c>
      <c r="I30" s="68" t="s">
        <v>40</v>
      </c>
      <c r="J30" s="70">
        <v>69363.899999999994</v>
      </c>
      <c r="K30" s="70"/>
      <c r="L30" s="70">
        <v>69363.899999999994</v>
      </c>
      <c r="M30" s="70">
        <f>0+0</f>
        <v>0</v>
      </c>
      <c r="N30" s="71"/>
      <c r="O30" s="72">
        <v>69363.899999999994</v>
      </c>
      <c r="P30" s="72"/>
      <c r="Q30" s="72" t="s">
        <v>50</v>
      </c>
    </row>
    <row r="31" spans="1:17" s="3" customFormat="1" ht="72" x14ac:dyDescent="0.2">
      <c r="A31" s="65" t="s">
        <v>71</v>
      </c>
      <c r="B31" s="66" t="s">
        <v>72</v>
      </c>
      <c r="C31" s="67" t="s">
        <v>73</v>
      </c>
      <c r="D31" s="68" t="s">
        <v>37</v>
      </c>
      <c r="E31" s="69">
        <v>5.8824000000000001E-2</v>
      </c>
      <c r="F31" s="70">
        <v>6642.26</v>
      </c>
      <c r="G31" s="70"/>
      <c r="H31" s="70">
        <v>6642.26</v>
      </c>
      <c r="I31" s="68" t="s">
        <v>40</v>
      </c>
      <c r="J31" s="70">
        <v>3457.91</v>
      </c>
      <c r="K31" s="70"/>
      <c r="L31" s="70">
        <v>3457.91</v>
      </c>
      <c r="M31" s="70">
        <f>0+0</f>
        <v>0</v>
      </c>
      <c r="N31" s="71"/>
      <c r="O31" s="72">
        <v>3457.91</v>
      </c>
      <c r="P31" s="72"/>
      <c r="Q31" s="72" t="s">
        <v>50</v>
      </c>
    </row>
    <row r="32" spans="1:17" s="3" customFormat="1" ht="72" x14ac:dyDescent="0.2">
      <c r="A32" s="65" t="s">
        <v>74</v>
      </c>
      <c r="B32" s="66" t="s">
        <v>75</v>
      </c>
      <c r="C32" s="67" t="s">
        <v>76</v>
      </c>
      <c r="D32" s="68" t="s">
        <v>37</v>
      </c>
      <c r="E32" s="69">
        <v>0.69969599999999998</v>
      </c>
      <c r="F32" s="70">
        <v>5681.3</v>
      </c>
      <c r="G32" s="70"/>
      <c r="H32" s="70">
        <v>5681.3</v>
      </c>
      <c r="I32" s="68" t="s">
        <v>40</v>
      </c>
      <c r="J32" s="70">
        <v>35180.370000000003</v>
      </c>
      <c r="K32" s="70"/>
      <c r="L32" s="70">
        <v>35180.370000000003</v>
      </c>
      <c r="M32" s="70">
        <f>0+0</f>
        <v>0</v>
      </c>
      <c r="N32" s="71"/>
      <c r="O32" s="72">
        <v>35180.370000000003</v>
      </c>
      <c r="P32" s="72"/>
      <c r="Q32" s="72" t="s">
        <v>50</v>
      </c>
    </row>
    <row r="33" spans="1:17" s="3" customFormat="1" ht="72" x14ac:dyDescent="0.2">
      <c r="A33" s="65" t="s">
        <v>77</v>
      </c>
      <c r="B33" s="66" t="s">
        <v>78</v>
      </c>
      <c r="C33" s="67" t="s">
        <v>79</v>
      </c>
      <c r="D33" s="68" t="s">
        <v>37</v>
      </c>
      <c r="E33" s="69">
        <v>3.5262449999999999</v>
      </c>
      <c r="F33" s="70">
        <v>7825.19</v>
      </c>
      <c r="G33" s="70"/>
      <c r="H33" s="70">
        <v>7825.19</v>
      </c>
      <c r="I33" s="68" t="s">
        <v>40</v>
      </c>
      <c r="J33" s="70">
        <v>244202.8</v>
      </c>
      <c r="K33" s="70"/>
      <c r="L33" s="70">
        <v>244202.8</v>
      </c>
      <c r="M33" s="70">
        <f>0+0</f>
        <v>0</v>
      </c>
      <c r="N33" s="71"/>
      <c r="O33" s="72">
        <v>244202.8</v>
      </c>
      <c r="P33" s="72"/>
      <c r="Q33" s="72" t="s">
        <v>50</v>
      </c>
    </row>
    <row r="34" spans="1:17" s="3" customFormat="1" ht="72" x14ac:dyDescent="0.2">
      <c r="A34" s="65" t="s">
        <v>80</v>
      </c>
      <c r="B34" s="66" t="s">
        <v>81</v>
      </c>
      <c r="C34" s="67" t="s">
        <v>82</v>
      </c>
      <c r="D34" s="68" t="s">
        <v>37</v>
      </c>
      <c r="E34" s="69">
        <v>4.8852000000000002</v>
      </c>
      <c r="F34" s="70">
        <v>6110.7</v>
      </c>
      <c r="G34" s="70"/>
      <c r="H34" s="70">
        <v>6110.7</v>
      </c>
      <c r="I34" s="68" t="s">
        <v>40</v>
      </c>
      <c r="J34" s="70">
        <v>264190.15000000002</v>
      </c>
      <c r="K34" s="70"/>
      <c r="L34" s="70">
        <v>264190.15000000002</v>
      </c>
      <c r="M34" s="70">
        <f>0+0</f>
        <v>0</v>
      </c>
      <c r="N34" s="71"/>
      <c r="O34" s="72">
        <v>264190.15000000002</v>
      </c>
      <c r="P34" s="72"/>
      <c r="Q34" s="72" t="s">
        <v>50</v>
      </c>
    </row>
    <row r="35" spans="1:17" s="3" customFormat="1" ht="72" x14ac:dyDescent="0.2">
      <c r="A35" s="65" t="s">
        <v>83</v>
      </c>
      <c r="B35" s="66" t="s">
        <v>84</v>
      </c>
      <c r="C35" s="67" t="s">
        <v>85</v>
      </c>
      <c r="D35" s="68" t="s">
        <v>37</v>
      </c>
      <c r="E35" s="69">
        <v>0.50197499999999995</v>
      </c>
      <c r="F35" s="70">
        <v>7945</v>
      </c>
      <c r="G35" s="70"/>
      <c r="H35" s="70">
        <v>7945</v>
      </c>
      <c r="I35" s="68" t="s">
        <v>40</v>
      </c>
      <c r="J35" s="70">
        <v>35295.49</v>
      </c>
      <c r="K35" s="70"/>
      <c r="L35" s="70">
        <v>35295.49</v>
      </c>
      <c r="M35" s="70">
        <f>0+0</f>
        <v>0</v>
      </c>
      <c r="N35" s="71"/>
      <c r="O35" s="72">
        <v>35295.49</v>
      </c>
      <c r="P35" s="72"/>
      <c r="Q35" s="72" t="s">
        <v>50</v>
      </c>
    </row>
    <row r="36" spans="1:17" s="3" customFormat="1" ht="324" x14ac:dyDescent="0.2">
      <c r="A36" s="65">
        <v>3</v>
      </c>
      <c r="B36" s="66" t="s">
        <v>86</v>
      </c>
      <c r="C36" s="67" t="s">
        <v>87</v>
      </c>
      <c r="D36" s="68" t="s">
        <v>88</v>
      </c>
      <c r="E36" s="69">
        <v>194.35</v>
      </c>
      <c r="F36" s="70" t="s">
        <v>89</v>
      </c>
      <c r="G36" s="70" t="s">
        <v>90</v>
      </c>
      <c r="H36" s="70"/>
      <c r="I36" s="68" t="s">
        <v>40</v>
      </c>
      <c r="J36" s="70" t="s">
        <v>91</v>
      </c>
      <c r="K36" s="70" t="s">
        <v>92</v>
      </c>
      <c r="L36" s="70"/>
      <c r="M36" s="70">
        <f>21186.09+41132.23</f>
        <v>62318.320000000007</v>
      </c>
      <c r="N36" s="71" t="s">
        <v>93</v>
      </c>
      <c r="O36" s="72">
        <v>215398.58</v>
      </c>
      <c r="P36" s="72" t="s">
        <v>94</v>
      </c>
      <c r="Q36" s="72" t="s">
        <v>95</v>
      </c>
    </row>
    <row r="37" spans="1:17" s="3" customFormat="1" ht="72" x14ac:dyDescent="0.2">
      <c r="A37" s="65" t="s">
        <v>96</v>
      </c>
      <c r="B37" s="66" t="s">
        <v>97</v>
      </c>
      <c r="C37" s="67" t="s">
        <v>98</v>
      </c>
      <c r="D37" s="68" t="s">
        <v>37</v>
      </c>
      <c r="E37" s="69">
        <v>6.2191999999999998</v>
      </c>
      <c r="F37" s="70">
        <v>593.27</v>
      </c>
      <c r="G37" s="70"/>
      <c r="H37" s="70">
        <v>593.27</v>
      </c>
      <c r="I37" s="68" t="s">
        <v>40</v>
      </c>
      <c r="J37" s="70">
        <v>32653.54</v>
      </c>
      <c r="K37" s="70"/>
      <c r="L37" s="70">
        <v>32653.54</v>
      </c>
      <c r="M37" s="70">
        <f>0+0</f>
        <v>0</v>
      </c>
      <c r="N37" s="71"/>
      <c r="O37" s="72">
        <v>32653.54</v>
      </c>
      <c r="P37" s="72"/>
      <c r="Q37" s="72" t="s">
        <v>50</v>
      </c>
    </row>
    <row r="38" spans="1:17" s="3" customFormat="1" ht="312" x14ac:dyDescent="0.2">
      <c r="A38" s="65">
        <v>4</v>
      </c>
      <c r="B38" s="66" t="s">
        <v>99</v>
      </c>
      <c r="C38" s="67" t="s">
        <v>100</v>
      </c>
      <c r="D38" s="68" t="s">
        <v>88</v>
      </c>
      <c r="E38" s="69">
        <v>194.35</v>
      </c>
      <c r="F38" s="70" t="s">
        <v>101</v>
      </c>
      <c r="G38" s="70">
        <v>0.38</v>
      </c>
      <c r="H38" s="70"/>
      <c r="I38" s="68" t="s">
        <v>40</v>
      </c>
      <c r="J38" s="70" t="s">
        <v>102</v>
      </c>
      <c r="K38" s="70">
        <v>1006.73</v>
      </c>
      <c r="L38" s="70"/>
      <c r="M38" s="70">
        <f>5725.55+0</f>
        <v>5725.55</v>
      </c>
      <c r="N38" s="71" t="s">
        <v>93</v>
      </c>
      <c r="O38" s="72">
        <v>15034.33</v>
      </c>
      <c r="P38" s="72">
        <v>8.0500000000000002E-2</v>
      </c>
      <c r="Q38" s="72" t="s">
        <v>103</v>
      </c>
    </row>
    <row r="39" spans="1:17" s="3" customFormat="1" ht="348" x14ac:dyDescent="0.2">
      <c r="A39" s="65">
        <v>5</v>
      </c>
      <c r="B39" s="66" t="s">
        <v>104</v>
      </c>
      <c r="C39" s="67" t="s">
        <v>105</v>
      </c>
      <c r="D39" s="68" t="s">
        <v>106</v>
      </c>
      <c r="E39" s="69">
        <v>1.9435</v>
      </c>
      <c r="F39" s="70" t="s">
        <v>107</v>
      </c>
      <c r="G39" s="70" t="s">
        <v>108</v>
      </c>
      <c r="H39" s="70">
        <v>229.21</v>
      </c>
      <c r="I39" s="68" t="s">
        <v>40</v>
      </c>
      <c r="J39" s="70" t="s">
        <v>109</v>
      </c>
      <c r="K39" s="70" t="s">
        <v>110</v>
      </c>
      <c r="L39" s="70">
        <v>3942.41</v>
      </c>
      <c r="M39" s="70">
        <f>3711.48+31.48</f>
        <v>3742.96</v>
      </c>
      <c r="N39" s="71" t="s">
        <v>93</v>
      </c>
      <c r="O39" s="72">
        <v>13149.22</v>
      </c>
      <c r="P39" s="72" t="s">
        <v>111</v>
      </c>
      <c r="Q39" s="72" t="s">
        <v>112</v>
      </c>
    </row>
    <row r="40" spans="1:17" s="3" customFormat="1" ht="384" x14ac:dyDescent="0.2">
      <c r="A40" s="65">
        <v>6</v>
      </c>
      <c r="B40" s="66" t="s">
        <v>113</v>
      </c>
      <c r="C40" s="67" t="s">
        <v>114</v>
      </c>
      <c r="D40" s="68" t="s">
        <v>106</v>
      </c>
      <c r="E40" s="69">
        <v>1.9435</v>
      </c>
      <c r="F40" s="70" t="s">
        <v>115</v>
      </c>
      <c r="G40" s="70" t="s">
        <v>116</v>
      </c>
      <c r="H40" s="70"/>
      <c r="I40" s="68" t="s">
        <v>40</v>
      </c>
      <c r="J40" s="70" t="s">
        <v>117</v>
      </c>
      <c r="K40" s="70" t="s">
        <v>118</v>
      </c>
      <c r="L40" s="70"/>
      <c r="M40" s="70">
        <f>4844.31+20.99</f>
        <v>4865.3</v>
      </c>
      <c r="N40" s="71" t="s">
        <v>93</v>
      </c>
      <c r="O40" s="72">
        <v>12180.27</v>
      </c>
      <c r="P40" s="72" t="s">
        <v>119</v>
      </c>
      <c r="Q40" s="72" t="s">
        <v>120</v>
      </c>
    </row>
    <row r="41" spans="1:17" s="3" customFormat="1" ht="72" x14ac:dyDescent="0.2">
      <c r="A41" s="65" t="s">
        <v>121</v>
      </c>
      <c r="B41" s="66" t="s">
        <v>47</v>
      </c>
      <c r="C41" s="67" t="s">
        <v>48</v>
      </c>
      <c r="D41" s="68" t="s">
        <v>49</v>
      </c>
      <c r="E41" s="69">
        <v>162.96247500000001</v>
      </c>
      <c r="F41" s="70">
        <v>75.2</v>
      </c>
      <c r="G41" s="70"/>
      <c r="H41" s="70">
        <v>75.2</v>
      </c>
      <c r="I41" s="68" t="s">
        <v>40</v>
      </c>
      <c r="J41" s="70">
        <v>108454.79</v>
      </c>
      <c r="K41" s="70"/>
      <c r="L41" s="70">
        <v>108454.79</v>
      </c>
      <c r="M41" s="70">
        <f>0+0</f>
        <v>0</v>
      </c>
      <c r="N41" s="71"/>
      <c r="O41" s="72">
        <v>108454.79</v>
      </c>
      <c r="P41" s="72"/>
      <c r="Q41" s="72" t="s">
        <v>50</v>
      </c>
    </row>
    <row r="42" spans="1:17" s="3" customFormat="1" ht="72" x14ac:dyDescent="0.2">
      <c r="A42" s="65" t="s">
        <v>122</v>
      </c>
      <c r="B42" s="66" t="s">
        <v>47</v>
      </c>
      <c r="C42" s="67" t="s">
        <v>52</v>
      </c>
      <c r="D42" s="68" t="s">
        <v>49</v>
      </c>
      <c r="E42" s="69">
        <v>16.296247999999999</v>
      </c>
      <c r="F42" s="70">
        <v>31.31</v>
      </c>
      <c r="G42" s="70"/>
      <c r="H42" s="70">
        <v>31.31</v>
      </c>
      <c r="I42" s="68" t="s">
        <v>40</v>
      </c>
      <c r="J42" s="70">
        <v>4515.53</v>
      </c>
      <c r="K42" s="70"/>
      <c r="L42" s="70">
        <v>4515.53</v>
      </c>
      <c r="M42" s="70">
        <f>0+0</f>
        <v>0</v>
      </c>
      <c r="N42" s="71"/>
      <c r="O42" s="72">
        <v>4515.53</v>
      </c>
      <c r="P42" s="72"/>
      <c r="Q42" s="72" t="s">
        <v>50</v>
      </c>
    </row>
    <row r="43" spans="1:17" s="3" customFormat="1" ht="409.5" x14ac:dyDescent="0.2">
      <c r="A43" s="65">
        <v>7</v>
      </c>
      <c r="B43" s="66" t="s">
        <v>123</v>
      </c>
      <c r="C43" s="67" t="s">
        <v>124</v>
      </c>
      <c r="D43" s="68" t="s">
        <v>106</v>
      </c>
      <c r="E43" s="69">
        <v>1.9435</v>
      </c>
      <c r="F43" s="70" t="s">
        <v>125</v>
      </c>
      <c r="G43" s="70" t="s">
        <v>126</v>
      </c>
      <c r="H43" s="70"/>
      <c r="I43" s="68" t="s">
        <v>40</v>
      </c>
      <c r="J43" s="70" t="s">
        <v>127</v>
      </c>
      <c r="K43" s="70" t="s">
        <v>128</v>
      </c>
      <c r="L43" s="70"/>
      <c r="M43" s="70">
        <f>4206.8+42</f>
        <v>4248.8</v>
      </c>
      <c r="N43" s="71" t="s">
        <v>93</v>
      </c>
      <c r="O43" s="72">
        <v>10818.47</v>
      </c>
      <c r="P43" s="72" t="s">
        <v>129</v>
      </c>
      <c r="Q43" s="72" t="s">
        <v>130</v>
      </c>
    </row>
    <row r="44" spans="1:17" s="3" customFormat="1" ht="72" x14ac:dyDescent="0.2">
      <c r="A44" s="65" t="s">
        <v>131</v>
      </c>
      <c r="B44" s="66" t="s">
        <v>47</v>
      </c>
      <c r="C44" s="67" t="s">
        <v>132</v>
      </c>
      <c r="D44" s="68" t="s">
        <v>49</v>
      </c>
      <c r="E44" s="69">
        <v>421.93</v>
      </c>
      <c r="F44" s="70">
        <v>64.83</v>
      </c>
      <c r="G44" s="70"/>
      <c r="H44" s="70">
        <v>64.83</v>
      </c>
      <c r="I44" s="68" t="s">
        <v>40</v>
      </c>
      <c r="J44" s="70">
        <v>242082.34</v>
      </c>
      <c r="K44" s="70"/>
      <c r="L44" s="70">
        <v>242082.34</v>
      </c>
      <c r="M44" s="70">
        <f>0+0</f>
        <v>0</v>
      </c>
      <c r="N44" s="71"/>
      <c r="O44" s="72">
        <v>242082.34</v>
      </c>
      <c r="P44" s="72"/>
      <c r="Q44" s="72" t="s">
        <v>50</v>
      </c>
    </row>
    <row r="45" spans="1:17" s="3" customFormat="1" ht="72" x14ac:dyDescent="0.2">
      <c r="A45" s="65" t="s">
        <v>133</v>
      </c>
      <c r="B45" s="66" t="s">
        <v>47</v>
      </c>
      <c r="C45" s="67" t="s">
        <v>134</v>
      </c>
      <c r="D45" s="68" t="s">
        <v>49</v>
      </c>
      <c r="E45" s="69">
        <v>42.192999999999998</v>
      </c>
      <c r="F45" s="70">
        <v>31.31</v>
      </c>
      <c r="G45" s="70"/>
      <c r="H45" s="70">
        <v>31.31</v>
      </c>
      <c r="I45" s="68" t="s">
        <v>40</v>
      </c>
      <c r="J45" s="70">
        <v>11691.26</v>
      </c>
      <c r="K45" s="70"/>
      <c r="L45" s="70">
        <v>11691.26</v>
      </c>
      <c r="M45" s="70">
        <f>0+0</f>
        <v>0</v>
      </c>
      <c r="N45" s="71"/>
      <c r="O45" s="72">
        <v>11691.26</v>
      </c>
      <c r="P45" s="72"/>
      <c r="Q45" s="72" t="s">
        <v>50</v>
      </c>
    </row>
    <row r="46" spans="1:17" s="3" customFormat="1" ht="72" x14ac:dyDescent="0.2">
      <c r="A46" s="73" t="s">
        <v>135</v>
      </c>
      <c r="B46" s="74" t="s">
        <v>47</v>
      </c>
      <c r="C46" s="75" t="s">
        <v>136</v>
      </c>
      <c r="D46" s="76" t="s">
        <v>49</v>
      </c>
      <c r="E46" s="77">
        <v>68.469504999999998</v>
      </c>
      <c r="F46" s="78">
        <v>89.51</v>
      </c>
      <c r="G46" s="78"/>
      <c r="H46" s="78">
        <v>89.51</v>
      </c>
      <c r="I46" s="76" t="s">
        <v>40</v>
      </c>
      <c r="J46" s="78">
        <v>54238.8</v>
      </c>
      <c r="K46" s="78"/>
      <c r="L46" s="78">
        <v>54238.8</v>
      </c>
      <c r="M46" s="78">
        <f>0+0</f>
        <v>0</v>
      </c>
      <c r="N46" s="79"/>
      <c r="O46" s="80">
        <v>54238.8</v>
      </c>
      <c r="P46" s="80"/>
      <c r="Q46" s="80" t="s">
        <v>50</v>
      </c>
    </row>
    <row r="47" spans="1:17" s="3" customFormat="1" ht="72" x14ac:dyDescent="0.2">
      <c r="A47" s="73"/>
      <c r="B47" s="74"/>
      <c r="C47" s="75" t="s">
        <v>137</v>
      </c>
      <c r="D47" s="76" t="s">
        <v>49</v>
      </c>
      <c r="E47" s="77">
        <v>6.8469509999999998</v>
      </c>
      <c r="F47" s="78">
        <v>31.31</v>
      </c>
      <c r="G47" s="78"/>
      <c r="H47" s="78">
        <v>31.31</v>
      </c>
      <c r="I47" s="76" t="s">
        <v>40</v>
      </c>
      <c r="J47" s="78">
        <v>1897.22</v>
      </c>
      <c r="K47" s="78"/>
      <c r="L47" s="78">
        <v>1897.22</v>
      </c>
      <c r="M47" s="78">
        <f>0+0</f>
        <v>0</v>
      </c>
      <c r="N47" s="79"/>
      <c r="O47" s="80">
        <v>1897.22</v>
      </c>
      <c r="P47" s="80"/>
      <c r="Q47" s="80" t="s">
        <v>50</v>
      </c>
    </row>
    <row r="48" spans="1:17" s="3" customFormat="1" ht="17.850000000000001" customHeight="1" x14ac:dyDescent="0.2">
      <c r="A48" s="63" t="s">
        <v>138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 s="3" customFormat="1" ht="372" x14ac:dyDescent="0.2">
      <c r="A49" s="65">
        <v>8</v>
      </c>
      <c r="B49" s="66" t="s">
        <v>35</v>
      </c>
      <c r="C49" s="67" t="s">
        <v>139</v>
      </c>
      <c r="D49" s="68" t="s">
        <v>37</v>
      </c>
      <c r="E49" s="69">
        <v>7.5860000000000003</v>
      </c>
      <c r="F49" s="70" t="s">
        <v>140</v>
      </c>
      <c r="G49" s="70" t="s">
        <v>39</v>
      </c>
      <c r="H49" s="70">
        <v>278.97000000000003</v>
      </c>
      <c r="I49" s="68" t="s">
        <v>40</v>
      </c>
      <c r="J49" s="70" t="s">
        <v>141</v>
      </c>
      <c r="K49" s="70" t="s">
        <v>142</v>
      </c>
      <c r="L49" s="70">
        <v>18728.93</v>
      </c>
      <c r="M49" s="70">
        <f>158931.63+22171.83</f>
        <v>181103.46000000002</v>
      </c>
      <c r="N49" s="71" t="s">
        <v>43</v>
      </c>
      <c r="O49" s="72">
        <v>521083.86</v>
      </c>
      <c r="P49" s="72" t="s">
        <v>143</v>
      </c>
      <c r="Q49" s="72" t="s">
        <v>144</v>
      </c>
    </row>
    <row r="50" spans="1:17" s="3" customFormat="1" ht="72" x14ac:dyDescent="0.2">
      <c r="A50" s="65" t="s">
        <v>145</v>
      </c>
      <c r="B50" s="66" t="s">
        <v>47</v>
      </c>
      <c r="C50" s="67" t="s">
        <v>48</v>
      </c>
      <c r="D50" s="68" t="s">
        <v>49</v>
      </c>
      <c r="E50" s="69">
        <v>2.3517000000000001</v>
      </c>
      <c r="F50" s="70">
        <v>75.2</v>
      </c>
      <c r="G50" s="70"/>
      <c r="H50" s="70">
        <v>75.2</v>
      </c>
      <c r="I50" s="68" t="s">
        <v>40</v>
      </c>
      <c r="J50" s="70">
        <v>1565.1</v>
      </c>
      <c r="K50" s="70"/>
      <c r="L50" s="70">
        <v>1565.1</v>
      </c>
      <c r="M50" s="70">
        <f>0+0</f>
        <v>0</v>
      </c>
      <c r="N50" s="71"/>
      <c r="O50" s="72">
        <v>1565.1</v>
      </c>
      <c r="P50" s="72"/>
      <c r="Q50" s="72" t="s">
        <v>50</v>
      </c>
    </row>
    <row r="51" spans="1:17" s="3" customFormat="1" ht="72" x14ac:dyDescent="0.2">
      <c r="A51" s="65" t="s">
        <v>146</v>
      </c>
      <c r="B51" s="66" t="s">
        <v>47</v>
      </c>
      <c r="C51" s="67" t="s">
        <v>52</v>
      </c>
      <c r="D51" s="68" t="s">
        <v>49</v>
      </c>
      <c r="E51" s="69">
        <v>4.5515999999999996</v>
      </c>
      <c r="F51" s="70">
        <v>31.31</v>
      </c>
      <c r="G51" s="70"/>
      <c r="H51" s="70">
        <v>31.31</v>
      </c>
      <c r="I51" s="68" t="s">
        <v>40</v>
      </c>
      <c r="J51" s="70">
        <v>1261.2</v>
      </c>
      <c r="K51" s="70"/>
      <c r="L51" s="70">
        <v>1261.2</v>
      </c>
      <c r="M51" s="70">
        <f>0+0</f>
        <v>0</v>
      </c>
      <c r="N51" s="71"/>
      <c r="O51" s="72">
        <v>1261.2</v>
      </c>
      <c r="P51" s="72"/>
      <c r="Q51" s="72" t="s">
        <v>50</v>
      </c>
    </row>
    <row r="52" spans="1:17" s="3" customFormat="1" ht="336" x14ac:dyDescent="0.2">
      <c r="A52" s="65">
        <v>9</v>
      </c>
      <c r="B52" s="66" t="s">
        <v>53</v>
      </c>
      <c r="C52" s="67" t="s">
        <v>54</v>
      </c>
      <c r="D52" s="68" t="s">
        <v>37</v>
      </c>
      <c r="E52" s="69">
        <v>7.5860000000000003</v>
      </c>
      <c r="F52" s="70" t="s">
        <v>55</v>
      </c>
      <c r="G52" s="70" t="s">
        <v>56</v>
      </c>
      <c r="H52" s="70">
        <v>160.97</v>
      </c>
      <c r="I52" s="68" t="s">
        <v>40</v>
      </c>
      <c r="J52" s="70" t="s">
        <v>147</v>
      </c>
      <c r="K52" s="70" t="s">
        <v>148</v>
      </c>
      <c r="L52" s="70">
        <v>10806.94</v>
      </c>
      <c r="M52" s="70">
        <f>196737.68+17843.26</f>
        <v>214580.94</v>
      </c>
      <c r="N52" s="71" t="s">
        <v>59</v>
      </c>
      <c r="O52" s="72">
        <v>554223.56999999995</v>
      </c>
      <c r="P52" s="72" t="s">
        <v>60</v>
      </c>
      <c r="Q52" s="72" t="s">
        <v>149</v>
      </c>
    </row>
    <row r="53" spans="1:17" s="3" customFormat="1" ht="72" x14ac:dyDescent="0.2">
      <c r="A53" s="65" t="s">
        <v>150</v>
      </c>
      <c r="B53" s="66" t="s">
        <v>63</v>
      </c>
      <c r="C53" s="67" t="s">
        <v>64</v>
      </c>
      <c r="D53" s="68" t="s">
        <v>37</v>
      </c>
      <c r="E53" s="69">
        <v>3.7197900000000002</v>
      </c>
      <c r="F53" s="70">
        <v>5587.05</v>
      </c>
      <c r="G53" s="70"/>
      <c r="H53" s="70">
        <v>5587.05</v>
      </c>
      <c r="I53" s="68" t="s">
        <v>40</v>
      </c>
      <c r="J53" s="70">
        <v>183926.47</v>
      </c>
      <c r="K53" s="70"/>
      <c r="L53" s="70">
        <v>183926.47</v>
      </c>
      <c r="M53" s="70">
        <f>0+0</f>
        <v>0</v>
      </c>
      <c r="N53" s="71"/>
      <c r="O53" s="72">
        <v>183926.47</v>
      </c>
      <c r="P53" s="72"/>
      <c r="Q53" s="72" t="s">
        <v>50</v>
      </c>
    </row>
    <row r="54" spans="1:17" s="3" customFormat="1" ht="72" x14ac:dyDescent="0.2">
      <c r="A54" s="65" t="s">
        <v>151</v>
      </c>
      <c r="B54" s="66" t="s">
        <v>66</v>
      </c>
      <c r="C54" s="67" t="s">
        <v>67</v>
      </c>
      <c r="D54" s="68" t="s">
        <v>37</v>
      </c>
      <c r="E54" s="69">
        <v>0.24426</v>
      </c>
      <c r="F54" s="70">
        <v>5891.61</v>
      </c>
      <c r="G54" s="70"/>
      <c r="H54" s="70">
        <v>5891.61</v>
      </c>
      <c r="I54" s="68" t="s">
        <v>40</v>
      </c>
      <c r="J54" s="70">
        <v>12735.9</v>
      </c>
      <c r="K54" s="70"/>
      <c r="L54" s="70">
        <v>12735.9</v>
      </c>
      <c r="M54" s="70">
        <f>0+0</f>
        <v>0</v>
      </c>
      <c r="N54" s="71"/>
      <c r="O54" s="72">
        <v>12735.9</v>
      </c>
      <c r="P54" s="72"/>
      <c r="Q54" s="72" t="s">
        <v>50</v>
      </c>
    </row>
    <row r="55" spans="1:17" s="3" customFormat="1" ht="72" x14ac:dyDescent="0.2">
      <c r="A55" s="65" t="s">
        <v>152</v>
      </c>
      <c r="B55" s="66" t="s">
        <v>69</v>
      </c>
      <c r="C55" s="67" t="s">
        <v>70</v>
      </c>
      <c r="D55" s="68" t="s">
        <v>37</v>
      </c>
      <c r="E55" s="69">
        <v>0.34258499999999997</v>
      </c>
      <c r="F55" s="70">
        <v>6671.97</v>
      </c>
      <c r="G55" s="70"/>
      <c r="H55" s="70">
        <v>6671.97</v>
      </c>
      <c r="I55" s="68" t="s">
        <v>40</v>
      </c>
      <c r="J55" s="70">
        <v>20228.59</v>
      </c>
      <c r="K55" s="70"/>
      <c r="L55" s="70">
        <v>20228.59</v>
      </c>
      <c r="M55" s="70">
        <f>0+0</f>
        <v>0</v>
      </c>
      <c r="N55" s="71"/>
      <c r="O55" s="72">
        <v>20228.59</v>
      </c>
      <c r="P55" s="72"/>
      <c r="Q55" s="72" t="s">
        <v>50</v>
      </c>
    </row>
    <row r="56" spans="1:17" s="3" customFormat="1" ht="72" x14ac:dyDescent="0.2">
      <c r="A56" s="65" t="s">
        <v>153</v>
      </c>
      <c r="B56" s="66" t="s">
        <v>72</v>
      </c>
      <c r="C56" s="67" t="s">
        <v>73</v>
      </c>
      <c r="D56" s="68" t="s">
        <v>37</v>
      </c>
      <c r="E56" s="69">
        <v>0.23116800000000001</v>
      </c>
      <c r="F56" s="70">
        <v>6642.26</v>
      </c>
      <c r="G56" s="70"/>
      <c r="H56" s="70">
        <v>6642.26</v>
      </c>
      <c r="I56" s="68" t="s">
        <v>40</v>
      </c>
      <c r="J56" s="70">
        <v>13588.98</v>
      </c>
      <c r="K56" s="70"/>
      <c r="L56" s="70">
        <v>13588.98</v>
      </c>
      <c r="M56" s="70">
        <f>0+0</f>
        <v>0</v>
      </c>
      <c r="N56" s="71"/>
      <c r="O56" s="72">
        <v>13588.98</v>
      </c>
      <c r="P56" s="72"/>
      <c r="Q56" s="72" t="s">
        <v>50</v>
      </c>
    </row>
    <row r="57" spans="1:17" s="3" customFormat="1" ht="72" x14ac:dyDescent="0.2">
      <c r="A57" s="65" t="s">
        <v>154</v>
      </c>
      <c r="B57" s="66" t="s">
        <v>75</v>
      </c>
      <c r="C57" s="67" t="s">
        <v>76</v>
      </c>
      <c r="D57" s="68" t="s">
        <v>37</v>
      </c>
      <c r="E57" s="69">
        <v>0.61197599999999996</v>
      </c>
      <c r="F57" s="70">
        <v>5681.3</v>
      </c>
      <c r="G57" s="70"/>
      <c r="H57" s="70">
        <v>5681.3</v>
      </c>
      <c r="I57" s="68" t="s">
        <v>40</v>
      </c>
      <c r="J57" s="70">
        <v>30769.85</v>
      </c>
      <c r="K57" s="70"/>
      <c r="L57" s="70">
        <v>30769.85</v>
      </c>
      <c r="M57" s="70">
        <f>0+0</f>
        <v>0</v>
      </c>
      <c r="N57" s="71"/>
      <c r="O57" s="72">
        <v>30769.85</v>
      </c>
      <c r="P57" s="72"/>
      <c r="Q57" s="72" t="s">
        <v>50</v>
      </c>
    </row>
    <row r="58" spans="1:17" s="3" customFormat="1" ht="72" x14ac:dyDescent="0.2">
      <c r="A58" s="65" t="s">
        <v>155</v>
      </c>
      <c r="B58" s="66" t="s">
        <v>78</v>
      </c>
      <c r="C58" s="67" t="s">
        <v>79</v>
      </c>
      <c r="D58" s="68" t="s">
        <v>37</v>
      </c>
      <c r="E58" s="69">
        <v>2.1724649999999999</v>
      </c>
      <c r="F58" s="70">
        <v>7825.19</v>
      </c>
      <c r="G58" s="70"/>
      <c r="H58" s="70">
        <v>7825.19</v>
      </c>
      <c r="I58" s="68" t="s">
        <v>40</v>
      </c>
      <c r="J58" s="70">
        <v>150449.57</v>
      </c>
      <c r="K58" s="70"/>
      <c r="L58" s="70">
        <v>150449.57</v>
      </c>
      <c r="M58" s="70">
        <f>0+0</f>
        <v>0</v>
      </c>
      <c r="N58" s="71"/>
      <c r="O58" s="72">
        <v>150449.57</v>
      </c>
      <c r="P58" s="72"/>
      <c r="Q58" s="72" t="s">
        <v>50</v>
      </c>
    </row>
    <row r="59" spans="1:17" s="3" customFormat="1" ht="72" x14ac:dyDescent="0.2">
      <c r="A59" s="65" t="s">
        <v>156</v>
      </c>
      <c r="B59" s="66" t="s">
        <v>81</v>
      </c>
      <c r="C59" s="67" t="s">
        <v>82</v>
      </c>
      <c r="D59" s="68" t="s">
        <v>37</v>
      </c>
      <c r="E59" s="69">
        <v>0.1449</v>
      </c>
      <c r="F59" s="70">
        <v>6110.7</v>
      </c>
      <c r="G59" s="70"/>
      <c r="H59" s="70">
        <v>6110.7</v>
      </c>
      <c r="I59" s="68" t="s">
        <v>40</v>
      </c>
      <c r="J59" s="70">
        <v>7836.15</v>
      </c>
      <c r="K59" s="70"/>
      <c r="L59" s="70">
        <v>7836.15</v>
      </c>
      <c r="M59" s="70">
        <f>0+0</f>
        <v>0</v>
      </c>
      <c r="N59" s="71"/>
      <c r="O59" s="72">
        <v>7836.15</v>
      </c>
      <c r="P59" s="72"/>
      <c r="Q59" s="72" t="s">
        <v>50</v>
      </c>
    </row>
    <row r="60" spans="1:17" s="3" customFormat="1" ht="72" x14ac:dyDescent="0.2">
      <c r="A60" s="65" t="s">
        <v>157</v>
      </c>
      <c r="B60" s="66" t="s">
        <v>84</v>
      </c>
      <c r="C60" s="67" t="s">
        <v>85</v>
      </c>
      <c r="D60" s="68" t="s">
        <v>37</v>
      </c>
      <c r="E60" s="69">
        <v>0.40986</v>
      </c>
      <c r="F60" s="70">
        <v>7945</v>
      </c>
      <c r="G60" s="70"/>
      <c r="H60" s="70">
        <v>7945</v>
      </c>
      <c r="I60" s="68" t="s">
        <v>40</v>
      </c>
      <c r="J60" s="70">
        <v>28818.59</v>
      </c>
      <c r="K60" s="70"/>
      <c r="L60" s="70">
        <v>28818.59</v>
      </c>
      <c r="M60" s="70">
        <f>0+0</f>
        <v>0</v>
      </c>
      <c r="N60" s="71"/>
      <c r="O60" s="72">
        <v>28818.59</v>
      </c>
      <c r="P60" s="72"/>
      <c r="Q60" s="72" t="s">
        <v>50</v>
      </c>
    </row>
    <row r="61" spans="1:17" s="3" customFormat="1" ht="324" x14ac:dyDescent="0.2">
      <c r="A61" s="65">
        <v>10</v>
      </c>
      <c r="B61" s="66" t="s">
        <v>86</v>
      </c>
      <c r="C61" s="67" t="s">
        <v>87</v>
      </c>
      <c r="D61" s="68" t="s">
        <v>88</v>
      </c>
      <c r="E61" s="69">
        <v>198</v>
      </c>
      <c r="F61" s="70" t="s">
        <v>89</v>
      </c>
      <c r="G61" s="70" t="s">
        <v>90</v>
      </c>
      <c r="H61" s="70"/>
      <c r="I61" s="68" t="s">
        <v>40</v>
      </c>
      <c r="J61" s="70" t="s">
        <v>158</v>
      </c>
      <c r="K61" s="70" t="s">
        <v>159</v>
      </c>
      <c r="L61" s="70"/>
      <c r="M61" s="70">
        <f>21583.98+41904.72</f>
        <v>63488.7</v>
      </c>
      <c r="N61" s="71" t="s">
        <v>93</v>
      </c>
      <c r="O61" s="72">
        <v>219443.9</v>
      </c>
      <c r="P61" s="72" t="s">
        <v>94</v>
      </c>
      <c r="Q61" s="72" t="s">
        <v>160</v>
      </c>
    </row>
    <row r="62" spans="1:17" s="3" customFormat="1" ht="72" x14ac:dyDescent="0.2">
      <c r="A62" s="65" t="s">
        <v>161</v>
      </c>
      <c r="B62" s="66" t="s">
        <v>97</v>
      </c>
      <c r="C62" s="67" t="s">
        <v>98</v>
      </c>
      <c r="D62" s="68" t="s">
        <v>37</v>
      </c>
      <c r="E62" s="69">
        <v>6.3360000000000003</v>
      </c>
      <c r="F62" s="70">
        <v>593.27</v>
      </c>
      <c r="G62" s="70"/>
      <c r="H62" s="70">
        <v>593.27</v>
      </c>
      <c r="I62" s="68" t="s">
        <v>40</v>
      </c>
      <c r="J62" s="70">
        <v>33266.79</v>
      </c>
      <c r="K62" s="70"/>
      <c r="L62" s="70">
        <v>33266.79</v>
      </c>
      <c r="M62" s="70">
        <f>0+0</f>
        <v>0</v>
      </c>
      <c r="N62" s="71"/>
      <c r="O62" s="72">
        <v>33266.79</v>
      </c>
      <c r="P62" s="72"/>
      <c r="Q62" s="72" t="s">
        <v>50</v>
      </c>
    </row>
    <row r="63" spans="1:17" s="3" customFormat="1" ht="312" x14ac:dyDescent="0.2">
      <c r="A63" s="65">
        <v>11</v>
      </c>
      <c r="B63" s="66" t="s">
        <v>99</v>
      </c>
      <c r="C63" s="67" t="s">
        <v>100</v>
      </c>
      <c r="D63" s="68" t="s">
        <v>88</v>
      </c>
      <c r="E63" s="69">
        <v>198</v>
      </c>
      <c r="F63" s="70" t="s">
        <v>101</v>
      </c>
      <c r="G63" s="70">
        <v>0.38</v>
      </c>
      <c r="H63" s="70"/>
      <c r="I63" s="68" t="s">
        <v>40</v>
      </c>
      <c r="J63" s="70" t="s">
        <v>162</v>
      </c>
      <c r="K63" s="70">
        <v>1025.6400000000001</v>
      </c>
      <c r="L63" s="70"/>
      <c r="M63" s="70">
        <f>5833.08+0</f>
        <v>5833.08</v>
      </c>
      <c r="N63" s="71" t="s">
        <v>93</v>
      </c>
      <c r="O63" s="72">
        <v>15316.69</v>
      </c>
      <c r="P63" s="72">
        <v>8.0500000000000002E-2</v>
      </c>
      <c r="Q63" s="72" t="s">
        <v>163</v>
      </c>
    </row>
    <row r="64" spans="1:17" s="3" customFormat="1" ht="348" x14ac:dyDescent="0.2">
      <c r="A64" s="65">
        <v>12</v>
      </c>
      <c r="B64" s="66" t="s">
        <v>104</v>
      </c>
      <c r="C64" s="67" t="s">
        <v>105</v>
      </c>
      <c r="D64" s="68" t="s">
        <v>106</v>
      </c>
      <c r="E64" s="69">
        <v>1.98</v>
      </c>
      <c r="F64" s="70" t="s">
        <v>107</v>
      </c>
      <c r="G64" s="70" t="s">
        <v>108</v>
      </c>
      <c r="H64" s="70">
        <v>229.21</v>
      </c>
      <c r="I64" s="68" t="s">
        <v>40</v>
      </c>
      <c r="J64" s="70" t="s">
        <v>164</v>
      </c>
      <c r="K64" s="70" t="s">
        <v>165</v>
      </c>
      <c r="L64" s="70">
        <v>4016.45</v>
      </c>
      <c r="M64" s="70">
        <f>3781.19+32.08</f>
        <v>3813.27</v>
      </c>
      <c r="N64" s="71" t="s">
        <v>93</v>
      </c>
      <c r="O64" s="72">
        <v>13396.2</v>
      </c>
      <c r="P64" s="72" t="s">
        <v>111</v>
      </c>
      <c r="Q64" s="72" t="s">
        <v>166</v>
      </c>
    </row>
    <row r="65" spans="1:17" s="3" customFormat="1" ht="384" x14ac:dyDescent="0.2">
      <c r="A65" s="65">
        <v>13</v>
      </c>
      <c r="B65" s="66" t="s">
        <v>113</v>
      </c>
      <c r="C65" s="67" t="s">
        <v>114</v>
      </c>
      <c r="D65" s="68" t="s">
        <v>106</v>
      </c>
      <c r="E65" s="69">
        <v>1.98</v>
      </c>
      <c r="F65" s="70" t="s">
        <v>115</v>
      </c>
      <c r="G65" s="70" t="s">
        <v>116</v>
      </c>
      <c r="H65" s="70"/>
      <c r="I65" s="68" t="s">
        <v>40</v>
      </c>
      <c r="J65" s="70" t="s">
        <v>167</v>
      </c>
      <c r="K65" s="70" t="s">
        <v>168</v>
      </c>
      <c r="L65" s="70"/>
      <c r="M65" s="70">
        <f>4935.29+21.38</f>
        <v>4956.67</v>
      </c>
      <c r="N65" s="71" t="s">
        <v>93</v>
      </c>
      <c r="O65" s="72">
        <v>12409.02</v>
      </c>
      <c r="P65" s="72" t="s">
        <v>119</v>
      </c>
      <c r="Q65" s="72" t="s">
        <v>169</v>
      </c>
    </row>
    <row r="66" spans="1:17" s="3" customFormat="1" ht="72" x14ac:dyDescent="0.2">
      <c r="A66" s="65" t="s">
        <v>170</v>
      </c>
      <c r="B66" s="66" t="s">
        <v>47</v>
      </c>
      <c r="C66" s="67" t="s">
        <v>48</v>
      </c>
      <c r="D66" s="68" t="s">
        <v>49</v>
      </c>
      <c r="E66" s="69">
        <v>166.023</v>
      </c>
      <c r="F66" s="70">
        <v>75.2</v>
      </c>
      <c r="G66" s="70"/>
      <c r="H66" s="70">
        <v>75.2</v>
      </c>
      <c r="I66" s="68" t="s">
        <v>40</v>
      </c>
      <c r="J66" s="70">
        <v>110491.63</v>
      </c>
      <c r="K66" s="70"/>
      <c r="L66" s="70">
        <v>110491.63</v>
      </c>
      <c r="M66" s="70">
        <f>0+0</f>
        <v>0</v>
      </c>
      <c r="N66" s="71"/>
      <c r="O66" s="72">
        <v>110491.63</v>
      </c>
      <c r="P66" s="72"/>
      <c r="Q66" s="72" t="s">
        <v>50</v>
      </c>
    </row>
    <row r="67" spans="1:17" s="3" customFormat="1" ht="72" x14ac:dyDescent="0.2">
      <c r="A67" s="65" t="s">
        <v>171</v>
      </c>
      <c r="B67" s="66" t="s">
        <v>47</v>
      </c>
      <c r="C67" s="67" t="s">
        <v>52</v>
      </c>
      <c r="D67" s="68" t="s">
        <v>49</v>
      </c>
      <c r="E67" s="69">
        <v>16.6023</v>
      </c>
      <c r="F67" s="70">
        <v>31.31</v>
      </c>
      <c r="G67" s="70"/>
      <c r="H67" s="70">
        <v>31.31</v>
      </c>
      <c r="I67" s="68" t="s">
        <v>40</v>
      </c>
      <c r="J67" s="70">
        <v>4600.33</v>
      </c>
      <c r="K67" s="70"/>
      <c r="L67" s="70">
        <v>4600.33</v>
      </c>
      <c r="M67" s="70">
        <f>0+0</f>
        <v>0</v>
      </c>
      <c r="N67" s="71"/>
      <c r="O67" s="72">
        <v>4600.33</v>
      </c>
      <c r="P67" s="72"/>
      <c r="Q67" s="72" t="s">
        <v>50</v>
      </c>
    </row>
    <row r="68" spans="1:17" s="3" customFormat="1" ht="409.5" x14ac:dyDescent="0.2">
      <c r="A68" s="65">
        <v>14</v>
      </c>
      <c r="B68" s="66" t="s">
        <v>123</v>
      </c>
      <c r="C68" s="67" t="s">
        <v>124</v>
      </c>
      <c r="D68" s="68" t="s">
        <v>106</v>
      </c>
      <c r="E68" s="69">
        <v>1.98</v>
      </c>
      <c r="F68" s="70" t="s">
        <v>125</v>
      </c>
      <c r="G68" s="70" t="s">
        <v>126</v>
      </c>
      <c r="H68" s="70"/>
      <c r="I68" s="68" t="s">
        <v>40</v>
      </c>
      <c r="J68" s="70" t="s">
        <v>172</v>
      </c>
      <c r="K68" s="70" t="s">
        <v>173</v>
      </c>
      <c r="L68" s="70"/>
      <c r="M68" s="70">
        <f>4285.81+42.79</f>
        <v>4328.6000000000004</v>
      </c>
      <c r="N68" s="71" t="s">
        <v>93</v>
      </c>
      <c r="O68" s="72">
        <v>11021.66</v>
      </c>
      <c r="P68" s="72" t="s">
        <v>129</v>
      </c>
      <c r="Q68" s="72" t="s">
        <v>174</v>
      </c>
    </row>
    <row r="69" spans="1:17" s="3" customFormat="1" ht="72" x14ac:dyDescent="0.2">
      <c r="A69" s="65" t="s">
        <v>175</v>
      </c>
      <c r="B69" s="66" t="s">
        <v>47</v>
      </c>
      <c r="C69" s="67" t="s">
        <v>132</v>
      </c>
      <c r="D69" s="68" t="s">
        <v>49</v>
      </c>
      <c r="E69" s="69">
        <v>429.86</v>
      </c>
      <c r="F69" s="70">
        <v>64.83</v>
      </c>
      <c r="G69" s="70"/>
      <c r="H69" s="70">
        <v>64.83</v>
      </c>
      <c r="I69" s="68" t="s">
        <v>40</v>
      </c>
      <c r="J69" s="70">
        <v>246632.18</v>
      </c>
      <c r="K69" s="70"/>
      <c r="L69" s="70">
        <v>246632.18</v>
      </c>
      <c r="M69" s="70">
        <f>0+0</f>
        <v>0</v>
      </c>
      <c r="N69" s="71"/>
      <c r="O69" s="72">
        <v>246632.18</v>
      </c>
      <c r="P69" s="72"/>
      <c r="Q69" s="72" t="s">
        <v>50</v>
      </c>
    </row>
    <row r="70" spans="1:17" s="3" customFormat="1" ht="72" x14ac:dyDescent="0.2">
      <c r="A70" s="65" t="s">
        <v>176</v>
      </c>
      <c r="B70" s="66" t="s">
        <v>47</v>
      </c>
      <c r="C70" s="67" t="s">
        <v>134</v>
      </c>
      <c r="D70" s="68" t="s">
        <v>49</v>
      </c>
      <c r="E70" s="69">
        <v>42.985999999999997</v>
      </c>
      <c r="F70" s="70">
        <v>31.31</v>
      </c>
      <c r="G70" s="70"/>
      <c r="H70" s="70">
        <v>31.31</v>
      </c>
      <c r="I70" s="68" t="s">
        <v>40</v>
      </c>
      <c r="J70" s="70">
        <v>11910.99</v>
      </c>
      <c r="K70" s="70"/>
      <c r="L70" s="70">
        <v>11910.99</v>
      </c>
      <c r="M70" s="70">
        <f>0+0</f>
        <v>0</v>
      </c>
      <c r="N70" s="71"/>
      <c r="O70" s="72">
        <v>11910.99</v>
      </c>
      <c r="P70" s="72"/>
      <c r="Q70" s="72" t="s">
        <v>50</v>
      </c>
    </row>
    <row r="71" spans="1:17" s="3" customFormat="1" ht="72" x14ac:dyDescent="0.2">
      <c r="A71" s="73" t="s">
        <v>177</v>
      </c>
      <c r="B71" s="74" t="s">
        <v>47</v>
      </c>
      <c r="C71" s="75" t="s">
        <v>136</v>
      </c>
      <c r="D71" s="76" t="s">
        <v>49</v>
      </c>
      <c r="E71" s="77">
        <v>69.755399999999995</v>
      </c>
      <c r="F71" s="78">
        <v>89.51</v>
      </c>
      <c r="G71" s="78"/>
      <c r="H71" s="78">
        <v>89.51</v>
      </c>
      <c r="I71" s="76" t="s">
        <v>40</v>
      </c>
      <c r="J71" s="78">
        <v>55257.440000000002</v>
      </c>
      <c r="K71" s="78"/>
      <c r="L71" s="78">
        <v>55257.440000000002</v>
      </c>
      <c r="M71" s="78">
        <f>0+0</f>
        <v>0</v>
      </c>
      <c r="N71" s="79"/>
      <c r="O71" s="80">
        <v>55257.440000000002</v>
      </c>
      <c r="P71" s="80"/>
      <c r="Q71" s="80" t="s">
        <v>50</v>
      </c>
    </row>
    <row r="72" spans="1:17" s="3" customFormat="1" ht="72" x14ac:dyDescent="0.2">
      <c r="A72" s="73"/>
      <c r="B72" s="74"/>
      <c r="C72" s="75" t="s">
        <v>137</v>
      </c>
      <c r="D72" s="76" t="s">
        <v>49</v>
      </c>
      <c r="E72" s="77">
        <v>6.9755399999999996</v>
      </c>
      <c r="F72" s="78">
        <v>31.31</v>
      </c>
      <c r="G72" s="78"/>
      <c r="H72" s="78">
        <v>31.31</v>
      </c>
      <c r="I72" s="76" t="s">
        <v>40</v>
      </c>
      <c r="J72" s="78">
        <v>1932.85</v>
      </c>
      <c r="K72" s="78"/>
      <c r="L72" s="78">
        <v>1932.85</v>
      </c>
      <c r="M72" s="78">
        <f>0+0</f>
        <v>0</v>
      </c>
      <c r="N72" s="79"/>
      <c r="O72" s="80">
        <v>1932.85</v>
      </c>
      <c r="P72" s="80"/>
      <c r="Q72" s="80" t="s">
        <v>50</v>
      </c>
    </row>
    <row r="73" spans="1:17" s="3" customFormat="1" ht="48" x14ac:dyDescent="0.2">
      <c r="A73" s="81" t="s">
        <v>178</v>
      </c>
      <c r="B73" s="82"/>
      <c r="C73" s="82"/>
      <c r="D73" s="82"/>
      <c r="E73" s="82"/>
      <c r="F73" s="82"/>
      <c r="G73" s="82"/>
      <c r="H73" s="82"/>
      <c r="I73" s="82"/>
      <c r="J73" s="70" t="s">
        <v>179</v>
      </c>
      <c r="K73" s="70" t="s">
        <v>180</v>
      </c>
      <c r="L73" s="70"/>
      <c r="M73" s="70"/>
      <c r="N73" s="71"/>
      <c r="O73" s="72"/>
      <c r="P73" s="72"/>
      <c r="Q73" s="72" t="s">
        <v>181</v>
      </c>
    </row>
    <row r="74" spans="1:17" s="3" customFormat="1" ht="12.75" x14ac:dyDescent="0.2">
      <c r="A74" s="81" t="s">
        <v>182</v>
      </c>
      <c r="B74" s="82"/>
      <c r="C74" s="82"/>
      <c r="D74" s="82"/>
      <c r="E74" s="82"/>
      <c r="F74" s="82"/>
      <c r="G74" s="82"/>
      <c r="H74" s="82"/>
      <c r="I74" s="82"/>
      <c r="J74" s="70">
        <v>1091719.72</v>
      </c>
      <c r="K74" s="70"/>
      <c r="L74" s="70"/>
      <c r="M74" s="70"/>
      <c r="N74" s="71"/>
      <c r="O74" s="72"/>
      <c r="P74" s="72"/>
      <c r="Q74" s="72"/>
    </row>
    <row r="75" spans="1:17" s="3" customFormat="1" ht="12.75" x14ac:dyDescent="0.2">
      <c r="A75" s="81" t="s">
        <v>183</v>
      </c>
      <c r="B75" s="82"/>
      <c r="C75" s="82"/>
      <c r="D75" s="82"/>
      <c r="E75" s="82"/>
      <c r="F75" s="82"/>
      <c r="G75" s="82"/>
      <c r="H75" s="82"/>
      <c r="I75" s="82"/>
      <c r="J75" s="70">
        <v>627251.62</v>
      </c>
      <c r="K75" s="70"/>
      <c r="L75" s="70"/>
      <c r="M75" s="70"/>
      <c r="N75" s="71"/>
      <c r="O75" s="72"/>
      <c r="P75" s="72"/>
      <c r="Q75" s="72"/>
    </row>
    <row r="76" spans="1:17" s="3" customFormat="1" ht="12.75" x14ac:dyDescent="0.2">
      <c r="A76" s="83" t="s">
        <v>184</v>
      </c>
      <c r="B76" s="64"/>
      <c r="C76" s="64"/>
      <c r="D76" s="64"/>
      <c r="E76" s="64"/>
      <c r="F76" s="64"/>
      <c r="G76" s="64"/>
      <c r="H76" s="64"/>
      <c r="I76" s="64"/>
      <c r="J76" s="84"/>
      <c r="K76" s="84"/>
      <c r="L76" s="84"/>
      <c r="M76" s="84"/>
      <c r="N76" s="85"/>
      <c r="O76" s="86"/>
      <c r="P76" s="86"/>
      <c r="Q76" s="86"/>
    </row>
    <row r="77" spans="1:17" s="3" customFormat="1" ht="24" x14ac:dyDescent="0.2">
      <c r="A77" s="81" t="s">
        <v>185</v>
      </c>
      <c r="B77" s="82"/>
      <c r="C77" s="82"/>
      <c r="D77" s="82"/>
      <c r="E77" s="82"/>
      <c r="F77" s="82"/>
      <c r="G77" s="82"/>
      <c r="H77" s="82"/>
      <c r="I77" s="82"/>
      <c r="J77" s="70">
        <v>3669651.59</v>
      </c>
      <c r="K77" s="70"/>
      <c r="L77" s="70"/>
      <c r="M77" s="70"/>
      <c r="N77" s="71"/>
      <c r="O77" s="72"/>
      <c r="P77" s="72"/>
      <c r="Q77" s="72" t="s">
        <v>186</v>
      </c>
    </row>
    <row r="78" spans="1:17" s="3" customFormat="1" ht="24" x14ac:dyDescent="0.2">
      <c r="A78" s="81" t="s">
        <v>187</v>
      </c>
      <c r="B78" s="82"/>
      <c r="C78" s="82"/>
      <c r="D78" s="82"/>
      <c r="E78" s="82"/>
      <c r="F78" s="82"/>
      <c r="G78" s="82"/>
      <c r="H78" s="82"/>
      <c r="I78" s="82"/>
      <c r="J78" s="70">
        <v>1739598.67</v>
      </c>
      <c r="K78" s="70"/>
      <c r="L78" s="70"/>
      <c r="M78" s="70"/>
      <c r="N78" s="71"/>
      <c r="O78" s="72"/>
      <c r="P78" s="72"/>
      <c r="Q78" s="72" t="s">
        <v>188</v>
      </c>
    </row>
    <row r="79" spans="1:17" s="3" customFormat="1" ht="24" x14ac:dyDescent="0.2">
      <c r="A79" s="81" t="s">
        <v>189</v>
      </c>
      <c r="B79" s="82"/>
      <c r="C79" s="82"/>
      <c r="D79" s="82"/>
      <c r="E79" s="82"/>
      <c r="F79" s="82"/>
      <c r="G79" s="82"/>
      <c r="H79" s="82"/>
      <c r="I79" s="82"/>
      <c r="J79" s="70">
        <v>5409250.2599999998</v>
      </c>
      <c r="K79" s="70"/>
      <c r="L79" s="70"/>
      <c r="M79" s="70"/>
      <c r="N79" s="71"/>
      <c r="O79" s="72"/>
      <c r="P79" s="72"/>
      <c r="Q79" s="72" t="s">
        <v>181</v>
      </c>
    </row>
    <row r="80" spans="1:17" s="3" customFormat="1" ht="12.75" x14ac:dyDescent="0.2">
      <c r="A80" s="81" t="s">
        <v>190</v>
      </c>
      <c r="B80" s="82"/>
      <c r="C80" s="82"/>
      <c r="D80" s="82"/>
      <c r="E80" s="82"/>
      <c r="F80" s="82"/>
      <c r="G80" s="82"/>
      <c r="H80" s="82"/>
      <c r="I80" s="82"/>
      <c r="J80" s="70"/>
      <c r="K80" s="70"/>
      <c r="L80" s="70"/>
      <c r="M80" s="70"/>
      <c r="N80" s="71"/>
      <c r="O80" s="72"/>
      <c r="P80" s="72"/>
      <c r="Q80" s="72"/>
    </row>
    <row r="81" spans="1:17" s="3" customFormat="1" ht="12.75" x14ac:dyDescent="0.2">
      <c r="A81" s="81" t="s">
        <v>191</v>
      </c>
      <c r="B81" s="82"/>
      <c r="C81" s="82"/>
      <c r="D81" s="82"/>
      <c r="E81" s="82"/>
      <c r="F81" s="82"/>
      <c r="G81" s="82"/>
      <c r="H81" s="82"/>
      <c r="I81" s="82"/>
      <c r="J81" s="70">
        <v>2168736.9300000002</v>
      </c>
      <c r="K81" s="70"/>
      <c r="L81" s="70"/>
      <c r="M81" s="70"/>
      <c r="N81" s="71"/>
      <c r="O81" s="72"/>
      <c r="P81" s="72"/>
      <c r="Q81" s="72"/>
    </row>
    <row r="82" spans="1:17" s="3" customFormat="1" ht="12.75" x14ac:dyDescent="0.2">
      <c r="A82" s="81" t="s">
        <v>192</v>
      </c>
      <c r="B82" s="82"/>
      <c r="C82" s="82"/>
      <c r="D82" s="82"/>
      <c r="E82" s="82"/>
      <c r="F82" s="82"/>
      <c r="G82" s="82"/>
      <c r="H82" s="82"/>
      <c r="I82" s="82"/>
      <c r="J82" s="70">
        <v>516435.23</v>
      </c>
      <c r="K82" s="70"/>
      <c r="L82" s="70"/>
      <c r="M82" s="70"/>
      <c r="N82" s="71"/>
      <c r="O82" s="72"/>
      <c r="P82" s="72"/>
      <c r="Q82" s="72"/>
    </row>
    <row r="83" spans="1:17" s="3" customFormat="1" ht="12.75" x14ac:dyDescent="0.2">
      <c r="A83" s="81" t="s">
        <v>193</v>
      </c>
      <c r="B83" s="82"/>
      <c r="C83" s="82"/>
      <c r="D83" s="82"/>
      <c r="E83" s="82"/>
      <c r="F83" s="82"/>
      <c r="G83" s="82"/>
      <c r="H83" s="82"/>
      <c r="I83" s="82"/>
      <c r="J83" s="70">
        <v>1189664.49</v>
      </c>
      <c r="K83" s="70"/>
      <c r="L83" s="70"/>
      <c r="M83" s="70"/>
      <c r="N83" s="71"/>
      <c r="O83" s="72"/>
      <c r="P83" s="72"/>
      <c r="Q83" s="72"/>
    </row>
    <row r="84" spans="1:17" s="3" customFormat="1" ht="12.75" x14ac:dyDescent="0.2">
      <c r="A84" s="81" t="s">
        <v>194</v>
      </c>
      <c r="B84" s="82"/>
      <c r="C84" s="82"/>
      <c r="D84" s="82"/>
      <c r="E84" s="82"/>
      <c r="F84" s="82"/>
      <c r="G84" s="82"/>
      <c r="H84" s="82"/>
      <c r="I84" s="82"/>
      <c r="J84" s="70">
        <v>1091719.72</v>
      </c>
      <c r="K84" s="70"/>
      <c r="L84" s="70"/>
      <c r="M84" s="70"/>
      <c r="N84" s="71"/>
      <c r="O84" s="72"/>
      <c r="P84" s="72"/>
      <c r="Q84" s="72"/>
    </row>
    <row r="85" spans="1:17" s="3" customFormat="1" ht="12.75" x14ac:dyDescent="0.2">
      <c r="A85" s="81" t="s">
        <v>195</v>
      </c>
      <c r="B85" s="82"/>
      <c r="C85" s="82"/>
      <c r="D85" s="82"/>
      <c r="E85" s="82"/>
      <c r="F85" s="82"/>
      <c r="G85" s="82"/>
      <c r="H85" s="82"/>
      <c r="I85" s="82"/>
      <c r="J85" s="70">
        <v>627251.62</v>
      </c>
      <c r="K85" s="70"/>
      <c r="L85" s="70"/>
      <c r="M85" s="70"/>
      <c r="N85" s="71"/>
      <c r="O85" s="72"/>
      <c r="P85" s="72"/>
      <c r="Q85" s="72"/>
    </row>
    <row r="86" spans="1:17" s="3" customFormat="1" ht="12.75" x14ac:dyDescent="0.2">
      <c r="A86" s="81" t="s">
        <v>196</v>
      </c>
      <c r="B86" s="82"/>
      <c r="C86" s="82"/>
      <c r="D86" s="82"/>
      <c r="E86" s="82"/>
      <c r="F86" s="82"/>
      <c r="G86" s="82"/>
      <c r="H86" s="82"/>
      <c r="I86" s="82"/>
      <c r="J86" s="70">
        <v>113594.26</v>
      </c>
      <c r="K86" s="70"/>
      <c r="L86" s="70"/>
      <c r="M86" s="70"/>
      <c r="N86" s="71"/>
      <c r="O86" s="72"/>
      <c r="P86" s="72"/>
      <c r="Q86" s="72"/>
    </row>
    <row r="87" spans="1:17" s="3" customFormat="1" ht="12.75" x14ac:dyDescent="0.2">
      <c r="A87" s="81" t="s">
        <v>197</v>
      </c>
      <c r="B87" s="82"/>
      <c r="C87" s="82"/>
      <c r="D87" s="82"/>
      <c r="E87" s="82"/>
      <c r="F87" s="82"/>
      <c r="G87" s="82"/>
      <c r="H87" s="82"/>
      <c r="I87" s="82"/>
      <c r="J87" s="70">
        <v>189323.76</v>
      </c>
      <c r="K87" s="70"/>
      <c r="L87" s="70"/>
      <c r="M87" s="70"/>
      <c r="N87" s="71"/>
      <c r="O87" s="72"/>
      <c r="P87" s="72"/>
      <c r="Q87" s="72"/>
    </row>
    <row r="88" spans="1:17" s="3" customFormat="1" ht="12.75" x14ac:dyDescent="0.2">
      <c r="A88" s="81" t="s">
        <v>198</v>
      </c>
      <c r="B88" s="82"/>
      <c r="C88" s="82"/>
      <c r="D88" s="82"/>
      <c r="E88" s="82"/>
      <c r="F88" s="82"/>
      <c r="G88" s="82"/>
      <c r="H88" s="82"/>
      <c r="I88" s="82"/>
      <c r="J88" s="70">
        <v>135231.26</v>
      </c>
      <c r="K88" s="70"/>
      <c r="L88" s="70"/>
      <c r="M88" s="70"/>
      <c r="N88" s="71"/>
      <c r="O88" s="72"/>
      <c r="P88" s="72"/>
      <c r="Q88" s="72"/>
    </row>
    <row r="89" spans="1:17" s="3" customFormat="1" ht="12.75" x14ac:dyDescent="0.2">
      <c r="A89" s="81" t="s">
        <v>199</v>
      </c>
      <c r="B89" s="82"/>
      <c r="C89" s="82"/>
      <c r="D89" s="82"/>
      <c r="E89" s="82"/>
      <c r="F89" s="82"/>
      <c r="G89" s="82"/>
      <c r="H89" s="82"/>
      <c r="I89" s="82"/>
      <c r="J89" s="70">
        <v>108185.01</v>
      </c>
      <c r="K89" s="70"/>
      <c r="L89" s="70"/>
      <c r="M89" s="70"/>
      <c r="N89" s="71"/>
      <c r="O89" s="72"/>
      <c r="P89" s="72"/>
      <c r="Q89" s="72"/>
    </row>
    <row r="90" spans="1:17" s="3" customFormat="1" ht="12.75" x14ac:dyDescent="0.2">
      <c r="A90" s="83" t="s">
        <v>189</v>
      </c>
      <c r="B90" s="64"/>
      <c r="C90" s="64"/>
      <c r="D90" s="64"/>
      <c r="E90" s="64"/>
      <c r="F90" s="64"/>
      <c r="G90" s="64"/>
      <c r="H90" s="64"/>
      <c r="I90" s="64"/>
      <c r="J90" s="84">
        <v>5955584.5499999998</v>
      </c>
      <c r="K90" s="84"/>
      <c r="L90" s="84"/>
      <c r="M90" s="84"/>
      <c r="N90" s="85"/>
      <c r="O90" s="86"/>
      <c r="P90" s="86"/>
      <c r="Q90" s="86"/>
    </row>
    <row r="91" spans="1:17" s="3" customFormat="1" ht="12.75" x14ac:dyDescent="0.2">
      <c r="A91" s="81" t="s">
        <v>200</v>
      </c>
      <c r="B91" s="82"/>
      <c r="C91" s="82"/>
      <c r="D91" s="82"/>
      <c r="E91" s="82"/>
      <c r="F91" s="82"/>
      <c r="G91" s="82"/>
      <c r="H91" s="82"/>
      <c r="I91" s="82"/>
      <c r="J91" s="70">
        <v>178667.54</v>
      </c>
      <c r="K91" s="70"/>
      <c r="L91" s="70"/>
      <c r="M91" s="70"/>
      <c r="N91" s="71"/>
      <c r="O91" s="72"/>
      <c r="P91" s="72"/>
      <c r="Q91" s="72"/>
    </row>
    <row r="92" spans="1:17" s="3" customFormat="1" ht="12.75" x14ac:dyDescent="0.2">
      <c r="A92" s="83" t="s">
        <v>201</v>
      </c>
      <c r="B92" s="64"/>
      <c r="C92" s="64"/>
      <c r="D92" s="64"/>
      <c r="E92" s="64"/>
      <c r="F92" s="64"/>
      <c r="G92" s="64"/>
      <c r="H92" s="64"/>
      <c r="I92" s="64"/>
      <c r="J92" s="84">
        <v>6134252.0899999999</v>
      </c>
      <c r="K92" s="84"/>
      <c r="L92" s="84"/>
      <c r="M92" s="84"/>
      <c r="N92" s="85"/>
      <c r="O92" s="86"/>
      <c r="P92" s="86"/>
      <c r="Q92" s="86"/>
    </row>
    <row r="93" spans="1:17" s="3" customFormat="1" ht="12.75" x14ac:dyDescent="0.2">
      <c r="A93" s="81" t="s">
        <v>202</v>
      </c>
      <c r="B93" s="82"/>
      <c r="C93" s="82"/>
      <c r="D93" s="82"/>
      <c r="E93" s="82"/>
      <c r="F93" s="82"/>
      <c r="G93" s="82"/>
      <c r="H93" s="82"/>
      <c r="I93" s="82"/>
      <c r="J93" s="70">
        <v>1226850.42</v>
      </c>
      <c r="K93" s="70"/>
      <c r="L93" s="70"/>
      <c r="M93" s="70"/>
      <c r="N93" s="71"/>
      <c r="O93" s="72"/>
      <c r="P93" s="72"/>
      <c r="Q93" s="72"/>
    </row>
    <row r="94" spans="1:17" s="3" customFormat="1" ht="24" x14ac:dyDescent="0.2">
      <c r="A94" s="83" t="s">
        <v>203</v>
      </c>
      <c r="B94" s="64"/>
      <c r="C94" s="64"/>
      <c r="D94" s="64"/>
      <c r="E94" s="64"/>
      <c r="F94" s="64"/>
      <c r="G94" s="64"/>
      <c r="H94" s="64"/>
      <c r="I94" s="64"/>
      <c r="J94" s="84">
        <v>7361102.5099999998</v>
      </c>
      <c r="K94" s="84"/>
      <c r="L94" s="84"/>
      <c r="M94" s="84"/>
      <c r="N94" s="85"/>
      <c r="O94" s="86"/>
      <c r="P94" s="86"/>
      <c r="Q94" s="86" t="s">
        <v>181</v>
      </c>
    </row>
    <row r="95" spans="1:17" s="3" customFormat="1" x14ac:dyDescent="0.2">
      <c r="A95" s="55"/>
      <c r="B95" s="56"/>
      <c r="C95" s="57"/>
      <c r="D95" s="58"/>
      <c r="E95" s="59"/>
      <c r="F95" s="60"/>
      <c r="G95" s="60"/>
      <c r="H95" s="60"/>
      <c r="I95" s="58"/>
      <c r="J95" s="60"/>
      <c r="K95" s="60"/>
      <c r="L95" s="60"/>
      <c r="M95" s="60"/>
      <c r="N95" s="61"/>
      <c r="O95" s="62"/>
      <c r="P95" s="62"/>
      <c r="Q95" s="62"/>
    </row>
    <row r="96" spans="1:17" s="3" customFormat="1" ht="12.75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11"/>
      <c r="N96" s="32"/>
      <c r="O96" s="32"/>
      <c r="P96" s="32"/>
      <c r="Q96" s="33"/>
    </row>
    <row r="97" spans="1:17" s="14" customForma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1"/>
      <c r="O97" s="11"/>
      <c r="P97" s="11"/>
      <c r="Q97" s="11"/>
    </row>
    <row r="98" spans="1:17" x14ac:dyDescent="0.2">
      <c r="A98" s="15" t="s">
        <v>32</v>
      </c>
      <c r="F98" s="16"/>
    </row>
    <row r="100" spans="1:17" x14ac:dyDescent="0.2">
      <c r="A100" s="15" t="s">
        <v>33</v>
      </c>
    </row>
  </sheetData>
  <mergeCells count="48">
    <mergeCell ref="A91:I91"/>
    <mergeCell ref="A92:I92"/>
    <mergeCell ref="A93:I93"/>
    <mergeCell ref="A94:I94"/>
    <mergeCell ref="A86:I86"/>
    <mergeCell ref="A87:I87"/>
    <mergeCell ref="A88:I88"/>
    <mergeCell ref="A89:I89"/>
    <mergeCell ref="A90:I90"/>
    <mergeCell ref="A81:I81"/>
    <mergeCell ref="A82:I82"/>
    <mergeCell ref="A83:I83"/>
    <mergeCell ref="A84:I84"/>
    <mergeCell ref="A85:I85"/>
    <mergeCell ref="A76:I76"/>
    <mergeCell ref="A77:I77"/>
    <mergeCell ref="A78:I78"/>
    <mergeCell ref="A79:I79"/>
    <mergeCell ref="A80:I80"/>
    <mergeCell ref="A23:Q23"/>
    <mergeCell ref="A48:Q48"/>
    <mergeCell ref="A73:I73"/>
    <mergeCell ref="A74:I74"/>
    <mergeCell ref="A75:I75"/>
    <mergeCell ref="A8:Q8"/>
    <mergeCell ref="A9:Q9"/>
    <mergeCell ref="A7:Q7"/>
    <mergeCell ref="P19:P21"/>
    <mergeCell ref="Q19:Q21"/>
    <mergeCell ref="O19:O21"/>
    <mergeCell ref="N19:N21"/>
    <mergeCell ref="M19:M21"/>
    <mergeCell ref="J19:L19"/>
    <mergeCell ref="L20:L21"/>
    <mergeCell ref="D16:E16"/>
    <mergeCell ref="C17:J17"/>
    <mergeCell ref="A10:Q10"/>
    <mergeCell ref="A11:Q11"/>
    <mergeCell ref="A12:Q12"/>
    <mergeCell ref="A13:Q13"/>
    <mergeCell ref="E19:E21"/>
    <mergeCell ref="I19:I20"/>
    <mergeCell ref="F19:H19"/>
    <mergeCell ref="H20:H21"/>
    <mergeCell ref="A19:A21"/>
    <mergeCell ref="B19:B21"/>
    <mergeCell ref="C19:C21"/>
    <mergeCell ref="D19:D21"/>
  </mergeCells>
  <phoneticPr fontId="0" type="noConversion"/>
  <pageMargins left="0.78740157480314965" right="0.39370078740157483" top="0.39370078740157483" bottom="0.39370078740157483" header="0.23622047244094491" footer="0.23622047244094491"/>
  <pageSetup paperSize="9" scale="71" fitToHeight="30000" orientation="landscape" r:id="rId1"/>
  <headerFooter alignWithMargins="0">
    <oddHeader>&amp;LГранд-СМЕТА</oddHeader>
    <oddFooter>Страница &amp;P из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Мои данные</vt:lpstr>
      <vt:lpstr>'Мои данные'!Print_Titles</vt:lpstr>
      <vt:lpstr>'Мои данные'!Заголовки_для_печати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Хатькова Ирина Владимировна \ Irina Khatkova</dc:creator>
  <cp:lastModifiedBy>Хатькова Ирина Владимировна \ Irina Khatkova</cp:lastModifiedBy>
  <cp:lastPrinted>2006-01-30T07:14:18Z</cp:lastPrinted>
  <dcterms:created xsi:type="dcterms:W3CDTF">2003-01-28T12:33:10Z</dcterms:created>
  <dcterms:modified xsi:type="dcterms:W3CDTF">2025-04-14T13:33:39Z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