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irill\Desktop\Усть-луга\Заявки\"/>
    </mc:Choice>
  </mc:AlternateContent>
  <xr:revisionPtr revIDLastSave="0" documentId="13_ncr:1_{E0ED364B-C585-42DB-9A00-35A08D980B5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Затраты на бригаду" sheetId="2" r:id="rId1"/>
    <sheet name="Затраты" sheetId="3" r:id="rId2"/>
    <sheet name="Лист1" sheetId="1" r:id="rId3"/>
  </sheets>
  <externalReferences>
    <externalReference r:id="rId4"/>
    <externalReference r:id="rId5"/>
  </externalReferences>
  <definedNames>
    <definedName name="_xlnm._FilterDatabase" localSheetId="1" hidden="1">Затраты!$C$91:$C$121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7" i="3" l="1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68" i="3" s="1"/>
  <c r="E347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45" i="3" s="1"/>
  <c r="F322" i="3"/>
  <c r="E319" i="3"/>
  <c r="E315" i="3"/>
  <c r="D314" i="3"/>
  <c r="E314" i="3" s="1"/>
  <c r="E313" i="3"/>
  <c r="E312" i="3"/>
  <c r="E311" i="3"/>
  <c r="E310" i="3"/>
  <c r="E308" i="3"/>
  <c r="E307" i="3"/>
  <c r="E306" i="3"/>
  <c r="E305" i="3"/>
  <c r="E304" i="3"/>
  <c r="E303" i="3"/>
  <c r="E302" i="3"/>
  <c r="H297" i="3"/>
  <c r="I297" i="3" s="1"/>
  <c r="H296" i="3"/>
  <c r="I296" i="3" s="1"/>
  <c r="H295" i="3"/>
  <c r="I295" i="3" s="1"/>
  <c r="H294" i="3"/>
  <c r="E289" i="3"/>
  <c r="E288" i="3"/>
  <c r="D287" i="3"/>
  <c r="E287" i="3" s="1"/>
  <c r="E290" i="3" s="1"/>
  <c r="E276" i="3"/>
  <c r="E277" i="3" s="1"/>
  <c r="E275" i="3"/>
  <c r="E274" i="3"/>
  <c r="E273" i="3"/>
  <c r="E272" i="3"/>
  <c r="E267" i="3"/>
  <c r="E268" i="3" s="1"/>
  <c r="E266" i="3"/>
  <c r="E262" i="3"/>
  <c r="E260" i="3"/>
  <c r="E259" i="3"/>
  <c r="E258" i="3"/>
  <c r="E253" i="3"/>
  <c r="E252" i="3"/>
  <c r="E251" i="3"/>
  <c r="E250" i="3"/>
  <c r="E254" i="3" s="1"/>
  <c r="F244" i="3"/>
  <c r="F243" i="3"/>
  <c r="F245" i="3" s="1"/>
  <c r="F246" i="3" s="1"/>
  <c r="I222" i="3"/>
  <c r="I223" i="3" s="1"/>
  <c r="H222" i="3"/>
  <c r="H223" i="3" s="1"/>
  <c r="D219" i="3"/>
  <c r="E195" i="3"/>
  <c r="E194" i="3"/>
  <c r="E193" i="3"/>
  <c r="E192" i="3"/>
  <c r="E191" i="3"/>
  <c r="E189" i="3"/>
  <c r="E188" i="3"/>
  <c r="B188" i="3"/>
  <c r="E187" i="3"/>
  <c r="E186" i="3"/>
  <c r="B186" i="3"/>
  <c r="E185" i="3"/>
  <c r="B185" i="3"/>
  <c r="E184" i="3"/>
  <c r="B184" i="3"/>
  <c r="E183" i="3"/>
  <c r="B183" i="3"/>
  <c r="E182" i="3"/>
  <c r="E196" i="3" s="1"/>
  <c r="B182" i="3"/>
  <c r="E176" i="3"/>
  <c r="E175" i="3"/>
  <c r="E177" i="3" s="1"/>
  <c r="E174" i="3"/>
  <c r="E173" i="3"/>
  <c r="E172" i="3"/>
  <c r="E171" i="3"/>
  <c r="E164" i="3"/>
  <c r="E163" i="3"/>
  <c r="E165" i="3" s="1"/>
  <c r="E162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59" i="3" s="1"/>
  <c r="E141" i="3"/>
  <c r="E140" i="3"/>
  <c r="E139" i="3"/>
  <c r="E138" i="3"/>
  <c r="E137" i="3"/>
  <c r="E136" i="3"/>
  <c r="E135" i="3"/>
  <c r="E134" i="3"/>
  <c r="E133" i="3"/>
  <c r="E142" i="3" s="1"/>
  <c r="E132" i="3"/>
  <c r="E131" i="3"/>
  <c r="E130" i="3"/>
  <c r="E129" i="3"/>
  <c r="E128" i="3"/>
  <c r="E127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121" i="3" s="1"/>
  <c r="E95" i="3"/>
  <c r="E94" i="3"/>
  <c r="E93" i="3"/>
  <c r="E88" i="3"/>
  <c r="E87" i="3"/>
  <c r="E86" i="3"/>
  <c r="E85" i="3"/>
  <c r="E84" i="3"/>
  <c r="E83" i="3"/>
  <c r="E82" i="3"/>
  <c r="E81" i="3"/>
  <c r="E80" i="3"/>
  <c r="E89" i="3" s="1"/>
  <c r="E73" i="3"/>
  <c r="E72" i="3"/>
  <c r="E71" i="3"/>
  <c r="E70" i="3"/>
  <c r="E69" i="3"/>
  <c r="E67" i="3"/>
  <c r="E65" i="3"/>
  <c r="E64" i="3"/>
  <c r="E63" i="3"/>
  <c r="E62" i="3"/>
  <c r="E61" i="3"/>
  <c r="E59" i="3"/>
  <c r="E58" i="3"/>
  <c r="E57" i="3"/>
  <c r="E56" i="3"/>
  <c r="E55" i="3"/>
  <c r="E54" i="3"/>
  <c r="E53" i="3"/>
  <c r="E52" i="3"/>
  <c r="E51" i="3"/>
  <c r="E50" i="3"/>
  <c r="E49" i="3"/>
  <c r="E47" i="3"/>
  <c r="E46" i="3"/>
  <c r="E45" i="3"/>
  <c r="E44" i="3"/>
  <c r="D43" i="3"/>
  <c r="E43" i="3" s="1"/>
  <c r="E74" i="3" s="1"/>
  <c r="D27" i="3"/>
  <c r="E28" i="3" s="1"/>
  <c r="F23" i="3"/>
  <c r="D20" i="3"/>
  <c r="D35" i="3" s="1"/>
  <c r="C20" i="3"/>
  <c r="E15" i="3"/>
  <c r="E14" i="3"/>
  <c r="E13" i="3"/>
  <c r="E12" i="3"/>
  <c r="E11" i="3"/>
  <c r="E193" i="2"/>
  <c r="E192" i="2"/>
  <c r="E191" i="2"/>
  <c r="E190" i="2"/>
  <c r="E189" i="2"/>
  <c r="E188" i="2"/>
  <c r="E187" i="2"/>
  <c r="E186" i="2"/>
  <c r="E194" i="2" s="1"/>
  <c r="E180" i="2"/>
  <c r="E179" i="2"/>
  <c r="E178" i="2"/>
  <c r="E177" i="2"/>
  <c r="E176" i="2"/>
  <c r="E175" i="2"/>
  <c r="E174" i="2"/>
  <c r="E173" i="2"/>
  <c r="E172" i="2"/>
  <c r="E171" i="2"/>
  <c r="E181" i="2" s="1"/>
  <c r="E170" i="2"/>
  <c r="E169" i="2"/>
  <c r="E168" i="2"/>
  <c r="E167" i="2"/>
  <c r="E166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64" i="2" s="1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38" i="2" s="1"/>
  <c r="E113" i="2"/>
  <c r="E104" i="2"/>
  <c r="E103" i="2"/>
  <c r="E102" i="2"/>
  <c r="E101" i="2"/>
  <c r="E100" i="2"/>
  <c r="E99" i="2"/>
  <c r="E98" i="2"/>
  <c r="E97" i="2"/>
  <c r="E96" i="2"/>
  <c r="E95" i="2"/>
  <c r="E105" i="2" s="1"/>
  <c r="E88" i="2"/>
  <c r="E87" i="2"/>
  <c r="E86" i="2"/>
  <c r="E85" i="2"/>
  <c r="E84" i="2"/>
  <c r="E83" i="2"/>
  <c r="E82" i="2"/>
  <c r="C81" i="2"/>
  <c r="E81" i="2" s="1"/>
  <c r="C80" i="2"/>
  <c r="E80" i="2" s="1"/>
  <c r="E78" i="2"/>
  <c r="E77" i="2"/>
  <c r="C76" i="2"/>
  <c r="E76" i="2" s="1"/>
  <c r="E75" i="2"/>
  <c r="E74" i="2"/>
  <c r="E73" i="2"/>
  <c r="E72" i="2"/>
  <c r="E71" i="2"/>
  <c r="E70" i="2"/>
  <c r="C69" i="2"/>
  <c r="C79" i="2" s="1"/>
  <c r="E79" i="2" s="1"/>
  <c r="E64" i="2"/>
  <c r="E63" i="2"/>
  <c r="E62" i="2"/>
  <c r="F49" i="2"/>
  <c r="C47" i="2"/>
  <c r="F47" i="2" s="1"/>
  <c r="F51" i="2" s="1"/>
  <c r="I46" i="2"/>
  <c r="M43" i="2"/>
  <c r="F43" i="2"/>
  <c r="M42" i="2"/>
  <c r="C42" i="2"/>
  <c r="F42" i="2" s="1"/>
  <c r="J39" i="2"/>
  <c r="M39" i="2" s="1"/>
  <c r="F39" i="2"/>
  <c r="M37" i="2"/>
  <c r="M44" i="2" s="1"/>
  <c r="F37" i="2"/>
  <c r="C37" i="2"/>
  <c r="M36" i="2"/>
  <c r="M29" i="2"/>
  <c r="F29" i="2"/>
  <c r="M28" i="2"/>
  <c r="F28" i="2"/>
  <c r="M27" i="2"/>
  <c r="F27" i="2"/>
  <c r="M26" i="2"/>
  <c r="F26" i="2"/>
  <c r="M25" i="2"/>
  <c r="M30" i="2" s="1"/>
  <c r="F25" i="2"/>
  <c r="F30" i="2" s="1"/>
  <c r="M24" i="2"/>
  <c r="F24" i="2"/>
  <c r="M23" i="2"/>
  <c r="F23" i="2"/>
  <c r="M17" i="2"/>
  <c r="M18" i="2" s="1"/>
  <c r="M16" i="2"/>
  <c r="C16" i="2"/>
  <c r="F16" i="2" s="1"/>
  <c r="F17" i="2" s="1"/>
  <c r="M15" i="2"/>
  <c r="F15" i="2"/>
  <c r="M13" i="2"/>
  <c r="M12" i="2"/>
  <c r="C12" i="2"/>
  <c r="D13" i="2" s="1"/>
  <c r="D14" i="2" s="1"/>
  <c r="M11" i="2"/>
  <c r="F11" i="2"/>
  <c r="C5" i="2"/>
  <c r="C36" i="2" s="1"/>
  <c r="E166" i="3" l="1"/>
  <c r="I298" i="3"/>
  <c r="E89" i="2"/>
  <c r="F138" i="2"/>
  <c r="E182" i="2"/>
  <c r="C59" i="2"/>
  <c r="E59" i="2" s="1"/>
  <c r="C61" i="2"/>
  <c r="E61" i="2" s="1"/>
  <c r="F36" i="2"/>
  <c r="F44" i="2" s="1"/>
  <c r="C60" i="2"/>
  <c r="E60" i="2" s="1"/>
  <c r="E316" i="3"/>
  <c r="E27" i="3"/>
  <c r="E20" i="3"/>
  <c r="F12" i="2"/>
  <c r="F13" i="2" s="1"/>
  <c r="F18" i="2" s="1"/>
  <c r="E65" i="2" l="1"/>
  <c r="E24" i="3"/>
  <c r="E22" i="3"/>
  <c r="E21" i="3"/>
  <c r="E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47" authorId="0" shapeId="0" xr:uid="{4BB54C52-C831-49B6-AD92-9803A3F3DC85}">
      <text>
        <r>
          <rPr>
            <sz val="11"/>
            <color theme="1"/>
            <rFont val="Calibri"/>
            <family val="2"/>
            <charset val="204"/>
            <scheme val="minor"/>
          </rPr>
          <t>посчитать комплектацию 20ти человек
======</t>
        </r>
      </text>
    </comment>
    <comment ref="D185" authorId="0" shapeId="0" xr:uid="{F39EC8B1-8FBE-4CB9-B038-8C792593D9BF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ID#AAABTwPWBZQ
Григорий К    (2024-10-08 09:47:29)
Как может стоить брендирование дороже куртки????</t>
        </r>
      </text>
    </comment>
    <comment ref="D195" authorId="0" shapeId="0" xr:uid="{BFBD5DCF-265C-49BD-BDAF-35773FA7C517}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ID#AAABTwPWBZM
Григорий К    (2024-10-08 09:36:13)
Без ЖБ тумбы</t>
        </r>
      </text>
    </comment>
  </commentList>
</comments>
</file>

<file path=xl/sharedStrings.xml><?xml version="1.0" encoding="utf-8"?>
<sst xmlns="http://schemas.openxmlformats.org/spreadsheetml/2006/main" count="751" uniqueCount="393">
  <si>
    <t>Dashbord</t>
  </si>
  <si>
    <t>Бригада 1 кол-во человек</t>
  </si>
  <si>
    <t>Бригада 2 кол-во человек</t>
  </si>
  <si>
    <t>Разнорабочие</t>
  </si>
  <si>
    <t>Итого кол-во человек</t>
  </si>
  <si>
    <t>Механизаторы</t>
  </si>
  <si>
    <t>ФОТ производственного персонала</t>
  </si>
  <si>
    <t>ФОТ производственного персонала 1 месяц</t>
  </si>
  <si>
    <t>№ п.п.</t>
  </si>
  <si>
    <t>Должность</t>
  </si>
  <si>
    <t>Кол-во чел.</t>
  </si>
  <si>
    <t>ЗП выданная, 
тыс.руб/1 чел.</t>
  </si>
  <si>
    <t>Процент участия в проекте</t>
  </si>
  <si>
    <t>ФОТ - всего, тыс.руб.</t>
  </si>
  <si>
    <t>Бригада 1</t>
  </si>
  <si>
    <t xml:space="preserve">- </t>
  </si>
  <si>
    <t>Мастер</t>
  </si>
  <si>
    <t>Рабочий</t>
  </si>
  <si>
    <t>Итого, ФОТ Бригады 1</t>
  </si>
  <si>
    <t>Итого, затраты на ФОТ производственного персонала</t>
  </si>
  <si>
    <t>Аренда техники</t>
  </si>
  <si>
    <t>Аренда техники 1 месяц</t>
  </si>
  <si>
    <t>Статья затрат</t>
  </si>
  <si>
    <t>Кол-во смен</t>
  </si>
  <si>
    <t>Кол-во часов в смену</t>
  </si>
  <si>
    <t>Цена за час., тыс. руб.</t>
  </si>
  <si>
    <t>Стоимость - всего, тыс.руб.</t>
  </si>
  <si>
    <t>Цена за смену., тыс. руб.</t>
  </si>
  <si>
    <t xml:space="preserve">Автокран 50 т. </t>
  </si>
  <si>
    <t>Манипулятор 8 т.</t>
  </si>
  <si>
    <t xml:space="preserve">Автокран 32 т. </t>
  </si>
  <si>
    <t xml:space="preserve">Автокран 25 т. </t>
  </si>
  <si>
    <r>
      <t>Коленчатый подъемник</t>
    </r>
    <r>
      <rPr>
        <sz val="11"/>
        <color rgb="FFFF0000"/>
        <rFont val="Calibri"/>
        <family val="2"/>
        <charset val="204"/>
        <scheme val="minor"/>
      </rPr>
      <t xml:space="preserve"> 1 шт.</t>
    </r>
  </si>
  <si>
    <r>
      <t>Коленчатый подъемник</t>
    </r>
    <r>
      <rPr>
        <sz val="11"/>
        <color rgb="FFFF0000"/>
        <rFont val="Calibri"/>
        <family val="2"/>
        <charset val="204"/>
        <scheme val="minor"/>
      </rPr>
      <t xml:space="preserve"> 3 шт.</t>
    </r>
  </si>
  <si>
    <t>Проживание, питание, трансфер</t>
  </si>
  <si>
    <t>Кол-во чел</t>
  </si>
  <si>
    <t>Дней</t>
  </si>
  <si>
    <t>Цена за мес., руб.</t>
  </si>
  <si>
    <t>Проживание</t>
  </si>
  <si>
    <t>Бригады</t>
  </si>
  <si>
    <t>Питание</t>
  </si>
  <si>
    <t>Доставка</t>
  </si>
  <si>
    <t xml:space="preserve">Расходники и </t>
  </si>
  <si>
    <t>Кол-во смен, в мес</t>
  </si>
  <si>
    <t>Расход в смену</t>
  </si>
  <si>
    <t>Стоимость за ед.</t>
  </si>
  <si>
    <t>ГСМ</t>
  </si>
  <si>
    <t>Непредвиденные</t>
  </si>
  <si>
    <t>Лаборатории</t>
  </si>
  <si>
    <t>Расходники (электроды, круги, биты, сверла и т.д.)</t>
  </si>
  <si>
    <t>Корочки</t>
  </si>
  <si>
    <t>Кол-во</t>
  </si>
  <si>
    <t>Стоимость - всего, руб.</t>
  </si>
  <si>
    <t>Корочки охрана труда</t>
  </si>
  <si>
    <t>Корочки высота</t>
  </si>
  <si>
    <t>Корочки сварка</t>
  </si>
  <si>
    <t>Корочки стропольщиков</t>
  </si>
  <si>
    <t>НАКС</t>
  </si>
  <si>
    <t>Промбезопасность</t>
  </si>
  <si>
    <t>Экипировка сотрудников</t>
  </si>
  <si>
    <t>Приблизительная цена за ед., тыс. руб.</t>
  </si>
  <si>
    <t>Кол-во персонала в команде проекта, чел.</t>
  </si>
  <si>
    <t>Спецодежда (куртка штаны)</t>
  </si>
  <si>
    <t>Костюм сварщика</t>
  </si>
  <si>
    <t>Куртка демисезон</t>
  </si>
  <si>
    <t>Футболка с коротким рукавом</t>
  </si>
  <si>
    <t>Футболка с длинным рукавом</t>
  </si>
  <si>
    <t>Куртка зимняя ИТР</t>
  </si>
  <si>
    <t xml:space="preserve">Каска </t>
  </si>
  <si>
    <t>Сигнальный жилет</t>
  </si>
  <si>
    <t>Сапоги резиновые</t>
  </si>
  <si>
    <t xml:space="preserve">Ботинки </t>
  </si>
  <si>
    <t>Дождевик (костюм)</t>
  </si>
  <si>
    <t>Очки защитные</t>
  </si>
  <si>
    <t>Перевязь страховочная</t>
  </si>
  <si>
    <t>Маски сварщика</t>
  </si>
  <si>
    <t>Самоспасы</t>
  </si>
  <si>
    <t>Жилетка сигнальная</t>
  </si>
  <si>
    <t>Краги сварочные</t>
  </si>
  <si>
    <t>Перчатки</t>
  </si>
  <si>
    <t>Итого, затраты на Экипировку сотрудников</t>
  </si>
  <si>
    <t>Склад</t>
  </si>
  <si>
    <t xml:space="preserve">Кол-во штабных модулей </t>
  </si>
  <si>
    <t>Обустройство склада, в том числе:</t>
  </si>
  <si>
    <t>Морской контейнер 20 фут</t>
  </si>
  <si>
    <t>Стеллажи 90*180*40, 175 кг на полку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</si>
  <si>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</si>
  <si>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</si>
  <si>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</si>
  <si>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</si>
  <si>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</si>
  <si>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Стол</t>
  </si>
  <si>
    <t>Стул</t>
  </si>
  <si>
    <t>Прочее</t>
  </si>
  <si>
    <t>Итого, затраты на Склад</t>
  </si>
  <si>
    <t>Инструменты и механизмы</t>
  </si>
  <si>
    <t>Приблизительная цена за ед., руб.</t>
  </si>
  <si>
    <t>1.</t>
  </si>
  <si>
    <t>Звено 1, в том числе:</t>
  </si>
  <si>
    <t>Монтажный пояс с карабинами</t>
  </si>
  <si>
    <t>Комплект монтажного инструмента (ключи, головки)</t>
  </si>
  <si>
    <t>Строительный молоток</t>
  </si>
  <si>
    <t>Монтажный лом/монтажка</t>
  </si>
  <si>
    <t>ПИКА 600-700</t>
  </si>
  <si>
    <t>Кувалда 5 кг</t>
  </si>
  <si>
    <t>Рулетка 5–8 м</t>
  </si>
  <si>
    <t>Отвес строительный</t>
  </si>
  <si>
    <t>Маркер/карандаш строительный</t>
  </si>
  <si>
    <t>Строительный нож</t>
  </si>
  <si>
    <t xml:space="preserve">Шуруповерт аккумуляторный </t>
  </si>
  <si>
    <t>Гайковерт</t>
  </si>
  <si>
    <t>-</t>
  </si>
  <si>
    <t>Болгарка (УШМ) 125</t>
  </si>
  <si>
    <t>Болгарка (УШМ) 230</t>
  </si>
  <si>
    <t xml:space="preserve">Дрель </t>
  </si>
  <si>
    <t>Сварочный аппарат (инвертор)</t>
  </si>
  <si>
    <t>Удлинитель/переноска</t>
  </si>
  <si>
    <t>Промышленный пылесос</t>
  </si>
  <si>
    <t>Такелажный набор (тросс, карабины, веревки страховочные)</t>
  </si>
  <si>
    <t>Лестница/вышка/стремянка</t>
  </si>
  <si>
    <t>Строительный уровень 1м магнитный</t>
  </si>
  <si>
    <t>Лазерный уровень</t>
  </si>
  <si>
    <t>Веревка эластичная бухта</t>
  </si>
  <si>
    <t>Ящик под инструмент/метизы</t>
  </si>
  <si>
    <t>Комплект Раций 4 шт</t>
  </si>
  <si>
    <t>Итого, затраты на Звено 1</t>
  </si>
  <si>
    <t>Звено 2</t>
  </si>
  <si>
    <t>Такелажный набор</t>
  </si>
  <si>
    <t>На весь объект</t>
  </si>
  <si>
    <t>Генератор бензиновый</t>
  </si>
  <si>
    <t>Сторопы 5т</t>
  </si>
  <si>
    <t>Сторопы 10т</t>
  </si>
  <si>
    <t>Щит механизации</t>
  </si>
  <si>
    <t>Кабель для щитов механизации</t>
  </si>
  <si>
    <t>Прожектор на стойках</t>
  </si>
  <si>
    <t>Лампы переносные аккумуляторные</t>
  </si>
  <si>
    <t>Циркулярная пила</t>
  </si>
  <si>
    <t>Бензопила</t>
  </si>
  <si>
    <t xml:space="preserve">Алкотестер </t>
  </si>
  <si>
    <t>Тура 10м</t>
  </si>
  <si>
    <t>Динамометрический ключ</t>
  </si>
  <si>
    <t>Невелир в сборе</t>
  </si>
  <si>
    <t>Тахеометр</t>
  </si>
  <si>
    <t>Итого, затраты на весь объект</t>
  </si>
  <si>
    <t>Итого, затраты на Инструменты и механизмы</t>
  </si>
  <si>
    <t>Прочие расходы</t>
  </si>
  <si>
    <t>цена</t>
  </si>
  <si>
    <t>Бытовки</t>
  </si>
  <si>
    <t>Оборудование бытовок</t>
  </si>
  <si>
    <t>Чайник микроволновка</t>
  </si>
  <si>
    <t>Морской контейнер</t>
  </si>
  <si>
    <t>Инструменталка</t>
  </si>
  <si>
    <t>Курилка</t>
  </si>
  <si>
    <t>Разаработка ППР и ППРК</t>
  </si>
  <si>
    <t>Навес</t>
  </si>
  <si>
    <t>РАЗОВЫЕ ЗАТРАТЫ</t>
  </si>
  <si>
    <t>Затраты на preSale</t>
  </si>
  <si>
    <t>Цена за ед., тыс. руб.</t>
  </si>
  <si>
    <t>ФОТ</t>
  </si>
  <si>
    <t>ФОТ пресейл</t>
  </si>
  <si>
    <t xml:space="preserve">прочие затраты </t>
  </si>
  <si>
    <t>Прочие затраты на preSale, в том числе:</t>
  </si>
  <si>
    <t>Гостиница</t>
  </si>
  <si>
    <t>Аренда авто</t>
  </si>
  <si>
    <t>ГСМ и платные дороги</t>
  </si>
  <si>
    <t>Суточные</t>
  </si>
  <si>
    <t>Итого, затраты на preSale</t>
  </si>
  <si>
    <t>Банковские и финансовые услуги</t>
  </si>
  <si>
    <t>Банковская гарантия на аванс</t>
  </si>
  <si>
    <t>Аванс</t>
  </si>
  <si>
    <t>Стоимость гарантии 1</t>
  </si>
  <si>
    <t>Стоимость гарантии 2</t>
  </si>
  <si>
    <t>Стоимость гарантии 3</t>
  </si>
  <si>
    <t>Депозит</t>
  </si>
  <si>
    <t>Банковская гарантия на гарантийный период</t>
  </si>
  <si>
    <t>Обеспечение удержания резервной суммы 5% от контракта</t>
  </si>
  <si>
    <t>Стоимость гарантии на гарантийный период</t>
  </si>
  <si>
    <t>Итого, затраты на Банковские и финансовые услуги</t>
  </si>
  <si>
    <t>Страхование СМР</t>
  </si>
  <si>
    <t>Сумма контракта</t>
  </si>
  <si>
    <t>Страховая премия</t>
  </si>
  <si>
    <t>Обустройство бытового городка</t>
  </si>
  <si>
    <t>Покупка бытовых модулей, в том числе:</t>
  </si>
  <si>
    <r>
      <t xml:space="preserve">Офис объектный на базе бытового модуля из </t>
    </r>
    <r>
      <rPr>
        <sz val="11"/>
        <color rgb="FFFF0000"/>
        <rFont val="Calibri"/>
        <family val="2"/>
        <charset val="204"/>
      </rPr>
      <t>4х</t>
    </r>
    <r>
      <rPr>
        <sz val="11"/>
        <color rgb="FF000000"/>
        <rFont val="Calibri"/>
        <family val="2"/>
        <charset val="204"/>
      </rPr>
      <t xml:space="preserve"> вагонов, 42 м2</t>
    </r>
  </si>
  <si>
    <t>Перебазировка модулей и бытовок</t>
  </si>
  <si>
    <t>Бытовка неотапливаемая для склада 14 м2</t>
  </si>
  <si>
    <t>Бытовка охраны-кладовщика</t>
  </si>
  <si>
    <t>Морской контейнер 40 футов склад б/у</t>
  </si>
  <si>
    <t>Работы по организации бытового городка (3690 м2), в том числе:</t>
  </si>
  <si>
    <t>Видеонаблюдение, комплект</t>
  </si>
  <si>
    <t>Ограждение, п.м.</t>
  </si>
  <si>
    <t>Ворота</t>
  </si>
  <si>
    <t>Бой-на бетон-на, м3</t>
  </si>
  <si>
    <t>Песок, м3</t>
  </si>
  <si>
    <r>
      <rPr>
        <sz val="11"/>
        <color rgb="FF000000"/>
        <rFont val="Calibri"/>
        <family val="2"/>
        <charset val="204"/>
      </rPr>
      <t xml:space="preserve">Установка пункта очистки канализации и мойки колес типа </t>
    </r>
    <r>
      <rPr>
        <sz val="11"/>
        <color rgb="FF38761D"/>
        <rFont val="Calibri"/>
        <family val="2"/>
        <charset val="204"/>
      </rPr>
      <t>Мойдодыр</t>
    </r>
    <r>
      <rPr>
        <sz val="11"/>
        <color rgb="FF000000"/>
        <rFont val="Calibri"/>
        <family val="2"/>
        <charset val="204"/>
      </rPr>
      <t xml:space="preserve"> на 5 машин/час, модель К-1</t>
    </r>
  </si>
  <si>
    <t>Заземление вагонов</t>
  </si>
  <si>
    <t>Пиломатериал, м3</t>
  </si>
  <si>
    <t>Навес для склада, м2</t>
  </si>
  <si>
    <t>Умывальник Мойдодыр</t>
  </si>
  <si>
    <t>Обустройство мест курения</t>
  </si>
  <si>
    <t>Прочее затраты на организацию городка, в том числе:</t>
  </si>
  <si>
    <t>Электроснабжение строительного городка(щит + разводка)</t>
  </si>
  <si>
    <t>Освещение (мачта с фонарем+подключение)</t>
  </si>
  <si>
    <t>Пожарный щит</t>
  </si>
  <si>
    <t>Огнетушитель с поставкой</t>
  </si>
  <si>
    <t>Урны уличные</t>
  </si>
  <si>
    <t>Подъездные пути внутри корпусов, в том числе:</t>
  </si>
  <si>
    <t>Плита дорожная, м2 Плита дорожная 2П30-18-30 ТУ</t>
  </si>
  <si>
    <t>Техника</t>
  </si>
  <si>
    <t>Фронтальный погрузчик, смен</t>
  </si>
  <si>
    <t xml:space="preserve">Манипулятор </t>
  </si>
  <si>
    <t>Кран 25т</t>
  </si>
  <si>
    <t>Итого, затраты на Обустройство модульного городка</t>
  </si>
  <si>
    <t>Оргтехника и мебель</t>
  </si>
  <si>
    <t>Ноутбук для AutoCad</t>
  </si>
  <si>
    <t>Комп на линию</t>
  </si>
  <si>
    <t>Монитор 34</t>
  </si>
  <si>
    <t>МФУ А3</t>
  </si>
  <si>
    <t>МФУ А4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</si>
  <si>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</si>
  <si>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</si>
  <si>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</si>
  <si>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</si>
  <si>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переговорки</t>
  </si>
  <si>
    <t>Шкаф для документов</t>
  </si>
  <si>
    <t>Шкаф металлический</t>
  </si>
  <si>
    <t>Рассходники(канц.товары)</t>
  </si>
  <si>
    <t>Система ВКС (ТВ, Камера)</t>
  </si>
  <si>
    <t>Модем, роутер, антены</t>
  </si>
  <si>
    <t>Чайник</t>
  </si>
  <si>
    <t>Кофемашина</t>
  </si>
  <si>
    <t>холодильник</t>
  </si>
  <si>
    <t>Кондиционер</t>
  </si>
  <si>
    <t>УФ лампа</t>
  </si>
  <si>
    <t xml:space="preserve">Обогреватель </t>
  </si>
  <si>
    <t>Микроволновка</t>
  </si>
  <si>
    <t xml:space="preserve">Кулер </t>
  </si>
  <si>
    <t>Вешалка напольная</t>
  </si>
  <si>
    <t>Наладка сети и ПО</t>
  </si>
  <si>
    <t>Итого, затраты на Оргтехнику и мебель</t>
  </si>
  <si>
    <t>Кол-во персонала ИТР, чел.</t>
  </si>
  <si>
    <t>Куртка летняя ИТР</t>
  </si>
  <si>
    <t>Каска белая ИТР</t>
  </si>
  <si>
    <t>Дождевик</t>
  </si>
  <si>
    <t>Сумка монтера</t>
  </si>
  <si>
    <t xml:space="preserve">Кувалда </t>
  </si>
  <si>
    <t>Кувалда малая</t>
  </si>
  <si>
    <t>Молоток</t>
  </si>
  <si>
    <t>Ключи рожковый набор</t>
  </si>
  <si>
    <t>Шуроповерт</t>
  </si>
  <si>
    <t xml:space="preserve">Сварочный аппарат </t>
  </si>
  <si>
    <t>УШМ d/ 125</t>
  </si>
  <si>
    <t xml:space="preserve">Ножницы по металлу </t>
  </si>
  <si>
    <t>Нож монтера</t>
  </si>
  <si>
    <t>Удлинители 100 м</t>
  </si>
  <si>
    <t>Комплект Раций 3 шт</t>
  </si>
  <si>
    <t>Лицензии и ПО</t>
  </si>
  <si>
    <t>Специализированное ПО</t>
  </si>
  <si>
    <t>Adobe Pro</t>
  </si>
  <si>
    <t>AutoCAD</t>
  </si>
  <si>
    <t>Адепт: Управление строительством</t>
  </si>
  <si>
    <t>Общие программы</t>
  </si>
  <si>
    <t>Microsoft office</t>
  </si>
  <si>
    <t>Антивирус</t>
  </si>
  <si>
    <t>Итого, затраты на Лицензии и ПО</t>
  </si>
  <si>
    <t>Брендирование</t>
  </si>
  <si>
    <t>Брендирование экипировки, в том числе:</t>
  </si>
  <si>
    <t>Ботинки, safety</t>
  </si>
  <si>
    <t>Брендирование машины</t>
  </si>
  <si>
    <t xml:space="preserve"> Бренд материалы, в т.ч. брендирование подрядчика</t>
  </si>
  <si>
    <t>Брендирование шевроны</t>
  </si>
  <si>
    <t>Счет от 18.06.24</t>
  </si>
  <si>
    <t>Наклейки на каски</t>
  </si>
  <si>
    <t>Паспорт объекта 2*2 ПВХ</t>
  </si>
  <si>
    <t>Флаг, ткань мультифлаг, 100*150</t>
  </si>
  <si>
    <t>Флагшток алюминиевый с открытым механизмом 6 м + бетонный блок</t>
  </si>
  <si>
    <t>Счет от 25.06.24</t>
  </si>
  <si>
    <t>Итого, затраты на Брендирование</t>
  </si>
  <si>
    <t>ОПЕРАЦИОННЫЕ ЗАТРАТЫ</t>
  </si>
  <si>
    <t>ФОТКоманды</t>
  </si>
  <si>
    <t>Команда проекта</t>
  </si>
  <si>
    <t>Куратор</t>
  </si>
  <si>
    <t>Руководитель проекта</t>
  </si>
  <si>
    <t>Руководитель строительства</t>
  </si>
  <si>
    <t>Специалист по календарно-сетевому планированию</t>
  </si>
  <si>
    <t>Начальник участка КЖ</t>
  </si>
  <si>
    <t>Начальник участка Вторичные системы</t>
  </si>
  <si>
    <t>Начальник участка Общестрой</t>
  </si>
  <si>
    <t>Ведущий инженер ПТО Вторичные системы</t>
  </si>
  <si>
    <t>Инженер ПТО - Общестрой</t>
  </si>
  <si>
    <t>Инженер ПТО - КЖ</t>
  </si>
  <si>
    <t>Кладовщик</t>
  </si>
  <si>
    <t>Инженер по ТБ и ОТ</t>
  </si>
  <si>
    <t>Геодезист</t>
  </si>
  <si>
    <t>Инженер контроля  качества (нос строй)</t>
  </si>
  <si>
    <t>Итого, затраты на ФОТ команды</t>
  </si>
  <si>
    <t>Бэкофис</t>
  </si>
  <si>
    <t>Старый оклад</t>
  </si>
  <si>
    <t xml:space="preserve">Новый оклад </t>
  </si>
  <si>
    <t>Руководитель проектного офиса</t>
  </si>
  <si>
    <t>Старший Финансовый аналитик</t>
  </si>
  <si>
    <t>Разница</t>
  </si>
  <si>
    <t>Финансовый аналитик</t>
  </si>
  <si>
    <t>Специалист отдела снабжения</t>
  </si>
  <si>
    <t>Ведущий специалист СДО</t>
  </si>
  <si>
    <t>Бухгалтер на первичку</t>
  </si>
  <si>
    <t>Начальник СДО</t>
  </si>
  <si>
    <t>Генеральный директор</t>
  </si>
  <si>
    <t>Советник генерального директора (К)</t>
  </si>
  <si>
    <t>Операционный директор (К)</t>
  </si>
  <si>
    <t>Итого, затраты на ФОТ бэка</t>
  </si>
  <si>
    <t>Остаток фот</t>
  </si>
  <si>
    <t>Аутсорсинг</t>
  </si>
  <si>
    <t>Инженер по ТБ</t>
  </si>
  <si>
    <t>Системный администратор</t>
  </si>
  <si>
    <t>Сметчик</t>
  </si>
  <si>
    <t>Итого, затраты на Аутсорсинг</t>
  </si>
  <si>
    <t>Накладные затраты на офис</t>
  </si>
  <si>
    <t>Шеллрокк</t>
  </si>
  <si>
    <t>КиКГЕОСТРОЙ</t>
  </si>
  <si>
    <t>Итого, Накладные затраты на офис</t>
  </si>
  <si>
    <t>Кол-во,смен</t>
  </si>
  <si>
    <t>Цена за мес., тыс. руб.</t>
  </si>
  <si>
    <t>Легковой автомобиль</t>
  </si>
  <si>
    <t>Демобилизация</t>
  </si>
  <si>
    <t>Цена за смен., тыс. руб.</t>
  </si>
  <si>
    <t>Манипулятор</t>
  </si>
  <si>
    <t xml:space="preserve">Кран </t>
  </si>
  <si>
    <t>Перевозка, фура</t>
  </si>
  <si>
    <t>Аренда экскаватора на пневмо ходу</t>
  </si>
  <si>
    <t>Фронтатальный погрузчик</t>
  </si>
  <si>
    <t>Поиск сотрудников</t>
  </si>
  <si>
    <t>Покупка автомобилей</t>
  </si>
  <si>
    <t>Автомобили</t>
  </si>
  <si>
    <t xml:space="preserve">Автомобиль 1 Haval </t>
  </si>
  <si>
    <t xml:space="preserve">Автомобиль 2 Haval </t>
  </si>
  <si>
    <t xml:space="preserve">Автомобиль 3 Haval </t>
  </si>
  <si>
    <t>Итого, Компенсация эксплуатации автомобилей</t>
  </si>
  <si>
    <t>Затраты на ГСМ и передвижение производственников</t>
  </si>
  <si>
    <t>Кол-во смен работы</t>
  </si>
  <si>
    <t>Расход топлива, л/100 км</t>
  </si>
  <si>
    <t>Пробег в смену, *100 км</t>
  </si>
  <si>
    <t>Стоимость топлива, руб./л</t>
  </si>
  <si>
    <t>Страховка КАСКО ОСАГО</t>
  </si>
  <si>
    <t>Итого усредненные затраты на топливо в месяц, тыс руб.</t>
  </si>
  <si>
    <t>Автомобиль 1 Haval m6</t>
  </si>
  <si>
    <t>Автомобиль 2 Haval M6</t>
  </si>
  <si>
    <t>Автомобиль 3</t>
  </si>
  <si>
    <t>Итого, затраты на ГСМ</t>
  </si>
  <si>
    <t>Аренда дома 5 комнат</t>
  </si>
  <si>
    <t>Аренда дома 2 комнат</t>
  </si>
  <si>
    <t>Компенсация электроэнергии</t>
  </si>
  <si>
    <t>Аренда мусорного контейнера 8м3</t>
  </si>
  <si>
    <t>Аренда мобильных туалетов ТОЙТОЙ</t>
  </si>
  <si>
    <t>Оплата мобильного интернета</t>
  </si>
  <si>
    <t>Курьерская служба (8 отправок в месяц)</t>
  </si>
  <si>
    <t>Канцелярка, расходники</t>
  </si>
  <si>
    <t>Стройконтроль</t>
  </si>
  <si>
    <t>Непредвиденные расходы( на обеспечение быта и офиса)</t>
  </si>
  <si>
    <t>Представительские расходы</t>
  </si>
  <si>
    <t>Мониторинг на 18 мес. (1,2 млн. за период)</t>
  </si>
  <si>
    <t>Кофе, чай, вода и т.д.</t>
  </si>
  <si>
    <t>Итого, Прочие расходы</t>
  </si>
  <si>
    <t>Непревиданные затраты</t>
  </si>
  <si>
    <t>Расчет билетов для командировок</t>
  </si>
  <si>
    <t>стоимость туда</t>
  </si>
  <si>
    <t>стоимость обратно</t>
  </si>
  <si>
    <t>Итого стоимость</t>
  </si>
  <si>
    <t>Рук.проекта</t>
  </si>
  <si>
    <t>Бусел Е.А. - Генеральный директор</t>
  </si>
  <si>
    <t>Волков Р.В. - Кладовщик</t>
  </si>
  <si>
    <t>Галайчук И.В. - Сметчик (с февраля)</t>
  </si>
  <si>
    <t>Геодезист (вакансия)</t>
  </si>
  <si>
    <t>Головина А.М. - Начальник СДО</t>
  </si>
  <si>
    <t>Изгачев Р.А. - Ведущий инженер ПТО</t>
  </si>
  <si>
    <t>Кесслер К.Ю. - Советник генерального директора (К)</t>
  </si>
  <si>
    <t>Королев Г.В. - Специалист отдела снабжения</t>
  </si>
  <si>
    <t>Коршаков А.А. - Зам. руководителя проектов</t>
  </si>
  <si>
    <t>Коршунов С.С. - Инженер контроля качества</t>
  </si>
  <si>
    <t>Липатов В.Е. - Руководитель проектного офиса</t>
  </si>
  <si>
    <t>Лихачев С.А. - Советник генерального директора (К)</t>
  </si>
  <si>
    <t>Романенко В.Е. - Финансовый аналитик</t>
  </si>
  <si>
    <t>Романенко Е.В. - Операционный директор (К)</t>
  </si>
  <si>
    <t>Свиридонова Е.С. - Специалист по календарно-сетевому планированию (с декабря)</t>
  </si>
  <si>
    <t>Сметанина Ю.В. - Бухгалтер</t>
  </si>
  <si>
    <t>Филонова Е.В. - Ведущий специалист СДО</t>
  </si>
  <si>
    <t>Чудотворцева М.П. - Ведущий инженер ПТО</t>
  </si>
  <si>
    <t>Шевчук К.А. - Руководитель проекта</t>
  </si>
  <si>
    <t>Шевчук Ю.А. - Коммерческий директор</t>
  </si>
  <si>
    <t>Шинкарев М.В. - Начальник участка</t>
  </si>
  <si>
    <t>Юпин А.В. - Прораб</t>
  </si>
  <si>
    <t>Затраты на проживание (Гостиница)</t>
  </si>
  <si>
    <t>Стоимость гостиницы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</si>
</sst>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"/>
    <numFmt numFmtId="165" formatCode="#,##0.0"/>
    <numFmt numFmtId="166" formatCode="0.0%"/>
    <numFmt numFmtId="167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scheme val="minor"/>
    </font>
    <font>
      <b/>
      <sz val="11"/>
      <color theme="0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1"/>
      <color rgb="FF333333"/>
      <name val="Calibri"/>
      <family val="2"/>
      <charset val="204"/>
    </font>
    <font>
      <u/>
      <sz val="11"/>
      <color rgb="FF000000"/>
      <name val="Calibri"/>
      <family val="2"/>
      <charset val="204"/>
    </font>
    <font>
      <i/>
      <sz val="11"/>
      <color rgb="FF333333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0"/>
      <name val="Calibri"/>
      <family val="2"/>
      <charset val="204"/>
    </font>
    <font>
      <sz val="11"/>
      <color rgb="FF00B05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548135"/>
      <name val="Calibri"/>
      <family val="2"/>
      <charset val="204"/>
    </font>
    <font>
      <sz val="11"/>
      <color rgb="FF0000FF"/>
      <name val="Calibri"/>
      <family val="2"/>
      <charset val="204"/>
    </font>
    <font>
      <sz val="11"/>
      <color rgb="FF38761D"/>
      <name val="Calibri"/>
      <family val="2"/>
      <charset val="204"/>
    </font>
    <font>
      <b/>
      <sz val="11"/>
      <color rgb="FF0000FF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theme="2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48135"/>
        <bgColor rgb="FF548135"/>
      </patternFill>
    </fill>
    <fill>
      <patternFill patternType="solid">
        <fgColor theme="6" tint="-0.499984740745262"/>
        <bgColor rgb="FF548135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indexed="64"/>
      </patternFill>
    </fill>
    <fill>
      <patternFill patternType="solid">
        <fgColor theme="1" tint="4.9989318521683403E-2"/>
        <bgColor rgb="FF2F5496"/>
      </patternFill>
    </fill>
    <fill>
      <patternFill patternType="solid">
        <fgColor rgb="FF2F5496"/>
        <bgColor rgb="FF2F549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F9000"/>
        <bgColor rgb="FFBF9000"/>
      </patternFill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1" fillId="0" borderId="0"/>
  </cellStyleXfs>
  <cellXfs count="226">
    <xf numFmtId="0" fontId="0" fillId="0" borderId="0" xfId="0"/>
    <xf numFmtId="0" fontId="7" fillId="0" borderId="0" xfId="2"/>
    <xf numFmtId="0" fontId="1" fillId="0" borderId="0" xfId="2" applyFont="1"/>
    <xf numFmtId="0" fontId="1" fillId="0" borderId="0" xfId="2" applyFont="1" applyAlignment="1">
      <alignment horizontal="right"/>
    </xf>
    <xf numFmtId="0" fontId="4" fillId="0" borderId="0" xfId="2" applyFont="1"/>
    <xf numFmtId="0" fontId="8" fillId="2" borderId="0" xfId="3" applyFont="1" applyFill="1"/>
    <xf numFmtId="0" fontId="8" fillId="2" borderId="0" xfId="3" applyFont="1" applyFill="1" applyAlignment="1">
      <alignment horizontal="center"/>
    </xf>
    <xf numFmtId="0" fontId="6" fillId="2" borderId="0" xfId="3" applyFont="1" applyFill="1"/>
    <xf numFmtId="0" fontId="8" fillId="3" borderId="0" xfId="3" applyFont="1" applyFill="1"/>
    <xf numFmtId="0" fontId="8" fillId="3" borderId="0" xfId="3" applyFont="1" applyFill="1" applyAlignment="1">
      <alignment horizontal="center"/>
    </xf>
    <xf numFmtId="0" fontId="6" fillId="3" borderId="0" xfId="3" applyFont="1" applyFill="1"/>
    <xf numFmtId="0" fontId="9" fillId="4" borderId="0" xfId="3" applyFont="1" applyFill="1" applyAlignment="1">
      <alignment horizontal="center" vertical="center" wrapText="1"/>
    </xf>
    <xf numFmtId="0" fontId="9" fillId="4" borderId="0" xfId="3" applyFont="1" applyFill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0" xfId="3" applyFont="1"/>
    <xf numFmtId="3" fontId="9" fillId="0" borderId="0" xfId="3" applyNumberFormat="1" applyFont="1" applyAlignment="1">
      <alignment horizontal="center"/>
    </xf>
    <xf numFmtId="3" fontId="9" fillId="0" borderId="0" xfId="3" applyNumberFormat="1" applyFont="1"/>
    <xf numFmtId="9" fontId="9" fillId="0" borderId="0" xfId="3" applyNumberFormat="1" applyFont="1"/>
    <xf numFmtId="0" fontId="6" fillId="0" borderId="0" xfId="3" quotePrefix="1" applyFont="1" applyAlignment="1">
      <alignment horizontal="right" vertical="center"/>
    </xf>
    <xf numFmtId="0" fontId="6" fillId="0" borderId="0" xfId="3" applyFont="1"/>
    <xf numFmtId="3" fontId="6" fillId="0" borderId="0" xfId="3" applyNumberFormat="1" applyFont="1" applyAlignment="1">
      <alignment horizontal="center" vertical="center"/>
    </xf>
    <xf numFmtId="9" fontId="6" fillId="0" borderId="0" xfId="3" applyNumberFormat="1" applyFont="1" applyAlignment="1">
      <alignment horizontal="center" vertical="center"/>
    </xf>
    <xf numFmtId="0" fontId="6" fillId="0" borderId="0" xfId="3" applyFont="1" applyAlignment="1">
      <alignment horizontal="right" vertical="center"/>
    </xf>
    <xf numFmtId="0" fontId="10" fillId="0" borderId="1" xfId="3" applyFont="1" applyBorder="1"/>
    <xf numFmtId="3" fontId="10" fillId="0" borderId="1" xfId="3" applyNumberFormat="1" applyFont="1" applyBorder="1" applyAlignment="1">
      <alignment horizontal="center" vertical="center"/>
    </xf>
    <xf numFmtId="9" fontId="10" fillId="0" borderId="1" xfId="3" applyNumberFormat="1" applyFont="1" applyBorder="1" applyAlignment="1">
      <alignment horizontal="center" vertical="center"/>
    </xf>
    <xf numFmtId="3" fontId="9" fillId="0" borderId="0" xfId="3" applyNumberFormat="1" applyFont="1" applyAlignment="1">
      <alignment horizontal="center" vertical="center"/>
    </xf>
    <xf numFmtId="9" fontId="9" fillId="0" borderId="0" xfId="3" applyNumberFormat="1" applyFont="1" applyAlignment="1">
      <alignment horizontal="center" vertical="center"/>
    </xf>
    <xf numFmtId="0" fontId="9" fillId="0" borderId="2" xfId="3" applyFont="1" applyBorder="1"/>
    <xf numFmtId="0" fontId="9" fillId="0" borderId="2" xfId="3" applyFont="1" applyBorder="1" applyAlignment="1">
      <alignment horizontal="center"/>
    </xf>
    <xf numFmtId="3" fontId="9" fillId="0" borderId="2" xfId="3" applyNumberFormat="1" applyFont="1" applyBorder="1"/>
    <xf numFmtId="0" fontId="11" fillId="3" borderId="0" xfId="3" applyFont="1" applyFill="1"/>
    <xf numFmtId="0" fontId="9" fillId="4" borderId="0" xfId="3" applyFont="1" applyFill="1" applyAlignment="1">
      <alignment vertical="center" wrapText="1"/>
    </xf>
    <xf numFmtId="0" fontId="7" fillId="0" borderId="0" xfId="2" applyAlignment="1">
      <alignment wrapText="1"/>
    </xf>
    <xf numFmtId="3" fontId="6" fillId="0" borderId="0" xfId="3" applyNumberFormat="1" applyFont="1" applyAlignment="1">
      <alignment horizontal="center"/>
    </xf>
    <xf numFmtId="3" fontId="6" fillId="5" borderId="0" xfId="3" applyNumberFormat="1" applyFont="1" applyFill="1"/>
    <xf numFmtId="3" fontId="6" fillId="0" borderId="0" xfId="3" applyNumberFormat="1" applyFont="1"/>
    <xf numFmtId="0" fontId="6" fillId="0" borderId="3" xfId="3" applyFont="1" applyBorder="1" applyAlignment="1">
      <alignment horizontal="right" vertical="center"/>
    </xf>
    <xf numFmtId="0" fontId="1" fillId="0" borderId="4" xfId="2" applyFont="1" applyBorder="1"/>
    <xf numFmtId="3" fontId="6" fillId="0" borderId="4" xfId="3" applyNumberFormat="1" applyFont="1" applyBorder="1" applyAlignment="1">
      <alignment horizontal="center"/>
    </xf>
    <xf numFmtId="3" fontId="6" fillId="5" borderId="4" xfId="3" applyNumberFormat="1" applyFont="1" applyFill="1" applyBorder="1"/>
    <xf numFmtId="3" fontId="6" fillId="0" borderId="4" xfId="3" applyNumberFormat="1" applyFont="1" applyBorder="1"/>
    <xf numFmtId="0" fontId="6" fillId="0" borderId="4" xfId="3" applyFont="1" applyBorder="1" applyAlignment="1">
      <alignment horizontal="right" vertical="center"/>
    </xf>
    <xf numFmtId="0" fontId="7" fillId="0" borderId="4" xfId="2" applyBorder="1"/>
    <xf numFmtId="3" fontId="7" fillId="0" borderId="0" xfId="2" applyNumberFormat="1"/>
    <xf numFmtId="0" fontId="11" fillId="2" borderId="0" xfId="3" applyFont="1" applyFill="1"/>
    <xf numFmtId="0" fontId="12" fillId="0" borderId="0" xfId="3" applyFont="1"/>
    <xf numFmtId="0" fontId="7" fillId="0" borderId="0" xfId="2" applyAlignment="1">
      <alignment horizontal="center" vertical="center"/>
    </xf>
    <xf numFmtId="0" fontId="6" fillId="0" borderId="4" xfId="3" applyFont="1" applyBorder="1"/>
    <xf numFmtId="0" fontId="7" fillId="0" borderId="4" xfId="2" applyBorder="1" applyAlignment="1">
      <alignment horizontal="center" vertical="center"/>
    </xf>
    <xf numFmtId="3" fontId="4" fillId="0" borderId="0" xfId="2" applyNumberFormat="1" applyFont="1"/>
    <xf numFmtId="0" fontId="9" fillId="4" borderId="0" xfId="3" applyFont="1" applyFill="1" applyAlignment="1">
      <alignment horizontal="left" vertical="center" wrapText="1"/>
    </xf>
    <xf numFmtId="0" fontId="8" fillId="6" borderId="0" xfId="3" quotePrefix="1" applyFont="1" applyFill="1"/>
    <xf numFmtId="0" fontId="8" fillId="6" borderId="0" xfId="3" applyFont="1" applyFill="1"/>
    <xf numFmtId="0" fontId="8" fillId="6" borderId="0" xfId="3" applyFont="1" applyFill="1" applyAlignment="1">
      <alignment horizontal="center"/>
    </xf>
    <xf numFmtId="0" fontId="1" fillId="0" borderId="0" xfId="3"/>
    <xf numFmtId="0" fontId="9" fillId="4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164" fontId="13" fillId="0" borderId="0" xfId="3" applyNumberFormat="1" applyFont="1" applyAlignment="1">
      <alignment horizontal="left" vertical="center"/>
    </xf>
    <xf numFmtId="164" fontId="13" fillId="0" borderId="0" xfId="3" applyNumberFormat="1" applyFont="1" applyAlignment="1">
      <alignment horizontal="center" vertical="center"/>
    </xf>
    <xf numFmtId="2" fontId="13" fillId="0" borderId="0" xfId="3" applyNumberFormat="1" applyFont="1" applyAlignment="1">
      <alignment horizontal="right" vertical="center" wrapText="1"/>
    </xf>
    <xf numFmtId="0" fontId="14" fillId="0" borderId="0" xfId="3" applyFont="1"/>
    <xf numFmtId="0" fontId="6" fillId="0" borderId="0" xfId="3" applyFont="1" applyAlignment="1">
      <alignment horizontal="left" vertical="center"/>
    </xf>
    <xf numFmtId="0" fontId="13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2" fontId="15" fillId="0" borderId="0" xfId="3" applyNumberFormat="1" applyFont="1" applyAlignment="1">
      <alignment horizontal="right" vertical="center" wrapText="1"/>
    </xf>
    <xf numFmtId="0" fontId="16" fillId="0" borderId="0" xfId="3" applyFont="1"/>
    <xf numFmtId="164" fontId="15" fillId="0" borderId="0" xfId="3" applyNumberFormat="1" applyFont="1" applyAlignment="1">
      <alignment horizontal="left" vertical="center"/>
    </xf>
    <xf numFmtId="164" fontId="6" fillId="0" borderId="0" xfId="3" applyNumberFormat="1" applyFont="1"/>
    <xf numFmtId="2" fontId="6" fillId="0" borderId="0" xfId="3" applyNumberFormat="1" applyFont="1"/>
    <xf numFmtId="164" fontId="15" fillId="0" borderId="0" xfId="3" applyNumberFormat="1" applyFont="1" applyAlignment="1">
      <alignment horizontal="center" vertical="center"/>
    </xf>
    <xf numFmtId="164" fontId="17" fillId="0" borderId="0" xfId="3" applyNumberFormat="1" applyFont="1" applyAlignment="1">
      <alignment horizontal="left" vertical="center"/>
    </xf>
    <xf numFmtId="164" fontId="17" fillId="0" borderId="0" xfId="3" applyNumberFormat="1" applyFont="1" applyAlignment="1">
      <alignment horizontal="center" vertical="center"/>
    </xf>
    <xf numFmtId="2" fontId="17" fillId="0" borderId="0" xfId="3" applyNumberFormat="1" applyFont="1" applyAlignment="1">
      <alignment horizontal="right" vertical="center" wrapText="1"/>
    </xf>
    <xf numFmtId="3" fontId="10" fillId="0" borderId="0" xfId="3" applyNumberFormat="1" applyFont="1"/>
    <xf numFmtId="0" fontId="6" fillId="0" borderId="2" xfId="3" applyFont="1" applyBorder="1"/>
    <xf numFmtId="3" fontId="9" fillId="0" borderId="2" xfId="3" applyNumberFormat="1" applyFont="1" applyBorder="1" applyAlignment="1">
      <alignment horizontal="center"/>
    </xf>
    <xf numFmtId="0" fontId="8" fillId="7" borderId="0" xfId="3" quotePrefix="1" applyFont="1" applyFill="1"/>
    <xf numFmtId="0" fontId="8" fillId="7" borderId="0" xfId="3" applyFont="1" applyFill="1"/>
    <xf numFmtId="0" fontId="8" fillId="7" borderId="0" xfId="3" applyFont="1" applyFill="1" applyAlignment="1">
      <alignment horizontal="center"/>
    </xf>
    <xf numFmtId="164" fontId="18" fillId="0" borderId="0" xfId="3" applyNumberFormat="1" applyFont="1"/>
    <xf numFmtId="164" fontId="9" fillId="0" borderId="0" xfId="3" quotePrefix="1" applyNumberFormat="1" applyFont="1"/>
    <xf numFmtId="165" fontId="6" fillId="0" borderId="0" xfId="3" applyNumberFormat="1" applyFont="1"/>
    <xf numFmtId="164" fontId="6" fillId="0" borderId="0" xfId="3" quotePrefix="1" applyNumberFormat="1" applyFont="1"/>
    <xf numFmtId="0" fontId="19" fillId="0" borderId="0" xfId="3" applyFont="1" applyAlignment="1">
      <alignment horizontal="center" wrapText="1"/>
    </xf>
    <xf numFmtId="164" fontId="6" fillId="0" borderId="0" xfId="3" applyNumberFormat="1" applyFont="1" applyAlignment="1">
      <alignment vertical="center"/>
    </xf>
    <xf numFmtId="164" fontId="9" fillId="0" borderId="0" xfId="3" applyNumberFormat="1" applyFont="1" applyAlignment="1">
      <alignment vertical="center"/>
    </xf>
    <xf numFmtId="164" fontId="6" fillId="0" borderId="0" xfId="3" applyNumberFormat="1" applyFont="1" applyAlignment="1">
      <alignment horizontal="center" vertical="center"/>
    </xf>
    <xf numFmtId="3" fontId="6" fillId="0" borderId="0" xfId="3" applyNumberFormat="1" applyFont="1" applyAlignment="1">
      <alignment vertical="center"/>
    </xf>
    <xf numFmtId="3" fontId="15" fillId="0" borderId="0" xfId="3" applyNumberFormat="1" applyFont="1" applyAlignment="1">
      <alignment horizontal="right" vertical="center"/>
    </xf>
    <xf numFmtId="3" fontId="10" fillId="0" borderId="1" xfId="3" applyNumberFormat="1" applyFont="1" applyBorder="1" applyAlignment="1">
      <alignment horizontal="center"/>
    </xf>
    <xf numFmtId="3" fontId="10" fillId="0" borderId="1" xfId="3" applyNumberFormat="1" applyFont="1" applyBorder="1" applyAlignment="1">
      <alignment horizontal="right"/>
    </xf>
    <xf numFmtId="3" fontId="10" fillId="0" borderId="1" xfId="3" applyNumberFormat="1" applyFont="1" applyBorder="1"/>
    <xf numFmtId="3" fontId="6" fillId="0" borderId="0" xfId="3" applyNumberFormat="1" applyFont="1" applyAlignment="1">
      <alignment horizontal="right" vertical="center"/>
    </xf>
    <xf numFmtId="0" fontId="6" fillId="0" borderId="4" xfId="3" applyFont="1" applyBorder="1" applyAlignment="1">
      <alignment horizontal="center" vertical="center"/>
    </xf>
    <xf numFmtId="0" fontId="11" fillId="7" borderId="0" xfId="3" applyFont="1" applyFill="1" applyAlignment="1">
      <alignment vertical="center"/>
    </xf>
    <xf numFmtId="0" fontId="8" fillId="7" borderId="0" xfId="3" applyFont="1" applyFill="1" applyAlignment="1">
      <alignment vertical="center"/>
    </xf>
    <xf numFmtId="0" fontId="8" fillId="7" borderId="0" xfId="3" applyFont="1" applyFill="1" applyAlignment="1">
      <alignment horizontal="center" vertical="center"/>
    </xf>
    <xf numFmtId="0" fontId="8" fillId="0" borderId="0" xfId="3" applyFont="1"/>
    <xf numFmtId="0" fontId="20" fillId="0" borderId="0" xfId="3" applyFont="1" applyAlignment="1">
      <alignment horizontal="center"/>
    </xf>
    <xf numFmtId="0" fontId="20" fillId="0" borderId="0" xfId="3" applyFont="1"/>
    <xf numFmtId="0" fontId="8" fillId="0" borderId="0" xfId="3" applyFont="1" applyAlignment="1">
      <alignment vertical="center"/>
    </xf>
    <xf numFmtId="0" fontId="6" fillId="7" borderId="0" xfId="3" applyFont="1" applyFill="1"/>
    <xf numFmtId="0" fontId="9" fillId="4" borderId="0" xfId="3" applyFont="1" applyFill="1" applyAlignment="1">
      <alignment horizontal="left" vertical="center"/>
    </xf>
    <xf numFmtId="1" fontId="19" fillId="0" borderId="0" xfId="3" applyNumberFormat="1" applyFont="1"/>
    <xf numFmtId="3" fontId="19" fillId="0" borderId="0" xfId="3" applyNumberFormat="1" applyFont="1"/>
    <xf numFmtId="0" fontId="6" fillId="0" borderId="0" xfId="3" quotePrefix="1" applyFont="1"/>
    <xf numFmtId="165" fontId="9" fillId="0" borderId="0" xfId="3" applyNumberFormat="1" applyFont="1" applyAlignment="1">
      <alignment horizontal="center"/>
    </xf>
    <xf numFmtId="9" fontId="6" fillId="0" borderId="0" xfId="3" applyNumberFormat="1" applyFont="1" applyAlignment="1">
      <alignment horizontal="center"/>
    </xf>
    <xf numFmtId="10" fontId="6" fillId="0" borderId="0" xfId="3" applyNumberFormat="1" applyFont="1" applyAlignment="1">
      <alignment horizontal="center"/>
    </xf>
    <xf numFmtId="3" fontId="13" fillId="0" borderId="0" xfId="3" applyNumberFormat="1" applyFont="1"/>
    <xf numFmtId="166" fontId="6" fillId="0" borderId="0" xfId="3" applyNumberFormat="1" applyFont="1" applyAlignment="1">
      <alignment horizontal="center"/>
    </xf>
    <xf numFmtId="3" fontId="21" fillId="0" borderId="0" xfId="3" applyNumberFormat="1" applyFont="1"/>
    <xf numFmtId="165" fontId="20" fillId="0" borderId="0" xfId="3" applyNumberFormat="1" applyFont="1" applyAlignment="1">
      <alignment horizontal="center"/>
    </xf>
    <xf numFmtId="165" fontId="8" fillId="0" borderId="0" xfId="3" applyNumberFormat="1" applyFont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0" fontId="11" fillId="7" borderId="0" xfId="3" applyFont="1" applyFill="1"/>
    <xf numFmtId="0" fontId="22" fillId="0" borderId="0" xfId="3" applyFont="1"/>
    <xf numFmtId="0" fontId="23" fillId="0" borderId="0" xfId="3" applyFont="1" applyAlignment="1">
      <alignment horizontal="center"/>
    </xf>
    <xf numFmtId="0" fontId="23" fillId="0" borderId="0" xfId="3" applyFont="1"/>
    <xf numFmtId="0" fontId="22" fillId="0" borderId="0" xfId="3" applyFont="1" applyAlignment="1">
      <alignment vertical="center"/>
    </xf>
    <xf numFmtId="3" fontId="23" fillId="0" borderId="0" xfId="3" applyNumberFormat="1" applyFont="1"/>
    <xf numFmtId="3" fontId="23" fillId="0" borderId="0" xfId="3" applyNumberFormat="1" applyFont="1" applyAlignment="1">
      <alignment vertical="center"/>
    </xf>
    <xf numFmtId="10" fontId="23" fillId="0" borderId="0" xfId="3" applyNumberFormat="1" applyFont="1" applyAlignment="1">
      <alignment horizontal="center"/>
    </xf>
    <xf numFmtId="3" fontId="22" fillId="0" borderId="0" xfId="3" applyNumberFormat="1" applyFont="1" applyAlignment="1">
      <alignment vertical="center"/>
    </xf>
    <xf numFmtId="0" fontId="23" fillId="0" borderId="0" xfId="3" applyFont="1" applyAlignment="1">
      <alignment vertical="center"/>
    </xf>
    <xf numFmtId="0" fontId="9" fillId="0" borderId="0" xfId="3" quotePrefix="1" applyFont="1"/>
    <xf numFmtId="3" fontId="6" fillId="0" borderId="0" xfId="3" applyNumberFormat="1" applyFont="1" applyAlignment="1">
      <alignment horizontal="right"/>
    </xf>
    <xf numFmtId="0" fontId="24" fillId="0" borderId="0" xfId="3" quotePrefix="1" applyFont="1" applyAlignment="1">
      <alignment horizontal="right" vertical="center"/>
    </xf>
    <xf numFmtId="164" fontId="23" fillId="0" borderId="0" xfId="3" applyNumberFormat="1" applyFont="1" applyAlignment="1">
      <alignment wrapText="1"/>
    </xf>
    <xf numFmtId="164" fontId="23" fillId="0" borderId="0" xfId="3" applyNumberFormat="1" applyFont="1" applyAlignment="1">
      <alignment horizontal="center" vertical="center"/>
    </xf>
    <xf numFmtId="0" fontId="24" fillId="0" borderId="0" xfId="3" applyFont="1" applyAlignment="1">
      <alignment horizontal="right" vertical="center"/>
    </xf>
    <xf numFmtId="164" fontId="23" fillId="0" borderId="0" xfId="3" applyNumberFormat="1" applyFont="1" applyAlignment="1">
      <alignment vertical="center" wrapText="1"/>
    </xf>
    <xf numFmtId="167" fontId="6" fillId="0" borderId="0" xfId="3" applyNumberFormat="1" applyFont="1" applyAlignment="1">
      <alignment horizontal="right"/>
    </xf>
    <xf numFmtId="0" fontId="3" fillId="0" borderId="0" xfId="3" applyFont="1"/>
    <xf numFmtId="164" fontId="23" fillId="0" borderId="0" xfId="3" applyNumberFormat="1" applyFont="1"/>
    <xf numFmtId="165" fontId="25" fillId="0" borderId="0" xfId="3" applyNumberFormat="1" applyFont="1"/>
    <xf numFmtId="164" fontId="19" fillId="0" borderId="0" xfId="3" applyNumberFormat="1" applyFont="1"/>
    <xf numFmtId="164" fontId="19" fillId="0" borderId="0" xfId="3" applyNumberFormat="1" applyFont="1" applyAlignment="1">
      <alignment horizontal="center" vertical="center"/>
    </xf>
    <xf numFmtId="0" fontId="3" fillId="0" borderId="0" xfId="3" applyFont="1" applyAlignment="1">
      <alignment wrapText="1"/>
    </xf>
    <xf numFmtId="164" fontId="19" fillId="0" borderId="0" xfId="3" applyNumberFormat="1" applyFont="1" applyAlignment="1">
      <alignment horizontal="left"/>
    </xf>
    <xf numFmtId="0" fontId="1" fillId="0" borderId="0" xfId="3" applyAlignment="1">
      <alignment wrapText="1"/>
    </xf>
    <xf numFmtId="164" fontId="23" fillId="0" borderId="0" xfId="3" applyNumberFormat="1" applyFont="1" applyAlignment="1">
      <alignment horizontal="left"/>
    </xf>
    <xf numFmtId="167" fontId="23" fillId="0" borderId="0" xfId="3" applyNumberFormat="1" applyFont="1" applyAlignment="1">
      <alignment horizontal="right" vertical="center"/>
    </xf>
    <xf numFmtId="0" fontId="24" fillId="0" borderId="0" xfId="3" applyFont="1"/>
    <xf numFmtId="164" fontId="24" fillId="0" borderId="0" xfId="3" applyNumberFormat="1" applyFont="1" applyAlignment="1">
      <alignment horizontal="center" vertical="center"/>
    </xf>
    <xf numFmtId="3" fontId="19" fillId="0" borderId="0" xfId="3" applyNumberFormat="1" applyFont="1" applyAlignment="1">
      <alignment horizontal="center"/>
    </xf>
    <xf numFmtId="0" fontId="19" fillId="0" borderId="0" xfId="3" applyFont="1" applyAlignment="1">
      <alignment horizontal="right" vertical="center"/>
    </xf>
    <xf numFmtId="167" fontId="9" fillId="0" borderId="2" xfId="3" applyNumberFormat="1" applyFont="1" applyBorder="1"/>
    <xf numFmtId="0" fontId="11" fillId="7" borderId="0" xfId="3" applyFont="1" applyFill="1" applyAlignment="1">
      <alignment horizontal="center"/>
    </xf>
    <xf numFmtId="164" fontId="6" fillId="0" borderId="0" xfId="3" applyNumberFormat="1" applyFont="1" applyAlignment="1">
      <alignment vertical="center" wrapText="1"/>
    </xf>
    <xf numFmtId="165" fontId="6" fillId="0" borderId="0" xfId="3" applyNumberFormat="1" applyFont="1" applyAlignment="1">
      <alignment vertical="center"/>
    </xf>
    <xf numFmtId="165" fontId="19" fillId="0" borderId="0" xfId="3" applyNumberFormat="1" applyFont="1" applyAlignment="1">
      <alignment vertical="center"/>
    </xf>
    <xf numFmtId="165" fontId="19" fillId="0" borderId="0" xfId="3" applyNumberFormat="1" applyFont="1"/>
    <xf numFmtId="164" fontId="19" fillId="0" borderId="0" xfId="3" applyNumberFormat="1" applyFont="1" applyAlignment="1">
      <alignment vertical="center"/>
    </xf>
    <xf numFmtId="165" fontId="9" fillId="0" borderId="2" xfId="3" applyNumberFormat="1" applyFont="1" applyBorder="1"/>
    <xf numFmtId="164" fontId="15" fillId="0" borderId="0" xfId="3" applyNumberFormat="1" applyFont="1" applyAlignment="1">
      <alignment horizontal="center"/>
    </xf>
    <xf numFmtId="164" fontId="27" fillId="0" borderId="0" xfId="3" applyNumberFormat="1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28" fillId="0" borderId="0" xfId="3" quotePrefix="1" applyFont="1"/>
    <xf numFmtId="0" fontId="9" fillId="0" borderId="0" xfId="3" applyFont="1" applyAlignment="1">
      <alignment horizontal="center"/>
    </xf>
    <xf numFmtId="0" fontId="6" fillId="0" borderId="0" xfId="3" quotePrefix="1" applyFont="1" applyAlignment="1">
      <alignment horizontal="right"/>
    </xf>
    <xf numFmtId="164" fontId="6" fillId="0" borderId="0" xfId="3" applyNumberFormat="1" applyFont="1" applyAlignment="1">
      <alignment horizontal="center"/>
    </xf>
    <xf numFmtId="0" fontId="6" fillId="0" borderId="0" xfId="3" applyFont="1" applyAlignment="1">
      <alignment horizontal="right"/>
    </xf>
    <xf numFmtId="167" fontId="19" fillId="0" borderId="0" xfId="3" applyNumberFormat="1" applyFont="1" applyAlignment="1">
      <alignment horizontal="right" vertical="center"/>
    </xf>
    <xf numFmtId="167" fontId="6" fillId="0" borderId="0" xfId="3" applyNumberFormat="1" applyFont="1"/>
    <xf numFmtId="0" fontId="8" fillId="2" borderId="0" xfId="3" applyFont="1" applyFill="1" applyAlignment="1">
      <alignment vertical="center"/>
    </xf>
    <xf numFmtId="0" fontId="8" fillId="2" borderId="0" xfId="3" applyFont="1" applyFill="1" applyAlignment="1">
      <alignment horizontal="center" vertical="center"/>
    </xf>
    <xf numFmtId="0" fontId="8" fillId="2" borderId="0" xfId="3" applyFont="1" applyFill="1" applyAlignment="1">
      <alignment horizontal="left"/>
    </xf>
    <xf numFmtId="0" fontId="1" fillId="8" borderId="0" xfId="3" applyFill="1"/>
    <xf numFmtId="0" fontId="9" fillId="8" borderId="0" xfId="3" applyFont="1" applyFill="1"/>
    <xf numFmtId="3" fontId="6" fillId="8" borderId="0" xfId="3" applyNumberFormat="1" applyFont="1" applyFill="1" applyAlignment="1">
      <alignment horizontal="center"/>
    </xf>
    <xf numFmtId="3" fontId="29" fillId="8" borderId="0" xfId="3" applyNumberFormat="1" applyFont="1" applyFill="1" applyAlignment="1">
      <alignment horizontal="center"/>
    </xf>
    <xf numFmtId="9" fontId="6" fillId="8" borderId="0" xfId="3" applyNumberFormat="1" applyFont="1" applyFill="1" applyAlignment="1">
      <alignment horizontal="center"/>
    </xf>
    <xf numFmtId="3" fontId="20" fillId="8" borderId="0" xfId="3" applyNumberFormat="1" applyFont="1" applyFill="1"/>
    <xf numFmtId="0" fontId="6" fillId="0" borderId="0" xfId="2" applyFont="1"/>
    <xf numFmtId="3" fontId="6" fillId="0" borderId="0" xfId="2" applyNumberFormat="1" applyFont="1" applyAlignment="1">
      <alignment horizontal="center" vertical="center"/>
    </xf>
    <xf numFmtId="3" fontId="30" fillId="0" borderId="0" xfId="3" applyNumberFormat="1" applyFont="1" applyAlignment="1">
      <alignment horizontal="center"/>
    </xf>
    <xf numFmtId="9" fontId="6" fillId="0" borderId="0" xfId="2" applyNumberFormat="1" applyFont="1" applyAlignment="1">
      <alignment horizontal="center"/>
    </xf>
    <xf numFmtId="3" fontId="20" fillId="0" borderId="0" xfId="3" applyNumberFormat="1" applyFont="1" applyAlignment="1">
      <alignment horizontal="center"/>
    </xf>
    <xf numFmtId="0" fontId="6" fillId="0" borderId="0" xfId="2" applyFont="1" applyAlignment="1">
      <alignment wrapText="1"/>
    </xf>
    <xf numFmtId="0" fontId="20" fillId="0" borderId="0" xfId="2" applyFont="1"/>
    <xf numFmtId="3" fontId="20" fillId="0" borderId="0" xfId="2" applyNumberFormat="1" applyFont="1" applyAlignment="1">
      <alignment horizontal="center" vertical="center"/>
    </xf>
    <xf numFmtId="9" fontId="20" fillId="0" borderId="0" xfId="2" applyNumberFormat="1" applyFont="1" applyAlignment="1">
      <alignment horizontal="center"/>
    </xf>
    <xf numFmtId="0" fontId="6" fillId="0" borderId="4" xfId="2" applyFont="1" applyBorder="1"/>
    <xf numFmtId="3" fontId="6" fillId="0" borderId="4" xfId="2" applyNumberFormat="1" applyFont="1" applyBorder="1" applyAlignment="1">
      <alignment horizontal="center" vertical="center"/>
    </xf>
    <xf numFmtId="3" fontId="30" fillId="0" borderId="4" xfId="3" applyNumberFormat="1" applyFont="1" applyBorder="1" applyAlignment="1">
      <alignment horizontal="center"/>
    </xf>
    <xf numFmtId="9" fontId="6" fillId="0" borderId="4" xfId="2" applyNumberFormat="1" applyFont="1" applyBorder="1" applyAlignment="1">
      <alignment horizontal="center"/>
    </xf>
    <xf numFmtId="3" fontId="20" fillId="0" borderId="4" xfId="3" applyNumberFormat="1" applyFont="1" applyBorder="1" applyAlignment="1">
      <alignment horizontal="center"/>
    </xf>
    <xf numFmtId="0" fontId="4" fillId="0" borderId="0" xfId="3" applyFont="1"/>
    <xf numFmtId="3" fontId="31" fillId="0" borderId="0" xfId="3" applyNumberFormat="1" applyFont="1" applyAlignment="1">
      <alignment horizontal="center"/>
    </xf>
    <xf numFmtId="3" fontId="6" fillId="8" borderId="0" xfId="3" applyNumberFormat="1" applyFont="1" applyFill="1" applyAlignment="1">
      <alignment horizontal="center" vertical="center"/>
    </xf>
    <xf numFmtId="3" fontId="20" fillId="8" borderId="0" xfId="3" applyNumberFormat="1" applyFont="1" applyFill="1" applyAlignment="1">
      <alignment horizontal="center"/>
    </xf>
    <xf numFmtId="3" fontId="13" fillId="8" borderId="0" xfId="3" applyNumberFormat="1" applyFont="1" applyFill="1" applyAlignment="1">
      <alignment horizontal="center"/>
    </xf>
    <xf numFmtId="0" fontId="1" fillId="0" borderId="0" xfId="3" applyAlignment="1">
      <alignment horizontal="center" vertical="center"/>
    </xf>
    <xf numFmtId="3" fontId="13" fillId="0" borderId="0" xfId="3" applyNumberFormat="1" applyFont="1" applyAlignment="1">
      <alignment horizontal="center"/>
    </xf>
    <xf numFmtId="9" fontId="13" fillId="0" borderId="0" xfId="3" applyNumberFormat="1" applyFont="1" applyAlignment="1">
      <alignment horizontal="center"/>
    </xf>
    <xf numFmtId="3" fontId="1" fillId="0" borderId="0" xfId="3" applyNumberFormat="1"/>
    <xf numFmtId="0" fontId="13" fillId="0" borderId="0" xfId="3" applyFont="1" applyAlignment="1">
      <alignment horizontal="center"/>
    </xf>
    <xf numFmtId="9" fontId="20" fillId="0" borderId="0" xfId="3" applyNumberFormat="1" applyFont="1" applyAlignment="1">
      <alignment horizontal="center"/>
    </xf>
    <xf numFmtId="0" fontId="20" fillId="0" borderId="4" xfId="2" applyFont="1" applyBorder="1"/>
    <xf numFmtId="3" fontId="20" fillId="0" borderId="4" xfId="2" applyNumberFormat="1" applyFont="1" applyBorder="1" applyAlignment="1">
      <alignment horizontal="center" vertical="center"/>
    </xf>
    <xf numFmtId="0" fontId="20" fillId="0" borderId="4" xfId="3" applyFont="1" applyBorder="1" applyAlignment="1">
      <alignment horizontal="center"/>
    </xf>
    <xf numFmtId="9" fontId="20" fillId="0" borderId="4" xfId="3" applyNumberFormat="1" applyFont="1" applyBorder="1" applyAlignment="1">
      <alignment horizontal="center"/>
    </xf>
    <xf numFmtId="3" fontId="8" fillId="0" borderId="0" xfId="3" applyNumberFormat="1" applyFont="1" applyAlignment="1">
      <alignment horizontal="center"/>
    </xf>
    <xf numFmtId="3" fontId="9" fillId="0" borderId="0" xfId="2" applyNumberFormat="1" applyFont="1" applyAlignment="1">
      <alignment horizontal="center" vertical="center"/>
    </xf>
    <xf numFmtId="0" fontId="5" fillId="8" borderId="0" xfId="3" applyFont="1" applyFill="1"/>
    <xf numFmtId="0" fontId="6" fillId="0" borderId="0" xfId="3" applyFont="1" applyAlignment="1">
      <alignment wrapText="1"/>
    </xf>
    <xf numFmtId="3" fontId="4" fillId="0" borderId="0" xfId="3" applyNumberFormat="1" applyFont="1" applyAlignment="1">
      <alignment horizontal="center"/>
    </xf>
    <xf numFmtId="9" fontId="6" fillId="0" borderId="0" xfId="3" applyNumberFormat="1" applyFont="1"/>
    <xf numFmtId="9" fontId="10" fillId="0" borderId="1" xfId="3" applyNumberFormat="1" applyFont="1" applyBorder="1"/>
    <xf numFmtId="0" fontId="6" fillId="0" borderId="3" xfId="3" applyFont="1" applyBorder="1"/>
    <xf numFmtId="3" fontId="6" fillId="0" borderId="3" xfId="3" applyNumberFormat="1" applyFont="1" applyBorder="1" applyAlignment="1">
      <alignment horizontal="center"/>
    </xf>
    <xf numFmtId="3" fontId="6" fillId="0" borderId="3" xfId="3" applyNumberFormat="1" applyFont="1" applyBorder="1"/>
    <xf numFmtId="0" fontId="11" fillId="9" borderId="0" xfId="3" applyFont="1" applyFill="1"/>
    <xf numFmtId="0" fontId="8" fillId="9" borderId="0" xfId="3" applyFont="1" applyFill="1"/>
    <xf numFmtId="0" fontId="8" fillId="9" borderId="0" xfId="3" applyFont="1" applyFill="1" applyAlignment="1">
      <alignment horizontal="center"/>
    </xf>
    <xf numFmtId="0" fontId="32" fillId="8" borderId="0" xfId="3" applyFont="1" applyFill="1" applyAlignment="1">
      <alignment horizontal="center" vertical="center"/>
    </xf>
    <xf numFmtId="0" fontId="6" fillId="0" borderId="4" xfId="3" applyFont="1" applyBorder="1" applyAlignment="1">
      <alignment wrapText="1"/>
    </xf>
    <xf numFmtId="3" fontId="13" fillId="0" borderId="4" xfId="3" applyNumberFormat="1" applyFont="1" applyBorder="1" applyAlignment="1">
      <alignment horizontal="center"/>
    </xf>
    <xf numFmtId="0" fontId="32" fillId="8" borderId="0" xfId="3" applyFont="1" applyFill="1" applyAlignment="1">
      <alignment horizontal="center"/>
    </xf>
    <xf numFmtId="165" fontId="6" fillId="0" borderId="0" xfId="3" applyNumberFormat="1" applyFont="1" applyAlignment="1">
      <alignment horizontal="center"/>
    </xf>
    <xf numFmtId="165" fontId="6" fillId="0" borderId="4" xfId="3" applyNumberFormat="1" applyFont="1" applyBorder="1" applyAlignment="1">
      <alignment horizontal="center"/>
    </xf>
    <xf numFmtId="0" fontId="6" fillId="0" borderId="4" xfId="3" applyFont="1" applyBorder="1" applyAlignment="1">
      <alignment horizontal="center"/>
    </xf>
    <xf numFmtId="3" fontId="8" fillId="0" borderId="0" xfId="3" applyNumberFormat="1" applyFont="1"/>
  </cellXfs>
  <cellStyles count="4">
    <cellStyle name="Обычный" xfId="0" builtinId="0"/>
    <cellStyle name="Обычный 2" xfId="2" xr:uid="{448592C4-4B81-4DB1-AEDC-C79BFD856CC4}"/>
    <cellStyle name="Обычный 2 2" xfId="3" xr:uid="{AD68F117-8A6C-4C28-9185-7A0BFA7CDE5E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12%20&#1050;&#1052;%20&#1041;&#1088;&#1080;&#1075;&#1072;&#1076;&#1099;%20&#1087;&#1088;&#1086;&#1074;&#1077;&#1088;&#1082;&#1072;%20&#1064;&#1077;&#1074;%20&#1080;%20&#1050;&#1086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80;&#1085;&#1072;&#1085;&#1089;&#1099;%20&#1080;%20&#1076;&#1086;&#1075;&#1086;&#1074;&#1086;&#1088;&#1072;/&#1057;&#1086;&#1090;&#1088;&#1091;&#1076;&#1085;&#1080;&#1082;&#1080;/&#1057;&#1087;&#1080;&#1089;&#1086;&#1082;%20&#1089;&#1086;&#1090;&#1088;&#1091;&#1076;&#1085;&#1080;&#1082;&#1086;&#1074;%20&#1064;&#1045;&#1051;&#1051;&#1056;&#1054;&#1050;&#1050;%20&#1089;%20&#1086;&#1082;&#1083;&#1072;&#1076;&#1072;&#1084;&#108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Подрядчики"/>
      <sheetName val="Расчет СС (2)"/>
      <sheetName val="Материалы"/>
      <sheetName val="Подрядчики CF"/>
      <sheetName val="Затраты на бригаду"/>
      <sheetName val="Затраты"/>
      <sheetName val="вход-выход"/>
      <sheetName val="Сводная"/>
      <sheetName val="Стоимость за ед"/>
      <sheetName val="для расчета "/>
      <sheetName val="ценовая таблица (3)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>
        <row r="13">
          <cell r="B13">
            <v>0.3</v>
          </cell>
        </row>
        <row r="15">
          <cell r="B15">
            <v>7</v>
          </cell>
        </row>
        <row r="21">
          <cell r="B21">
            <v>191591657.28667381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сотрудников с окладами"/>
    </sheetNames>
    <sheetDataSet>
      <sheetData sheetId="0">
        <row r="21">
          <cell r="H21">
            <v>3171310.3448275859</v>
          </cell>
          <cell r="L21">
            <v>3767172.4137931042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39BA-D9FB-42B0-A4A6-44664F4F426D}">
  <dimension ref="A1:Z195"/>
  <sheetViews>
    <sheetView topLeftCell="A121" zoomScaleNormal="100" workbookViewId="0">
      <selection activeCell="H95" sqref="H95"/>
    </sheetView>
  </sheetViews>
  <sheetFormatPr defaultRowHeight="15" outlineLevelRow="1" x14ac:dyDescent="0.25"/>
  <cols>
    <col min="1" max="1" width="7.140625" style="1" customWidth="1"/>
    <col min="2" max="2" width="52.7109375" style="1" customWidth="1"/>
    <col min="3" max="3" width="9.140625" style="1"/>
    <col min="4" max="4" width="10.7109375" style="1" customWidth="1"/>
    <col min="5" max="5" width="20.5703125" style="1" bestFit="1" customWidth="1"/>
    <col min="6" max="6" width="26.42578125" style="1" bestFit="1" customWidth="1"/>
    <col min="7" max="7" width="13.5703125" style="1" customWidth="1"/>
    <col min="8" max="8" width="16" style="1" bestFit="1" customWidth="1"/>
    <col min="9" max="9" width="28.42578125" style="1" bestFit="1" customWidth="1"/>
    <col min="10" max="10" width="7.28515625" style="1" bestFit="1" customWidth="1"/>
    <col min="11" max="11" width="7.7109375" style="1" customWidth="1"/>
    <col min="12" max="12" width="10.42578125" style="1" customWidth="1"/>
    <col min="13" max="14" width="10.5703125" style="1" customWidth="1"/>
    <col min="15" max="16384" width="9.140625" style="1"/>
  </cols>
  <sheetData>
    <row r="1" spans="1:13" x14ac:dyDescent="0.25">
      <c r="B1" s="1" t="s">
        <v>0</v>
      </c>
    </row>
    <row r="2" spans="1:13" x14ac:dyDescent="0.25">
      <c r="B2" s="1" t="s">
        <v>1</v>
      </c>
      <c r="C2" s="1">
        <v>11</v>
      </c>
    </row>
    <row r="3" spans="1:13" x14ac:dyDescent="0.25">
      <c r="B3" s="1" t="s">
        <v>2</v>
      </c>
      <c r="C3" s="1">
        <v>11</v>
      </c>
    </row>
    <row r="4" spans="1:13" x14ac:dyDescent="0.25">
      <c r="B4" s="2" t="s">
        <v>3</v>
      </c>
      <c r="C4" s="1">
        <v>4</v>
      </c>
    </row>
    <row r="5" spans="1:13" x14ac:dyDescent="0.25">
      <c r="B5" s="3" t="s">
        <v>4</v>
      </c>
      <c r="C5" s="4">
        <f>SUM(C2:C4)</f>
        <v>26</v>
      </c>
    </row>
    <row r="6" spans="1:13" x14ac:dyDescent="0.25">
      <c r="B6" s="1" t="s">
        <v>5</v>
      </c>
      <c r="C6" s="1">
        <v>4</v>
      </c>
    </row>
    <row r="8" spans="1:13" x14ac:dyDescent="0.25">
      <c r="A8" s="5" t="s">
        <v>6</v>
      </c>
      <c r="B8" s="5"/>
      <c r="C8" s="6"/>
      <c r="D8" s="5"/>
      <c r="E8" s="5"/>
      <c r="F8" s="7"/>
      <c r="H8" s="8" t="s">
        <v>7</v>
      </c>
      <c r="I8" s="8"/>
      <c r="J8" s="9"/>
      <c r="K8" s="8"/>
      <c r="L8" s="8"/>
      <c r="M8" s="10"/>
    </row>
    <row r="9" spans="1:13" ht="90" x14ac:dyDescent="0.25">
      <c r="A9" s="11" t="s">
        <v>8</v>
      </c>
      <c r="B9" s="12" t="s">
        <v>9</v>
      </c>
      <c r="C9" s="11" t="s">
        <v>10</v>
      </c>
      <c r="D9" s="11" t="s">
        <v>11</v>
      </c>
      <c r="E9" s="11" t="s">
        <v>12</v>
      </c>
      <c r="F9" s="11" t="s">
        <v>13</v>
      </c>
      <c r="H9" s="11" t="s">
        <v>8</v>
      </c>
      <c r="I9" s="12" t="s">
        <v>9</v>
      </c>
      <c r="J9" s="11" t="s">
        <v>10</v>
      </c>
      <c r="K9" s="11" t="s">
        <v>11</v>
      </c>
      <c r="L9" s="11" t="s">
        <v>12</v>
      </c>
      <c r="M9" s="11" t="s">
        <v>13</v>
      </c>
    </row>
    <row r="10" spans="1:13" x14ac:dyDescent="0.25">
      <c r="A10" s="13">
        <v>1</v>
      </c>
      <c r="B10" s="14" t="s">
        <v>14</v>
      </c>
      <c r="C10" s="15"/>
      <c r="D10" s="16"/>
      <c r="E10" s="17"/>
      <c r="F10" s="16"/>
      <c r="H10" s="13">
        <v>1</v>
      </c>
      <c r="I10" s="14" t="s">
        <v>14</v>
      </c>
      <c r="J10" s="15"/>
      <c r="K10" s="16"/>
      <c r="L10" s="17"/>
      <c r="M10" s="16"/>
    </row>
    <row r="11" spans="1:13" x14ac:dyDescent="0.25">
      <c r="A11" s="18" t="s">
        <v>15</v>
      </c>
      <c r="B11" s="19" t="s">
        <v>16</v>
      </c>
      <c r="C11" s="20">
        <v>1</v>
      </c>
      <c r="D11" s="20">
        <v>200</v>
      </c>
      <c r="E11" s="21">
        <v>1</v>
      </c>
      <c r="F11" s="20">
        <f>D11/0.85*1.32*C11*E11</f>
        <v>310.58823529411768</v>
      </c>
      <c r="H11" s="18" t="s">
        <v>15</v>
      </c>
      <c r="I11" s="19" t="s">
        <v>16</v>
      </c>
      <c r="J11" s="20">
        <v>1</v>
      </c>
      <c r="K11" s="20">
        <v>200</v>
      </c>
      <c r="L11" s="21">
        <v>1</v>
      </c>
      <c r="M11" s="20">
        <f>K11/0.87*1.32*J11*L11</f>
        <v>303.44827586206895</v>
      </c>
    </row>
    <row r="12" spans="1:13" x14ac:dyDescent="0.25">
      <c r="A12" s="18" t="s">
        <v>15</v>
      </c>
      <c r="B12" s="19" t="s">
        <v>17</v>
      </c>
      <c r="C12" s="20">
        <f>C3+C4-C11</f>
        <v>14</v>
      </c>
      <c r="D12" s="20">
        <v>200</v>
      </c>
      <c r="E12" s="21">
        <v>1</v>
      </c>
      <c r="F12" s="20">
        <f>D12/0.85*1.32*C12*E12</f>
        <v>4348.2352941176478</v>
      </c>
      <c r="H12" s="18" t="s">
        <v>15</v>
      </c>
      <c r="I12" s="19" t="s">
        <v>17</v>
      </c>
      <c r="J12" s="20">
        <v>10</v>
      </c>
      <c r="K12" s="20">
        <v>200</v>
      </c>
      <c r="L12" s="21">
        <v>1</v>
      </c>
      <c r="M12" s="20">
        <f>K12/0.87*1.32*J12*L12</f>
        <v>3034.4827586206893</v>
      </c>
    </row>
    <row r="13" spans="1:13" x14ac:dyDescent="0.25">
      <c r="A13" s="22"/>
      <c r="B13" s="23" t="s">
        <v>18</v>
      </c>
      <c r="C13" s="24"/>
      <c r="D13" s="24">
        <f>((C11+C12)*D11)*2</f>
        <v>6000</v>
      </c>
      <c r="E13" s="25"/>
      <c r="F13" s="24">
        <f>SUM(F11:F12)</f>
        <v>4658.8235294117658</v>
      </c>
      <c r="H13" s="22"/>
      <c r="I13" s="23" t="s">
        <v>18</v>
      </c>
      <c r="J13" s="24"/>
      <c r="K13" s="24"/>
      <c r="L13" s="25"/>
      <c r="M13" s="24">
        <f>SUM(M11:M12)</f>
        <v>3337.9310344827582</v>
      </c>
    </row>
    <row r="14" spans="1:13" x14ac:dyDescent="0.25">
      <c r="A14" s="13">
        <v>1</v>
      </c>
      <c r="B14" s="14" t="s">
        <v>14</v>
      </c>
      <c r="C14" s="26"/>
      <c r="D14" s="26">
        <f>D13*5</f>
        <v>30000</v>
      </c>
      <c r="E14" s="27"/>
      <c r="F14" s="26"/>
      <c r="H14" s="13">
        <v>1</v>
      </c>
      <c r="I14" s="14" t="s">
        <v>14</v>
      </c>
      <c r="J14" s="26"/>
      <c r="K14" s="26"/>
      <c r="L14" s="27"/>
      <c r="M14" s="26"/>
    </row>
    <row r="15" spans="1:13" x14ac:dyDescent="0.25">
      <c r="A15" s="18" t="s">
        <v>15</v>
      </c>
      <c r="B15" s="19" t="s">
        <v>16</v>
      </c>
      <c r="C15" s="20">
        <v>1</v>
      </c>
      <c r="D15" s="20">
        <v>200</v>
      </c>
      <c r="E15" s="21">
        <v>1</v>
      </c>
      <c r="F15" s="20">
        <f>D15/0.85*1.32*C15*E15</f>
        <v>310.58823529411768</v>
      </c>
      <c r="H15" s="18" t="s">
        <v>15</v>
      </c>
      <c r="I15" s="19" t="s">
        <v>16</v>
      </c>
      <c r="J15" s="20">
        <v>1</v>
      </c>
      <c r="K15" s="20">
        <v>200</v>
      </c>
      <c r="L15" s="21">
        <v>1</v>
      </c>
      <c r="M15" s="20">
        <f>K15/0.87*1.32*J15*L15</f>
        <v>303.44827586206895</v>
      </c>
    </row>
    <row r="16" spans="1:13" x14ac:dyDescent="0.25">
      <c r="A16" s="18" t="s">
        <v>15</v>
      </c>
      <c r="B16" s="19" t="s">
        <v>17</v>
      </c>
      <c r="C16" s="20">
        <f>C3+C4-C15</f>
        <v>14</v>
      </c>
      <c r="D16" s="20">
        <v>200</v>
      </c>
      <c r="E16" s="21">
        <v>1</v>
      </c>
      <c r="F16" s="20">
        <f>D16/0.85*1.32*C16*E16</f>
        <v>4348.2352941176478</v>
      </c>
      <c r="H16" s="18" t="s">
        <v>15</v>
      </c>
      <c r="I16" s="19" t="s">
        <v>17</v>
      </c>
      <c r="J16" s="20">
        <v>10</v>
      </c>
      <c r="K16" s="20">
        <v>200</v>
      </c>
      <c r="L16" s="21">
        <v>1</v>
      </c>
      <c r="M16" s="20">
        <f>K16/0.87*1.32*J16*L16</f>
        <v>3034.4827586206893</v>
      </c>
    </row>
    <row r="17" spans="1:13" x14ac:dyDescent="0.25">
      <c r="A17" s="22"/>
      <c r="B17" s="23" t="s">
        <v>18</v>
      </c>
      <c r="C17" s="24"/>
      <c r="D17" s="24"/>
      <c r="E17" s="25"/>
      <c r="F17" s="24">
        <f>SUM(F15:F16)</f>
        <v>4658.8235294117658</v>
      </c>
      <c r="H17" s="22"/>
      <c r="I17" s="23" t="s">
        <v>18</v>
      </c>
      <c r="J17" s="24"/>
      <c r="K17" s="24"/>
      <c r="L17" s="25"/>
      <c r="M17" s="24">
        <f>SUM(M15:M16)</f>
        <v>3337.9310344827582</v>
      </c>
    </row>
    <row r="18" spans="1:13" x14ac:dyDescent="0.25">
      <c r="A18" s="28" t="s">
        <v>19</v>
      </c>
      <c r="B18" s="28"/>
      <c r="C18" s="29"/>
      <c r="D18" s="29"/>
      <c r="E18" s="28"/>
      <c r="F18" s="30">
        <f>F17+F13</f>
        <v>9317.6470588235316</v>
      </c>
      <c r="G18" s="30"/>
      <c r="H18" s="28" t="s">
        <v>19</v>
      </c>
      <c r="I18" s="28"/>
      <c r="J18" s="29"/>
      <c r="K18" s="29"/>
      <c r="L18" s="28"/>
      <c r="M18" s="30">
        <f>M17+M13</f>
        <v>6675.8620689655163</v>
      </c>
    </row>
    <row r="19" spans="1:13" x14ac:dyDescent="0.25">
      <c r="F19" s="4"/>
    </row>
    <row r="21" spans="1:13" x14ac:dyDescent="0.25">
      <c r="A21" s="31" t="s">
        <v>20</v>
      </c>
      <c r="B21" s="8"/>
      <c r="C21" s="9"/>
      <c r="D21" s="9"/>
      <c r="E21" s="8"/>
      <c r="F21" s="8"/>
      <c r="H21" s="31" t="s">
        <v>21</v>
      </c>
      <c r="I21" s="8"/>
      <c r="J21" s="9"/>
      <c r="K21" s="9"/>
      <c r="L21" s="8"/>
      <c r="M21" s="8"/>
    </row>
    <row r="22" spans="1:13" s="33" customFormat="1" ht="45" x14ac:dyDescent="0.25">
      <c r="A22" s="11" t="s">
        <v>8</v>
      </c>
      <c r="B22" s="32" t="s">
        <v>22</v>
      </c>
      <c r="C22" s="11" t="s">
        <v>23</v>
      </c>
      <c r="D22" s="11" t="s">
        <v>24</v>
      </c>
      <c r="E22" s="32" t="s">
        <v>25</v>
      </c>
      <c r="F22" s="32" t="s">
        <v>26</v>
      </c>
      <c r="H22" s="11" t="s">
        <v>8</v>
      </c>
      <c r="I22" s="32" t="s">
        <v>22</v>
      </c>
      <c r="J22" s="11" t="s">
        <v>23</v>
      </c>
      <c r="K22" s="11" t="s">
        <v>24</v>
      </c>
      <c r="L22" s="32" t="s">
        <v>27</v>
      </c>
      <c r="M22" s="32" t="s">
        <v>26</v>
      </c>
    </row>
    <row r="23" spans="1:13" x14ac:dyDescent="0.25">
      <c r="A23" s="22"/>
      <c r="B23" s="1" t="s">
        <v>28</v>
      </c>
      <c r="C23" s="34">
        <v>30</v>
      </c>
      <c r="D23" s="34">
        <v>10</v>
      </c>
      <c r="E23" s="35">
        <v>6000</v>
      </c>
      <c r="F23" s="36">
        <f>C23*D23*E23</f>
        <v>1800000</v>
      </c>
      <c r="H23" s="22"/>
      <c r="I23" s="1" t="s">
        <v>28</v>
      </c>
      <c r="J23" s="34"/>
      <c r="K23" s="34">
        <v>10</v>
      </c>
      <c r="L23" s="36">
        <v>6000</v>
      </c>
      <c r="M23" s="36">
        <f>J23*K23*L23</f>
        <v>0</v>
      </c>
    </row>
    <row r="24" spans="1:13" x14ac:dyDescent="0.25">
      <c r="A24" s="22"/>
      <c r="B24" s="1" t="s">
        <v>28</v>
      </c>
      <c r="C24" s="34">
        <v>30</v>
      </c>
      <c r="D24" s="34">
        <v>10</v>
      </c>
      <c r="E24" s="35">
        <v>6000</v>
      </c>
      <c r="F24" s="36">
        <f t="shared" ref="F24:F29" si="0">C24*D24*E24</f>
        <v>1800000</v>
      </c>
      <c r="H24" s="22"/>
      <c r="I24" s="1" t="s">
        <v>28</v>
      </c>
      <c r="J24" s="34">
        <v>28</v>
      </c>
      <c r="K24" s="34">
        <v>10</v>
      </c>
      <c r="L24" s="36">
        <v>6000</v>
      </c>
      <c r="M24" s="36">
        <f t="shared" ref="M24:M29" si="1">J24*K24*L24</f>
        <v>1680000</v>
      </c>
    </row>
    <row r="25" spans="1:13" x14ac:dyDescent="0.25">
      <c r="A25" s="22"/>
      <c r="B25" s="1" t="s">
        <v>29</v>
      </c>
      <c r="C25" s="34">
        <v>30</v>
      </c>
      <c r="D25" s="34">
        <v>10</v>
      </c>
      <c r="E25" s="35">
        <v>3300</v>
      </c>
      <c r="F25" s="36">
        <f t="shared" si="0"/>
        <v>990000</v>
      </c>
      <c r="H25" s="22"/>
      <c r="I25" s="1" t="s">
        <v>29</v>
      </c>
      <c r="J25" s="34">
        <v>28</v>
      </c>
      <c r="K25" s="34">
        <v>10</v>
      </c>
      <c r="L25" s="36">
        <v>3300</v>
      </c>
      <c r="M25" s="36">
        <f t="shared" si="1"/>
        <v>924000</v>
      </c>
    </row>
    <row r="26" spans="1:13" x14ac:dyDescent="0.25">
      <c r="A26" s="22"/>
      <c r="B26" s="1" t="s">
        <v>30</v>
      </c>
      <c r="C26" s="34">
        <v>30</v>
      </c>
      <c r="D26" s="34">
        <v>10</v>
      </c>
      <c r="E26" s="35">
        <v>4200</v>
      </c>
      <c r="F26" s="36">
        <f t="shared" si="0"/>
        <v>1260000</v>
      </c>
      <c r="H26" s="22"/>
      <c r="I26" s="1" t="s">
        <v>31</v>
      </c>
      <c r="J26" s="34">
        <v>28</v>
      </c>
      <c r="K26" s="34">
        <v>10</v>
      </c>
      <c r="L26" s="36">
        <v>4200</v>
      </c>
      <c r="M26" s="36">
        <f t="shared" si="1"/>
        <v>1176000</v>
      </c>
    </row>
    <row r="27" spans="1:13" x14ac:dyDescent="0.25">
      <c r="A27" s="22"/>
      <c r="B27" s="2" t="s">
        <v>32</v>
      </c>
      <c r="C27" s="34">
        <v>30</v>
      </c>
      <c r="D27" s="34">
        <v>10</v>
      </c>
      <c r="E27" s="35">
        <v>1600</v>
      </c>
      <c r="F27" s="36">
        <f t="shared" si="0"/>
        <v>480000</v>
      </c>
      <c r="H27" s="22"/>
      <c r="I27" s="1" t="s">
        <v>33</v>
      </c>
      <c r="J27" s="34">
        <v>30</v>
      </c>
      <c r="K27" s="34">
        <v>10</v>
      </c>
      <c r="L27" s="36">
        <v>1600</v>
      </c>
      <c r="M27" s="36">
        <f t="shared" si="1"/>
        <v>480000</v>
      </c>
    </row>
    <row r="28" spans="1:13" x14ac:dyDescent="0.25">
      <c r="A28" s="22"/>
      <c r="B28" s="2" t="s">
        <v>32</v>
      </c>
      <c r="C28" s="34">
        <v>30</v>
      </c>
      <c r="D28" s="34">
        <v>10</v>
      </c>
      <c r="E28" s="35">
        <v>1600</v>
      </c>
      <c r="F28" s="36">
        <f t="shared" si="0"/>
        <v>480000</v>
      </c>
      <c r="H28" s="22"/>
      <c r="I28" s="1" t="s">
        <v>33</v>
      </c>
      <c r="J28" s="34"/>
      <c r="K28" s="34">
        <v>10</v>
      </c>
      <c r="L28" s="36">
        <v>1600</v>
      </c>
      <c r="M28" s="36">
        <f t="shared" si="1"/>
        <v>0</v>
      </c>
    </row>
    <row r="29" spans="1:13" x14ac:dyDescent="0.25">
      <c r="A29" s="37"/>
      <c r="B29" s="38" t="s">
        <v>32</v>
      </c>
      <c r="C29" s="39">
        <v>30</v>
      </c>
      <c r="D29" s="39">
        <v>10</v>
      </c>
      <c r="E29" s="40">
        <v>1600</v>
      </c>
      <c r="F29" s="41">
        <f t="shared" si="0"/>
        <v>480000</v>
      </c>
      <c r="H29" s="42"/>
      <c r="I29" s="43" t="s">
        <v>33</v>
      </c>
      <c r="J29" s="39"/>
      <c r="K29" s="39">
        <v>10</v>
      </c>
      <c r="L29" s="41">
        <v>1600</v>
      </c>
      <c r="M29" s="41">
        <f t="shared" si="1"/>
        <v>0</v>
      </c>
    </row>
    <row r="30" spans="1:13" x14ac:dyDescent="0.25">
      <c r="A30" s="22"/>
      <c r="B30" s="19"/>
      <c r="C30" s="34"/>
      <c r="D30" s="34"/>
      <c r="E30" s="36"/>
      <c r="F30" s="16">
        <f>SUM(F23:F29)/1000</f>
        <v>7290</v>
      </c>
      <c r="M30" s="44">
        <f>SUM(M23:M29)/1000</f>
        <v>4260</v>
      </c>
    </row>
    <row r="33" spans="1:13" x14ac:dyDescent="0.25">
      <c r="A33" s="45" t="s">
        <v>34</v>
      </c>
      <c r="B33" s="5"/>
      <c r="C33" s="6"/>
      <c r="D33" s="6"/>
      <c r="E33" s="5"/>
      <c r="F33" s="5"/>
      <c r="H33" s="45" t="s">
        <v>34</v>
      </c>
      <c r="I33" s="5"/>
      <c r="J33" s="6"/>
      <c r="K33" s="6"/>
      <c r="L33" s="5"/>
      <c r="M33" s="5"/>
    </row>
    <row r="34" spans="1:13" ht="45" x14ac:dyDescent="0.25">
      <c r="A34" s="11" t="s">
        <v>8</v>
      </c>
      <c r="B34" s="32" t="s">
        <v>22</v>
      </c>
      <c r="C34" s="11" t="s">
        <v>35</v>
      </c>
      <c r="D34" s="11" t="s">
        <v>36</v>
      </c>
      <c r="E34" s="32" t="s">
        <v>37</v>
      </c>
      <c r="F34" s="32" t="s">
        <v>26</v>
      </c>
      <c r="H34" s="11" t="s">
        <v>8</v>
      </c>
      <c r="I34" s="32" t="s">
        <v>22</v>
      </c>
      <c r="J34" s="11" t="s">
        <v>35</v>
      </c>
      <c r="K34" s="11" t="s">
        <v>36</v>
      </c>
      <c r="L34" s="32" t="s">
        <v>37</v>
      </c>
      <c r="M34" s="32" t="s">
        <v>26</v>
      </c>
    </row>
    <row r="35" spans="1:13" x14ac:dyDescent="0.25">
      <c r="A35" s="22"/>
      <c r="B35" s="46" t="s">
        <v>38</v>
      </c>
      <c r="C35" s="34"/>
      <c r="D35" s="34"/>
      <c r="E35" s="36"/>
      <c r="F35" s="36"/>
      <c r="H35" s="22"/>
      <c r="I35" s="46" t="s">
        <v>38</v>
      </c>
      <c r="J35" s="34"/>
      <c r="K35" s="34"/>
      <c r="L35" s="36"/>
      <c r="M35" s="36"/>
    </row>
    <row r="36" spans="1:13" x14ac:dyDescent="0.25">
      <c r="A36" s="22"/>
      <c r="B36" s="19" t="s">
        <v>39</v>
      </c>
      <c r="C36" s="34">
        <f>C5</f>
        <v>26</v>
      </c>
      <c r="D36" s="20">
        <v>30</v>
      </c>
      <c r="E36" s="36">
        <v>720</v>
      </c>
      <c r="F36" s="35">
        <f>C36*D36*E36</f>
        <v>561600</v>
      </c>
      <c r="H36" s="22"/>
      <c r="I36" s="19" t="s">
        <v>39</v>
      </c>
      <c r="J36" s="34">
        <v>11</v>
      </c>
      <c r="K36" s="34">
        <v>30</v>
      </c>
      <c r="L36" s="36">
        <v>550</v>
      </c>
      <c r="M36" s="36">
        <f>J36*K36*L36</f>
        <v>181500</v>
      </c>
    </row>
    <row r="37" spans="1:13" x14ac:dyDescent="0.25">
      <c r="A37" s="22"/>
      <c r="B37" s="19" t="s">
        <v>5</v>
      </c>
      <c r="C37" s="34">
        <f>C6</f>
        <v>4</v>
      </c>
      <c r="D37" s="20">
        <v>30</v>
      </c>
      <c r="E37" s="36">
        <v>720</v>
      </c>
      <c r="F37" s="36">
        <f>C37*D37*E37</f>
        <v>86400</v>
      </c>
      <c r="H37" s="22"/>
      <c r="I37" s="19" t="s">
        <v>5</v>
      </c>
      <c r="J37" s="34">
        <v>3</v>
      </c>
      <c r="K37" s="34">
        <v>30</v>
      </c>
      <c r="L37" s="36">
        <v>550</v>
      </c>
      <c r="M37" s="36">
        <f>J37*K37*L37</f>
        <v>49500</v>
      </c>
    </row>
    <row r="38" spans="1:13" x14ac:dyDescent="0.25">
      <c r="A38" s="22"/>
      <c r="B38" s="46" t="s">
        <v>40</v>
      </c>
      <c r="C38" s="34"/>
      <c r="D38" s="20"/>
      <c r="E38" s="36"/>
      <c r="F38" s="36"/>
      <c r="H38" s="22"/>
      <c r="I38" s="46" t="s">
        <v>40</v>
      </c>
      <c r="J38" s="34"/>
      <c r="K38" s="20"/>
      <c r="L38" s="36"/>
      <c r="M38" s="36"/>
    </row>
    <row r="39" spans="1:13" x14ac:dyDescent="0.25">
      <c r="A39" s="22"/>
      <c r="B39" s="19" t="s">
        <v>39</v>
      </c>
      <c r="C39" s="34">
        <v>26</v>
      </c>
      <c r="D39" s="20">
        <v>30</v>
      </c>
      <c r="E39" s="36">
        <v>350</v>
      </c>
      <c r="F39" s="36">
        <f t="shared" ref="F39:F43" si="2">C39*D39*E39</f>
        <v>273000</v>
      </c>
      <c r="H39" s="22"/>
      <c r="I39" s="19" t="s">
        <v>39</v>
      </c>
      <c r="J39" s="34">
        <f>J36</f>
        <v>11</v>
      </c>
      <c r="K39" s="20">
        <v>30</v>
      </c>
      <c r="L39" s="36">
        <v>350</v>
      </c>
      <c r="M39" s="36">
        <f t="shared" ref="M39" si="3">J39*K39*L39</f>
        <v>115500</v>
      </c>
    </row>
    <row r="40" spans="1:13" x14ac:dyDescent="0.25">
      <c r="A40" s="22"/>
      <c r="B40" s="19" t="s">
        <v>5</v>
      </c>
      <c r="C40" s="34"/>
      <c r="D40" s="20"/>
      <c r="E40" s="36"/>
      <c r="F40" s="36"/>
      <c r="H40" s="22"/>
      <c r="I40" s="19" t="s">
        <v>5</v>
      </c>
      <c r="J40" s="34"/>
      <c r="K40" s="20"/>
      <c r="L40" s="36"/>
      <c r="M40" s="36"/>
    </row>
    <row r="41" spans="1:13" x14ac:dyDescent="0.25">
      <c r="B41" s="46" t="s">
        <v>41</v>
      </c>
      <c r="D41" s="47"/>
      <c r="F41" s="36"/>
      <c r="I41" s="46" t="s">
        <v>41</v>
      </c>
      <c r="K41" s="47"/>
      <c r="M41" s="36"/>
    </row>
    <row r="42" spans="1:13" x14ac:dyDescent="0.25">
      <c r="B42" s="19" t="s">
        <v>39</v>
      </c>
      <c r="C42" s="34">
        <f>C2+C3+C4</f>
        <v>26</v>
      </c>
      <c r="D42" s="47">
        <v>30</v>
      </c>
      <c r="E42" s="1">
        <v>730</v>
      </c>
      <c r="F42" s="35">
        <f t="shared" si="2"/>
        <v>569400</v>
      </c>
      <c r="I42" s="19" t="s">
        <v>39</v>
      </c>
      <c r="J42" s="34">
        <v>11</v>
      </c>
      <c r="K42" s="47">
        <v>30</v>
      </c>
      <c r="L42" s="1">
        <v>400</v>
      </c>
      <c r="M42" s="36">
        <f t="shared" ref="M42:M43" si="4">J42*K42*L42</f>
        <v>132000</v>
      </c>
    </row>
    <row r="43" spans="1:13" x14ac:dyDescent="0.25">
      <c r="A43" s="43"/>
      <c r="B43" s="48" t="s">
        <v>5</v>
      </c>
      <c r="C43" s="34">
        <v>4</v>
      </c>
      <c r="D43" s="49">
        <v>30</v>
      </c>
      <c r="E43" s="43">
        <v>730</v>
      </c>
      <c r="F43" s="40">
        <f t="shared" si="2"/>
        <v>87600</v>
      </c>
      <c r="I43" s="48" t="s">
        <v>5</v>
      </c>
      <c r="J43" s="34">
        <v>4</v>
      </c>
      <c r="K43" s="49">
        <v>30</v>
      </c>
      <c r="L43" s="43">
        <v>400</v>
      </c>
      <c r="M43" s="41">
        <f t="shared" si="4"/>
        <v>48000</v>
      </c>
    </row>
    <row r="44" spans="1:13" x14ac:dyDescent="0.25">
      <c r="B44" s="19"/>
      <c r="F44" s="50">
        <f>SUM(F36:F43)/1000</f>
        <v>1578</v>
      </c>
      <c r="M44" s="50">
        <f>SUM(M36:M43)/1000</f>
        <v>526.5</v>
      </c>
    </row>
    <row r="45" spans="1:13" x14ac:dyDescent="0.25">
      <c r="A45" s="45" t="s">
        <v>42</v>
      </c>
      <c r="B45" s="5"/>
      <c r="C45" s="6"/>
      <c r="D45" s="6"/>
      <c r="E45" s="5"/>
      <c r="F45" s="5"/>
      <c r="M45" s="50"/>
    </row>
    <row r="46" spans="1:13" ht="45" x14ac:dyDescent="0.25">
      <c r="A46" s="11" t="s">
        <v>8</v>
      </c>
      <c r="B46" s="32" t="s">
        <v>22</v>
      </c>
      <c r="C46" s="11" t="s">
        <v>43</v>
      </c>
      <c r="D46" s="11" t="s">
        <v>44</v>
      </c>
      <c r="E46" s="11" t="s">
        <v>45</v>
      </c>
      <c r="F46" s="11" t="s">
        <v>26</v>
      </c>
      <c r="I46" s="1">
        <f>19000*30/26/30</f>
        <v>730.76923076923072</v>
      </c>
      <c r="M46" s="50"/>
    </row>
    <row r="47" spans="1:13" x14ac:dyDescent="0.25">
      <c r="A47" s="22"/>
      <c r="B47" s="19" t="s">
        <v>46</v>
      </c>
      <c r="C47" s="34">
        <f>30*3</f>
        <v>90</v>
      </c>
      <c r="D47" s="34">
        <v>20</v>
      </c>
      <c r="E47" s="36">
        <v>72</v>
      </c>
      <c r="F47" s="36">
        <f>C47*D47*E47</f>
        <v>129600</v>
      </c>
      <c r="M47" s="50"/>
    </row>
    <row r="48" spans="1:13" x14ac:dyDescent="0.25">
      <c r="A48" s="22"/>
      <c r="B48" s="19" t="s">
        <v>47</v>
      </c>
      <c r="C48" s="34">
        <v>1</v>
      </c>
      <c r="D48" s="34"/>
      <c r="E48" s="36"/>
      <c r="F48" s="36">
        <v>100000</v>
      </c>
      <c r="M48" s="50"/>
    </row>
    <row r="49" spans="1:14" x14ac:dyDescent="0.25">
      <c r="A49" s="22"/>
      <c r="B49" s="19" t="s">
        <v>48</v>
      </c>
      <c r="C49" s="34">
        <v>1</v>
      </c>
      <c r="D49" s="34"/>
      <c r="E49" s="36">
        <v>120000</v>
      </c>
      <c r="F49" s="36">
        <f>E49*C49</f>
        <v>120000</v>
      </c>
      <c r="M49" s="50"/>
    </row>
    <row r="50" spans="1:14" x14ac:dyDescent="0.25">
      <c r="A50" s="42"/>
      <c r="B50" s="48" t="s">
        <v>49</v>
      </c>
      <c r="C50" s="39">
        <v>1</v>
      </c>
      <c r="D50" s="39"/>
      <c r="E50" s="41"/>
      <c r="F50" s="41">
        <v>150000</v>
      </c>
      <c r="M50" s="50"/>
    </row>
    <row r="51" spans="1:14" x14ac:dyDescent="0.25">
      <c r="A51" s="22"/>
      <c r="B51" s="19"/>
      <c r="C51" s="34"/>
      <c r="D51" s="34"/>
      <c r="E51" s="36"/>
      <c r="F51" s="16">
        <f>SUM(F47:F50)/1000</f>
        <v>499.6</v>
      </c>
      <c r="M51" s="50"/>
    </row>
    <row r="52" spans="1:14" x14ac:dyDescent="0.25">
      <c r="A52" s="22"/>
      <c r="B52" s="46"/>
      <c r="C52" s="34"/>
      <c r="D52" s="34"/>
      <c r="E52" s="36"/>
      <c r="F52" s="36"/>
      <c r="M52" s="50"/>
    </row>
    <row r="53" spans="1:14" x14ac:dyDescent="0.25">
      <c r="A53" s="22"/>
      <c r="B53" s="19"/>
      <c r="C53" s="34"/>
      <c r="D53" s="34"/>
      <c r="E53" s="36"/>
      <c r="F53" s="36"/>
      <c r="M53" s="50"/>
    </row>
    <row r="54" spans="1:14" x14ac:dyDescent="0.25">
      <c r="B54" s="19"/>
      <c r="G54" s="50"/>
      <c r="N54" s="50"/>
    </row>
    <row r="55" spans="1:14" x14ac:dyDescent="0.25">
      <c r="B55" s="19"/>
      <c r="F55" s="50"/>
      <c r="M55" s="50"/>
    </row>
    <row r="57" spans="1:14" x14ac:dyDescent="0.25">
      <c r="A57" s="45" t="s">
        <v>50</v>
      </c>
      <c r="B57" s="5"/>
      <c r="C57" s="6"/>
      <c r="D57" s="5"/>
      <c r="E57" s="5"/>
    </row>
    <row r="58" spans="1:14" ht="30" x14ac:dyDescent="0.25">
      <c r="A58" s="11" t="s">
        <v>8</v>
      </c>
      <c r="B58" s="51" t="s">
        <v>22</v>
      </c>
      <c r="C58" s="11" t="s">
        <v>51</v>
      </c>
      <c r="D58" s="11" t="s">
        <v>37</v>
      </c>
      <c r="E58" s="11" t="s">
        <v>52</v>
      </c>
    </row>
    <row r="59" spans="1:14" x14ac:dyDescent="0.25">
      <c r="A59" s="22"/>
      <c r="B59" s="1" t="s">
        <v>53</v>
      </c>
      <c r="C59" s="34">
        <f>C36</f>
        <v>26</v>
      </c>
      <c r="D59" s="36">
        <v>2500</v>
      </c>
      <c r="E59" s="36">
        <f>C59*D59</f>
        <v>65000</v>
      </c>
    </row>
    <row r="60" spans="1:14" x14ac:dyDescent="0.25">
      <c r="A60" s="22"/>
      <c r="B60" s="1" t="s">
        <v>54</v>
      </c>
      <c r="C60" s="34">
        <f>C36</f>
        <v>26</v>
      </c>
      <c r="D60" s="36">
        <v>3000</v>
      </c>
      <c r="E60" s="36">
        <f t="shared" ref="E60:E64" si="5">C60*D60</f>
        <v>78000</v>
      </c>
    </row>
    <row r="61" spans="1:14" x14ac:dyDescent="0.25">
      <c r="A61" s="22"/>
      <c r="B61" s="1" t="s">
        <v>55</v>
      </c>
      <c r="C61" s="34">
        <f>C36/4</f>
        <v>6.5</v>
      </c>
      <c r="D61" s="36">
        <v>5000</v>
      </c>
      <c r="E61" s="36">
        <f t="shared" si="5"/>
        <v>32500</v>
      </c>
    </row>
    <row r="62" spans="1:14" x14ac:dyDescent="0.25">
      <c r="A62" s="22"/>
      <c r="B62" s="1" t="s">
        <v>56</v>
      </c>
      <c r="C62" s="34">
        <v>8</v>
      </c>
      <c r="D62" s="36">
        <v>5000</v>
      </c>
      <c r="E62" s="36">
        <f t="shared" si="5"/>
        <v>40000</v>
      </c>
    </row>
    <row r="63" spans="1:14" x14ac:dyDescent="0.25">
      <c r="A63" s="22"/>
      <c r="B63" s="2" t="s">
        <v>57</v>
      </c>
      <c r="C63" s="34">
        <v>2</v>
      </c>
      <c r="D63" s="36">
        <v>35000</v>
      </c>
      <c r="E63" s="36">
        <f>C63*D63</f>
        <v>70000</v>
      </c>
    </row>
    <row r="64" spans="1:14" x14ac:dyDescent="0.25">
      <c r="A64" s="42"/>
      <c r="B64" s="43" t="s">
        <v>58</v>
      </c>
      <c r="C64" s="39">
        <v>4</v>
      </c>
      <c r="D64" s="41">
        <v>35000</v>
      </c>
      <c r="E64" s="41">
        <f t="shared" si="5"/>
        <v>140000</v>
      </c>
    </row>
    <row r="65" spans="1:25" x14ac:dyDescent="0.25">
      <c r="E65" s="44">
        <f>SUM(E59:E64)</f>
        <v>425500</v>
      </c>
    </row>
    <row r="67" spans="1:25" s="55" customFormat="1" ht="15.75" customHeight="1" x14ac:dyDescent="0.25">
      <c r="A67" s="52" t="s">
        <v>59</v>
      </c>
      <c r="B67" s="53"/>
      <c r="C67" s="54"/>
      <c r="D67" s="53"/>
      <c r="E67" s="53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s="55" customFormat="1" ht="42" customHeight="1" x14ac:dyDescent="0.25">
      <c r="A68" s="11" t="s">
        <v>8</v>
      </c>
      <c r="B68" s="56" t="s">
        <v>22</v>
      </c>
      <c r="C68" s="12" t="s">
        <v>51</v>
      </c>
      <c r="D68" s="11" t="s">
        <v>60</v>
      </c>
      <c r="E68" s="32" t="s">
        <v>26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s="55" customFormat="1" ht="15.75" customHeight="1" x14ac:dyDescent="0.25">
      <c r="A69" s="14" t="s">
        <v>61</v>
      </c>
      <c r="B69" s="57"/>
      <c r="C69" s="26">
        <f>C39</f>
        <v>26</v>
      </c>
      <c r="D69" s="57"/>
      <c r="E69" s="57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s="55" customFormat="1" ht="15.75" customHeight="1" outlineLevel="1" x14ac:dyDescent="0.25">
      <c r="A70" s="58">
        <v>1</v>
      </c>
      <c r="B70" s="59" t="s">
        <v>62</v>
      </c>
      <c r="C70" s="60">
        <v>22</v>
      </c>
      <c r="D70" s="61">
        <v>12000</v>
      </c>
      <c r="E70" s="36">
        <f t="shared" ref="E70:E88" si="6">C70*D70</f>
        <v>264000</v>
      </c>
      <c r="F70" s="19"/>
      <c r="G70" s="19"/>
      <c r="H70" s="19"/>
      <c r="I70" s="62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s="55" customFormat="1" ht="15.75" customHeight="1" outlineLevel="1" x14ac:dyDescent="0.25">
      <c r="B71" s="63" t="s">
        <v>63</v>
      </c>
      <c r="C71" s="60">
        <v>4</v>
      </c>
      <c r="D71" s="61">
        <v>25000</v>
      </c>
      <c r="E71" s="36">
        <f t="shared" si="6"/>
        <v>100000</v>
      </c>
      <c r="F71" s="19"/>
      <c r="G71" s="19"/>
      <c r="H71" s="19"/>
      <c r="I71" s="62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s="55" customFormat="1" ht="15.75" customHeight="1" outlineLevel="1" x14ac:dyDescent="0.25">
      <c r="A72" s="58">
        <v>2</v>
      </c>
      <c r="B72" s="64" t="s">
        <v>64</v>
      </c>
      <c r="C72" s="60">
        <v>0</v>
      </c>
      <c r="D72" s="61"/>
      <c r="E72" s="36">
        <f t="shared" si="6"/>
        <v>0</v>
      </c>
      <c r="F72" s="19"/>
      <c r="G72" s="19"/>
      <c r="H72" s="19"/>
      <c r="I72" s="62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s="55" customFormat="1" ht="15.75" customHeight="1" outlineLevel="1" x14ac:dyDescent="0.25">
      <c r="A73" s="58">
        <v>3</v>
      </c>
      <c r="B73" s="65" t="s">
        <v>65</v>
      </c>
      <c r="C73" s="60">
        <v>26</v>
      </c>
      <c r="D73" s="66">
        <v>1200</v>
      </c>
      <c r="E73" s="36">
        <f t="shared" si="6"/>
        <v>31200</v>
      </c>
      <c r="F73" s="19"/>
      <c r="G73" s="19"/>
      <c r="H73" s="19"/>
      <c r="I73" s="62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s="55" customFormat="1" ht="15.75" customHeight="1" outlineLevel="1" x14ac:dyDescent="0.25">
      <c r="A74" s="58">
        <v>4</v>
      </c>
      <c r="B74" s="65" t="s">
        <v>66</v>
      </c>
      <c r="C74" s="60">
        <v>4</v>
      </c>
      <c r="D74" s="66">
        <v>1800</v>
      </c>
      <c r="E74" s="36">
        <f t="shared" si="6"/>
        <v>7200</v>
      </c>
      <c r="F74" s="19"/>
      <c r="G74" s="19"/>
      <c r="H74" s="19"/>
      <c r="I74" s="67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s="55" customFormat="1" ht="15.75" customHeight="1" outlineLevel="1" x14ac:dyDescent="0.25">
      <c r="A75" s="58">
        <v>5</v>
      </c>
      <c r="B75" s="68" t="s">
        <v>67</v>
      </c>
      <c r="C75" s="60">
        <v>0</v>
      </c>
      <c r="D75" s="66"/>
      <c r="E75" s="36">
        <f t="shared" si="6"/>
        <v>0</v>
      </c>
      <c r="F75" s="19"/>
      <c r="G75" s="19"/>
      <c r="H75" s="19"/>
      <c r="I75" s="62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s="55" customFormat="1" ht="15.75" customHeight="1" outlineLevel="1" x14ac:dyDescent="0.25">
      <c r="A76" s="58">
        <v>6</v>
      </c>
      <c r="B76" s="68" t="s">
        <v>68</v>
      </c>
      <c r="C76" s="60">
        <f t="shared" ref="C76:C80" si="7">$C$69</f>
        <v>26</v>
      </c>
      <c r="D76" s="66">
        <v>3200</v>
      </c>
      <c r="E76" s="36">
        <f t="shared" si="6"/>
        <v>83200</v>
      </c>
      <c r="F76" s="19"/>
      <c r="G76" s="19"/>
      <c r="H76" s="19"/>
      <c r="I76" s="62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s="55" customFormat="1" ht="15.75" customHeight="1" outlineLevel="1" x14ac:dyDescent="0.25">
      <c r="A77" s="58">
        <v>7</v>
      </c>
      <c r="B77" s="69" t="s">
        <v>69</v>
      </c>
      <c r="C77" s="60">
        <v>4</v>
      </c>
      <c r="D77" s="70">
        <v>1700</v>
      </c>
      <c r="E77" s="36">
        <f t="shared" si="6"/>
        <v>6800</v>
      </c>
      <c r="F77" s="19"/>
      <c r="G77" s="19"/>
      <c r="H77" s="19"/>
      <c r="I77" s="62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s="55" customFormat="1" ht="15.75" customHeight="1" outlineLevel="1" x14ac:dyDescent="0.25">
      <c r="A78" s="58">
        <v>8</v>
      </c>
      <c r="B78" s="68" t="s">
        <v>70</v>
      </c>
      <c r="C78" s="60">
        <v>10</v>
      </c>
      <c r="D78" s="66">
        <v>2000</v>
      </c>
      <c r="E78" s="36">
        <f t="shared" si="6"/>
        <v>20000</v>
      </c>
      <c r="F78" s="19"/>
      <c r="G78" s="19"/>
      <c r="H78" s="19"/>
      <c r="I78" s="62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s="55" customFormat="1" ht="15.75" customHeight="1" outlineLevel="1" x14ac:dyDescent="0.25">
      <c r="A79" s="58">
        <v>9</v>
      </c>
      <c r="B79" s="68" t="s">
        <v>71</v>
      </c>
      <c r="C79" s="60">
        <f t="shared" si="7"/>
        <v>26</v>
      </c>
      <c r="D79" s="66">
        <v>5000</v>
      </c>
      <c r="E79" s="36">
        <f t="shared" si="6"/>
        <v>130000</v>
      </c>
      <c r="F79" s="19"/>
      <c r="G79" s="19"/>
      <c r="H79" s="19"/>
      <c r="I79" s="62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s="55" customFormat="1" ht="15.75" customHeight="1" outlineLevel="1" x14ac:dyDescent="0.25">
      <c r="A80" s="58">
        <v>10</v>
      </c>
      <c r="B80" s="68" t="s">
        <v>72</v>
      </c>
      <c r="C80" s="60">
        <f t="shared" si="7"/>
        <v>26</v>
      </c>
      <c r="D80" s="66">
        <v>3250</v>
      </c>
      <c r="E80" s="36">
        <f t="shared" si="6"/>
        <v>84500</v>
      </c>
      <c r="F80" s="19"/>
      <c r="G80" s="19"/>
      <c r="H80" s="19"/>
      <c r="I80" s="62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s="55" customFormat="1" ht="15.75" customHeight="1" outlineLevel="1" x14ac:dyDescent="0.25">
      <c r="A81" s="58">
        <v>11</v>
      </c>
      <c r="B81" s="68" t="s">
        <v>73</v>
      </c>
      <c r="C81" s="60">
        <f>$C$69*2</f>
        <v>52</v>
      </c>
      <c r="D81" s="66">
        <v>1200</v>
      </c>
      <c r="E81" s="36">
        <f t="shared" si="6"/>
        <v>62400</v>
      </c>
      <c r="F81" s="19"/>
      <c r="G81" s="19"/>
      <c r="H81" s="19"/>
      <c r="I81" s="62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s="55" customFormat="1" ht="15.75" customHeight="1" outlineLevel="1" x14ac:dyDescent="0.25">
      <c r="A82" s="58">
        <v>12</v>
      </c>
      <c r="B82" s="1" t="s">
        <v>74</v>
      </c>
      <c r="C82" s="60">
        <v>26</v>
      </c>
      <c r="D82" s="66">
        <v>3600</v>
      </c>
      <c r="E82" s="36">
        <f t="shared" si="6"/>
        <v>93600</v>
      </c>
      <c r="F82" s="19"/>
      <c r="G82" s="19"/>
      <c r="H82" s="19"/>
      <c r="I82" s="62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s="55" customFormat="1" ht="15.75" customHeight="1" outlineLevel="1" x14ac:dyDescent="0.25">
      <c r="A83" s="58">
        <v>13</v>
      </c>
      <c r="B83" s="68" t="s">
        <v>75</v>
      </c>
      <c r="C83" s="60">
        <v>6</v>
      </c>
      <c r="D83" s="66">
        <v>15000</v>
      </c>
      <c r="E83" s="36">
        <f t="shared" si="6"/>
        <v>90000</v>
      </c>
      <c r="F83" s="19"/>
      <c r="G83" s="19"/>
      <c r="H83" s="19"/>
      <c r="I83" s="62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s="55" customFormat="1" ht="15.75" customHeight="1" outlineLevel="1" x14ac:dyDescent="0.25">
      <c r="A84" s="58"/>
      <c r="B84" s="68" t="s">
        <v>76</v>
      </c>
      <c r="C84" s="71">
        <v>32</v>
      </c>
      <c r="D84" s="66">
        <v>3500</v>
      </c>
      <c r="E84" s="36">
        <f t="shared" si="6"/>
        <v>112000</v>
      </c>
      <c r="F84" s="19"/>
      <c r="G84" s="19"/>
      <c r="H84" s="19"/>
      <c r="I84" s="62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s="55" customFormat="1" ht="15.75" customHeight="1" outlineLevel="1" x14ac:dyDescent="0.25">
      <c r="A85" s="58">
        <v>14</v>
      </c>
      <c r="B85" s="72" t="s">
        <v>77</v>
      </c>
      <c r="C85" s="73">
        <v>50</v>
      </c>
      <c r="D85" s="74">
        <v>600</v>
      </c>
      <c r="E85" s="75">
        <f t="shared" si="6"/>
        <v>30000</v>
      </c>
      <c r="F85" s="19"/>
      <c r="G85" s="19"/>
      <c r="H85" s="19"/>
      <c r="I85" s="62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s="55" customFormat="1" ht="15.75" customHeight="1" outlineLevel="1" x14ac:dyDescent="0.25">
      <c r="A86" s="58">
        <v>15</v>
      </c>
      <c r="B86" s="72" t="s">
        <v>68</v>
      </c>
      <c r="C86" s="73">
        <v>20</v>
      </c>
      <c r="D86" s="74">
        <v>800</v>
      </c>
      <c r="E86" s="75">
        <f t="shared" si="6"/>
        <v>16000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s="55" customFormat="1" ht="15.75" customHeight="1" outlineLevel="1" x14ac:dyDescent="0.25">
      <c r="A87" s="58"/>
      <c r="B87" s="72" t="s">
        <v>78</v>
      </c>
      <c r="C87" s="73">
        <v>6</v>
      </c>
      <c r="D87" s="74">
        <v>2000</v>
      </c>
      <c r="E87" s="75">
        <f t="shared" si="6"/>
        <v>12000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s="55" customFormat="1" ht="15.75" customHeight="1" x14ac:dyDescent="0.25">
      <c r="A88" s="58">
        <v>16</v>
      </c>
      <c r="B88" s="68" t="s">
        <v>79</v>
      </c>
      <c r="C88" s="71">
        <v>2000</v>
      </c>
      <c r="D88" s="66">
        <v>75</v>
      </c>
      <c r="E88" s="36">
        <f t="shared" si="6"/>
        <v>150000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x14ac:dyDescent="0.25">
      <c r="A89" s="28" t="s">
        <v>80</v>
      </c>
      <c r="B89" s="76"/>
      <c r="C89" s="77"/>
      <c r="D89" s="30"/>
      <c r="E89" s="30">
        <f>SUM(E70:E88)/1000</f>
        <v>1292.9000000000001</v>
      </c>
    </row>
    <row r="90" spans="1:25" s="55" customFormat="1" ht="15.75" customHeight="1" x14ac:dyDescent="0.25">
      <c r="A90" s="1"/>
      <c r="B90" s="1"/>
      <c r="C90" s="1"/>
      <c r="D90" s="1"/>
      <c r="E90" s="1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s="55" customFormat="1" ht="26.25" customHeight="1" x14ac:dyDescent="0.25">
      <c r="A91" s="78" t="s">
        <v>81</v>
      </c>
      <c r="B91" s="79"/>
      <c r="C91" s="80"/>
      <c r="D91" s="79"/>
      <c r="E91" s="7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s="55" customFormat="1" ht="29.25" customHeight="1" x14ac:dyDescent="0.25">
      <c r="A92" s="11" t="s">
        <v>8</v>
      </c>
      <c r="B92" s="56" t="s">
        <v>22</v>
      </c>
      <c r="C92" s="12" t="s">
        <v>51</v>
      </c>
      <c r="D92" s="32" t="s">
        <v>60</v>
      </c>
      <c r="E92" s="32" t="s">
        <v>26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s="55" customFormat="1" ht="15.75" customHeight="1" x14ac:dyDescent="0.25">
      <c r="A93" s="81" t="s">
        <v>82</v>
      </c>
      <c r="B93" s="19"/>
      <c r="C93" s="34"/>
      <c r="D93" s="36"/>
      <c r="E93" s="36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s="55" customFormat="1" ht="15.75" customHeight="1" x14ac:dyDescent="0.25">
      <c r="A94" s="13">
        <v>1</v>
      </c>
      <c r="B94" s="82" t="s">
        <v>83</v>
      </c>
      <c r="C94" s="34"/>
      <c r="D94" s="36"/>
      <c r="E94" s="83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s="55" customFormat="1" ht="15.75" customHeight="1" outlineLevel="1" x14ac:dyDescent="0.25">
      <c r="A95" s="13"/>
      <c r="B95" s="82" t="s">
        <v>84</v>
      </c>
      <c r="C95" s="34">
        <v>2</v>
      </c>
      <c r="D95" s="36">
        <v>130000</v>
      </c>
      <c r="E95" s="83">
        <f t="shared" ref="E95:E104" si="8">C95*D95</f>
        <v>260000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s="55" customFormat="1" ht="22.35" customHeight="1" outlineLevel="1" x14ac:dyDescent="0.25">
      <c r="A96" s="18"/>
      <c r="B96" s="84" t="s">
        <v>85</v>
      </c>
      <c r="C96" s="34">
        <v>5</v>
      </c>
      <c r="D96" s="83">
        <v>10000</v>
      </c>
      <c r="E96" s="83">
        <f t="shared" si="8"/>
        <v>50000</v>
      </c>
      <c r="F96" s="85"/>
      <c r="G96" s="19"/>
      <c r="H96" s="19"/>
      <c r="I96" s="62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s="55" customFormat="1" ht="22.35" customHeight="1" outlineLevel="1" x14ac:dyDescent="0.25">
      <c r="A97" s="18"/>
      <c r="B97" s="84" t="s">
        <v>86</v>
      </c>
      <c r="C97" s="34">
        <v>1</v>
      </c>
      <c r="D97" s="83">
        <v>27000</v>
      </c>
      <c r="E97" s="83">
        <f t="shared" si="8"/>
        <v>27000</v>
      </c>
      <c r="F97" s="85"/>
      <c r="G97" s="19"/>
      <c r="H97" s="19"/>
      <c r="I97" s="62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s="55" customFormat="1" ht="15.75" customHeight="1" outlineLevel="1" x14ac:dyDescent="0.25">
      <c r="A98" s="18"/>
      <c r="B98" s="84" t="s">
        <v>87</v>
      </c>
      <c r="C98" s="34">
        <v>1</v>
      </c>
      <c r="D98" s="83">
        <v>27000</v>
      </c>
      <c r="E98" s="83">
        <f t="shared" si="8"/>
        <v>27000</v>
      </c>
      <c r="F98" s="19"/>
      <c r="G98" s="19"/>
      <c r="H98" s="19"/>
      <c r="I98" s="62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s="55" customFormat="1" ht="15.75" customHeight="1" outlineLevel="1" x14ac:dyDescent="0.25">
      <c r="A99" s="18"/>
      <c r="B99" s="86" t="s">
        <v>88</v>
      </c>
      <c r="C99" s="34">
        <v>0</v>
      </c>
      <c r="D99" s="83">
        <v>40000</v>
      </c>
      <c r="E99" s="83">
        <f t="shared" si="8"/>
        <v>0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s="55" customFormat="1" ht="15.75" customHeight="1" outlineLevel="1" x14ac:dyDescent="0.25">
      <c r="A100" s="18"/>
      <c r="B100" s="86" t="s">
        <v>89</v>
      </c>
      <c r="C100" s="34">
        <v>2</v>
      </c>
      <c r="D100" s="83">
        <v>10000</v>
      </c>
      <c r="E100" s="83">
        <f t="shared" si="8"/>
        <v>20000</v>
      </c>
      <c r="F100" s="19"/>
      <c r="G100" s="19"/>
      <c r="H100" s="19"/>
      <c r="I100" s="62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s="55" customFormat="1" ht="15.75" customHeight="1" outlineLevel="1" x14ac:dyDescent="0.25">
      <c r="A101" s="18"/>
      <c r="B101" s="86" t="s">
        <v>90</v>
      </c>
      <c r="C101" s="34">
        <v>6</v>
      </c>
      <c r="D101" s="83">
        <v>6000</v>
      </c>
      <c r="E101" s="83">
        <f t="shared" si="8"/>
        <v>36000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s="55" customFormat="1" ht="15.75" customHeight="1" outlineLevel="1" x14ac:dyDescent="0.25">
      <c r="A102" s="18"/>
      <c r="B102" s="86" t="s">
        <v>91</v>
      </c>
      <c r="C102" s="34">
        <v>1</v>
      </c>
      <c r="D102" s="83">
        <v>6000</v>
      </c>
      <c r="E102" s="83">
        <f t="shared" si="8"/>
        <v>6000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s="55" customFormat="1" ht="15.75" customHeight="1" outlineLevel="1" x14ac:dyDescent="0.25">
      <c r="A103" s="18"/>
      <c r="B103" s="86" t="s">
        <v>92</v>
      </c>
      <c r="C103" s="34">
        <v>1</v>
      </c>
      <c r="D103" s="83">
        <v>1600</v>
      </c>
      <c r="E103" s="83">
        <f t="shared" si="8"/>
        <v>1600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s="55" customFormat="1" ht="15.75" customHeight="1" x14ac:dyDescent="0.25">
      <c r="A104" s="18"/>
      <c r="B104" s="86" t="s">
        <v>93</v>
      </c>
      <c r="C104" s="34">
        <v>1</v>
      </c>
      <c r="D104" s="83">
        <v>10000</v>
      </c>
      <c r="E104" s="83">
        <f t="shared" si="8"/>
        <v>10000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x14ac:dyDescent="0.25">
      <c r="A105" s="28" t="s">
        <v>94</v>
      </c>
      <c r="B105" s="76"/>
      <c r="C105" s="77"/>
      <c r="D105" s="30"/>
      <c r="E105" s="30">
        <f>SUM(E95:E104)/1000</f>
        <v>437.6</v>
      </c>
    </row>
    <row r="109" spans="1:25" s="55" customFormat="1" ht="15.75" customHeight="1" x14ac:dyDescent="0.25">
      <c r="A109" s="1"/>
      <c r="B109" s="1"/>
      <c r="C109" s="1"/>
      <c r="D109" s="1"/>
      <c r="E109" s="1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s="55" customFormat="1" ht="30.75" customHeight="1" x14ac:dyDescent="0.25">
      <c r="A110" s="78" t="s">
        <v>95</v>
      </c>
      <c r="B110" s="79"/>
      <c r="C110" s="80"/>
      <c r="D110" s="79"/>
      <c r="E110" s="7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s="55" customFormat="1" ht="60" x14ac:dyDescent="0.25">
      <c r="A111" s="11" t="s">
        <v>8</v>
      </c>
      <c r="B111" s="56" t="s">
        <v>22</v>
      </c>
      <c r="C111" s="12" t="s">
        <v>51</v>
      </c>
      <c r="D111" s="32" t="s">
        <v>96</v>
      </c>
      <c r="E111" s="56" t="s">
        <v>52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s="55" customFormat="1" ht="15.75" customHeight="1" outlineLevel="1" x14ac:dyDescent="0.25">
      <c r="A112" s="13" t="s">
        <v>97</v>
      </c>
      <c r="B112" s="87" t="s">
        <v>98</v>
      </c>
      <c r="C112" s="88"/>
      <c r="D112" s="89"/>
      <c r="E112" s="36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s="55" customFormat="1" ht="15.75" customHeight="1" outlineLevel="1" x14ac:dyDescent="0.25">
      <c r="A113" s="18"/>
      <c r="B113" s="1" t="s">
        <v>99</v>
      </c>
      <c r="C113" s="47">
        <v>12</v>
      </c>
      <c r="D113" s="90">
        <v>4000</v>
      </c>
      <c r="E113" s="36">
        <f>C113*D113</f>
        <v>48000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s="55" customFormat="1" ht="15.75" customHeight="1" outlineLevel="1" x14ac:dyDescent="0.25">
      <c r="A114" s="18"/>
      <c r="B114" s="1" t="s">
        <v>100</v>
      </c>
      <c r="C114" s="47">
        <v>4</v>
      </c>
      <c r="D114" s="90">
        <v>12000</v>
      </c>
      <c r="E114" s="36">
        <f t="shared" ref="E114:E137" si="9">C114*D114</f>
        <v>48000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s="55" customFormat="1" ht="15.75" customHeight="1" outlineLevel="1" x14ac:dyDescent="0.25">
      <c r="A115" s="18"/>
      <c r="B115" s="1" t="s">
        <v>101</v>
      </c>
      <c r="C115" s="47">
        <v>8</v>
      </c>
      <c r="D115" s="90">
        <v>700</v>
      </c>
      <c r="E115" s="36">
        <f t="shared" si="9"/>
        <v>5600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s="55" customFormat="1" ht="15.75" customHeight="1" outlineLevel="1" x14ac:dyDescent="0.25">
      <c r="A116" s="18"/>
      <c r="B116" s="1" t="s">
        <v>102</v>
      </c>
      <c r="C116" s="47">
        <v>6</v>
      </c>
      <c r="D116" s="90">
        <v>900</v>
      </c>
      <c r="E116" s="36">
        <f t="shared" si="9"/>
        <v>5400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s="55" customFormat="1" ht="15.75" customHeight="1" outlineLevel="1" x14ac:dyDescent="0.25">
      <c r="A117" s="18"/>
      <c r="B117" s="1" t="s">
        <v>103</v>
      </c>
      <c r="C117" s="47">
        <v>4</v>
      </c>
      <c r="D117" s="90">
        <v>1200</v>
      </c>
      <c r="E117" s="36">
        <f t="shared" si="9"/>
        <v>4800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s="55" customFormat="1" ht="15.75" customHeight="1" outlineLevel="1" x14ac:dyDescent="0.25">
      <c r="A118" s="18"/>
      <c r="B118" s="2" t="s">
        <v>104</v>
      </c>
      <c r="C118" s="47">
        <v>2</v>
      </c>
      <c r="D118" s="90">
        <v>4000</v>
      </c>
      <c r="E118" s="36">
        <f t="shared" si="9"/>
        <v>8000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s="55" customFormat="1" ht="15.75" customHeight="1" outlineLevel="1" x14ac:dyDescent="0.25">
      <c r="A119" s="18"/>
      <c r="B119" s="1" t="s">
        <v>105</v>
      </c>
      <c r="C119" s="47">
        <v>24</v>
      </c>
      <c r="D119" s="90">
        <v>500</v>
      </c>
      <c r="E119" s="36">
        <f t="shared" si="9"/>
        <v>12000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s="55" customFormat="1" ht="15.75" customHeight="1" outlineLevel="1" x14ac:dyDescent="0.25">
      <c r="A120" s="18"/>
      <c r="B120" s="1" t="s">
        <v>106</v>
      </c>
      <c r="C120" s="47">
        <v>8</v>
      </c>
      <c r="D120" s="90">
        <v>500</v>
      </c>
      <c r="E120" s="36">
        <f t="shared" si="9"/>
        <v>4000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s="55" customFormat="1" ht="15.75" customHeight="1" outlineLevel="1" x14ac:dyDescent="0.25">
      <c r="A121" s="18"/>
      <c r="B121" s="1" t="s">
        <v>107</v>
      </c>
      <c r="C121" s="47">
        <v>36</v>
      </c>
      <c r="D121" s="90">
        <v>100</v>
      </c>
      <c r="E121" s="36">
        <f t="shared" si="9"/>
        <v>3600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s="55" customFormat="1" ht="15.75" customHeight="1" outlineLevel="1" x14ac:dyDescent="0.25">
      <c r="A122" s="18"/>
      <c r="B122" s="1" t="s">
        <v>108</v>
      </c>
      <c r="C122" s="47">
        <v>12</v>
      </c>
      <c r="D122" s="90">
        <v>600</v>
      </c>
      <c r="E122" s="36">
        <f t="shared" si="9"/>
        <v>7200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s="55" customFormat="1" ht="15.75" customHeight="1" outlineLevel="1" x14ac:dyDescent="0.25">
      <c r="A123" s="18"/>
      <c r="B123" s="2" t="s">
        <v>109</v>
      </c>
      <c r="C123" s="47">
        <v>2</v>
      </c>
      <c r="D123" s="90">
        <v>28000</v>
      </c>
      <c r="E123" s="36">
        <f t="shared" si="9"/>
        <v>56000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s="55" customFormat="1" ht="15.75" customHeight="1" outlineLevel="1" x14ac:dyDescent="0.25">
      <c r="A124" s="18"/>
      <c r="B124" s="2" t="s">
        <v>110</v>
      </c>
      <c r="C124" s="47">
        <v>2</v>
      </c>
      <c r="D124" s="90">
        <v>28000</v>
      </c>
      <c r="E124" s="36">
        <f t="shared" si="9"/>
        <v>56000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s="55" customFormat="1" ht="15.75" customHeight="1" outlineLevel="1" x14ac:dyDescent="0.25">
      <c r="A125" s="18" t="s">
        <v>111</v>
      </c>
      <c r="B125" s="1" t="s">
        <v>112</v>
      </c>
      <c r="C125" s="47">
        <v>3</v>
      </c>
      <c r="D125" s="90">
        <v>15000</v>
      </c>
      <c r="E125" s="36">
        <f t="shared" si="9"/>
        <v>45000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s="55" customFormat="1" ht="15.75" customHeight="1" outlineLevel="1" x14ac:dyDescent="0.25">
      <c r="A126" s="18" t="s">
        <v>111</v>
      </c>
      <c r="B126" s="1" t="s">
        <v>113</v>
      </c>
      <c r="C126" s="47">
        <v>2</v>
      </c>
      <c r="D126" s="90">
        <v>12000</v>
      </c>
      <c r="E126" s="36">
        <f t="shared" si="9"/>
        <v>24000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s="55" customFormat="1" ht="15.75" customHeight="1" outlineLevel="1" x14ac:dyDescent="0.25">
      <c r="A127" s="18"/>
      <c r="B127" s="1" t="s">
        <v>114</v>
      </c>
      <c r="C127" s="47">
        <v>1</v>
      </c>
      <c r="D127" s="90">
        <v>20000</v>
      </c>
      <c r="E127" s="36">
        <f t="shared" si="9"/>
        <v>20000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s="55" customFormat="1" ht="15.75" customHeight="1" outlineLevel="1" x14ac:dyDescent="0.25">
      <c r="A128" s="22"/>
      <c r="B128" s="1" t="s">
        <v>115</v>
      </c>
      <c r="C128" s="47">
        <v>2</v>
      </c>
      <c r="D128" s="90">
        <v>18000</v>
      </c>
      <c r="E128" s="36">
        <f t="shared" si="9"/>
        <v>36000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s="55" customFormat="1" ht="15.75" customHeight="1" outlineLevel="1" x14ac:dyDescent="0.25">
      <c r="A129" s="22"/>
      <c r="B129" s="1" t="s">
        <v>116</v>
      </c>
      <c r="C129" s="47">
        <v>6</v>
      </c>
      <c r="D129" s="90">
        <v>10000</v>
      </c>
      <c r="E129" s="36">
        <f t="shared" si="9"/>
        <v>60000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s="55" customFormat="1" ht="15.75" customHeight="1" outlineLevel="1" x14ac:dyDescent="0.25">
      <c r="A130" s="18" t="s">
        <v>111</v>
      </c>
      <c r="B130" s="1" t="s">
        <v>117</v>
      </c>
      <c r="C130" s="47">
        <v>1</v>
      </c>
      <c r="D130" s="90">
        <v>55000</v>
      </c>
      <c r="E130" s="36">
        <f t="shared" si="9"/>
        <v>55000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s="55" customFormat="1" ht="15.75" customHeight="1" outlineLevel="1" x14ac:dyDescent="0.25">
      <c r="A131" s="18" t="s">
        <v>111</v>
      </c>
      <c r="B131" s="1" t="s">
        <v>118</v>
      </c>
      <c r="C131" s="47">
        <v>2</v>
      </c>
      <c r="D131" s="90">
        <v>20000</v>
      </c>
      <c r="E131" s="36">
        <f t="shared" si="9"/>
        <v>40000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s="55" customFormat="1" ht="15.75" customHeight="1" outlineLevel="1" x14ac:dyDescent="0.25">
      <c r="A132" s="18"/>
      <c r="B132" s="1" t="s">
        <v>119</v>
      </c>
      <c r="C132" s="47">
        <v>6</v>
      </c>
      <c r="D132" s="90">
        <v>12000</v>
      </c>
      <c r="E132" s="36">
        <f t="shared" si="9"/>
        <v>72000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s="55" customFormat="1" ht="15.75" customHeight="1" outlineLevel="1" x14ac:dyDescent="0.25">
      <c r="A133" s="18"/>
      <c r="B133" s="2" t="s">
        <v>120</v>
      </c>
      <c r="C133" s="47">
        <v>4</v>
      </c>
      <c r="D133" s="90">
        <v>1200</v>
      </c>
      <c r="E133" s="36">
        <f t="shared" si="9"/>
        <v>4800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s="55" customFormat="1" ht="15.75" customHeight="1" outlineLevel="1" x14ac:dyDescent="0.25">
      <c r="A134" s="22"/>
      <c r="B134" s="1" t="s">
        <v>121</v>
      </c>
      <c r="C134" s="47">
        <v>1</v>
      </c>
      <c r="D134" s="90">
        <v>2500</v>
      </c>
      <c r="E134" s="36">
        <f t="shared" si="9"/>
        <v>2500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s="55" customFormat="1" ht="15.75" customHeight="1" outlineLevel="1" x14ac:dyDescent="0.25">
      <c r="A135" s="22"/>
      <c r="B135" s="1" t="s">
        <v>122</v>
      </c>
      <c r="C135" s="47">
        <v>3</v>
      </c>
      <c r="D135" s="90">
        <v>20000</v>
      </c>
      <c r="E135" s="36">
        <f t="shared" si="9"/>
        <v>60000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s="55" customFormat="1" ht="15.75" customHeight="1" outlineLevel="1" x14ac:dyDescent="0.25">
      <c r="A136" s="22"/>
      <c r="B136" s="1" t="s">
        <v>123</v>
      </c>
      <c r="C136" s="47">
        <v>6</v>
      </c>
      <c r="D136" s="90">
        <v>5000</v>
      </c>
      <c r="E136" s="36">
        <f t="shared" si="9"/>
        <v>30000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s="55" customFormat="1" ht="15.75" customHeight="1" x14ac:dyDescent="0.25">
      <c r="A137" s="18"/>
      <c r="B137" s="68" t="s">
        <v>124</v>
      </c>
      <c r="C137" s="60">
        <v>1</v>
      </c>
      <c r="D137" s="90">
        <v>9000</v>
      </c>
      <c r="E137" s="36">
        <f t="shared" si="9"/>
        <v>9000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s="55" customFormat="1" ht="15.75" customHeight="1" x14ac:dyDescent="0.25">
      <c r="A138" s="58"/>
      <c r="B138" s="23" t="s">
        <v>125</v>
      </c>
      <c r="C138" s="91"/>
      <c r="D138" s="92"/>
      <c r="E138" s="93">
        <f>SUM(E113:E137)</f>
        <v>716900</v>
      </c>
      <c r="F138" s="19">
        <f>E138/12</f>
        <v>59741.666666666664</v>
      </c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s="55" customFormat="1" ht="15.75" customHeight="1" x14ac:dyDescent="0.25">
      <c r="A139" s="13">
        <v>2</v>
      </c>
      <c r="B139" s="87" t="s">
        <v>126</v>
      </c>
      <c r="C139" s="88"/>
      <c r="D139" s="94"/>
      <c r="E139" s="36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s="55" customFormat="1" ht="15.75" customHeight="1" x14ac:dyDescent="0.25">
      <c r="A140" s="13"/>
      <c r="B140" s="1" t="s">
        <v>99</v>
      </c>
      <c r="C140" s="47">
        <v>12</v>
      </c>
      <c r="D140" s="90">
        <v>4000</v>
      </c>
      <c r="E140" s="36">
        <f>C140*D140</f>
        <v>48000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s="55" customFormat="1" ht="15.75" customHeight="1" x14ac:dyDescent="0.25">
      <c r="A141" s="13"/>
      <c r="B141" s="1" t="s">
        <v>100</v>
      </c>
      <c r="C141" s="47">
        <v>4</v>
      </c>
      <c r="D141" s="90">
        <v>12000</v>
      </c>
      <c r="E141" s="36">
        <f t="shared" ref="E141:E163" si="10">C141*D141</f>
        <v>48000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s="55" customFormat="1" ht="15.75" customHeight="1" x14ac:dyDescent="0.25">
      <c r="A142" s="13"/>
      <c r="B142" s="1" t="s">
        <v>101</v>
      </c>
      <c r="C142" s="47">
        <v>8</v>
      </c>
      <c r="D142" s="90">
        <v>700</v>
      </c>
      <c r="E142" s="36">
        <f t="shared" si="10"/>
        <v>5600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s="55" customFormat="1" ht="15.75" customHeight="1" x14ac:dyDescent="0.25">
      <c r="A143" s="13"/>
      <c r="B143" s="1" t="s">
        <v>102</v>
      </c>
      <c r="C143" s="47">
        <v>6</v>
      </c>
      <c r="D143" s="90">
        <v>900</v>
      </c>
      <c r="E143" s="36">
        <f t="shared" si="10"/>
        <v>5400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s="55" customFormat="1" ht="15.75" customHeight="1" x14ac:dyDescent="0.25">
      <c r="A144" s="13"/>
      <c r="B144" s="1" t="s">
        <v>103</v>
      </c>
      <c r="C144" s="47">
        <v>4</v>
      </c>
      <c r="D144" s="90">
        <v>1200</v>
      </c>
      <c r="E144" s="36">
        <f t="shared" si="10"/>
        <v>4800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s="55" customFormat="1" ht="15.75" customHeight="1" x14ac:dyDescent="0.25">
      <c r="A145" s="13"/>
      <c r="B145" s="2" t="s">
        <v>104</v>
      </c>
      <c r="C145" s="47">
        <v>2</v>
      </c>
      <c r="D145" s="90">
        <v>4000</v>
      </c>
      <c r="E145" s="36">
        <f t="shared" si="10"/>
        <v>8000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s="55" customFormat="1" ht="15.75" customHeight="1" x14ac:dyDescent="0.25">
      <c r="A146" s="13"/>
      <c r="B146" s="1" t="s">
        <v>105</v>
      </c>
      <c r="C146" s="47">
        <v>24</v>
      </c>
      <c r="D146" s="90">
        <v>500</v>
      </c>
      <c r="E146" s="36">
        <f t="shared" si="10"/>
        <v>12000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s="55" customFormat="1" ht="15.75" customHeight="1" x14ac:dyDescent="0.25">
      <c r="A147" s="13"/>
      <c r="B147" s="1" t="s">
        <v>106</v>
      </c>
      <c r="C147" s="47">
        <v>8</v>
      </c>
      <c r="D147" s="90">
        <v>500</v>
      </c>
      <c r="E147" s="36">
        <f t="shared" si="10"/>
        <v>4000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s="55" customFormat="1" ht="15.75" customHeight="1" x14ac:dyDescent="0.25">
      <c r="A148" s="13"/>
      <c r="B148" s="1" t="s">
        <v>107</v>
      </c>
      <c r="C148" s="47">
        <v>36</v>
      </c>
      <c r="D148" s="90">
        <v>100</v>
      </c>
      <c r="E148" s="36">
        <f t="shared" si="10"/>
        <v>3600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s="55" customFormat="1" ht="15.75" customHeight="1" x14ac:dyDescent="0.25">
      <c r="A149" s="13"/>
      <c r="B149" s="1" t="s">
        <v>108</v>
      </c>
      <c r="C149" s="47">
        <v>12</v>
      </c>
      <c r="D149" s="90">
        <v>600</v>
      </c>
      <c r="E149" s="36">
        <f t="shared" si="10"/>
        <v>7200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s="55" customFormat="1" ht="15.75" customHeight="1" x14ac:dyDescent="0.25">
      <c r="A150" s="13"/>
      <c r="B150" s="2" t="s">
        <v>109</v>
      </c>
      <c r="C150" s="47">
        <v>2</v>
      </c>
      <c r="D150" s="90">
        <v>28000</v>
      </c>
      <c r="E150" s="36">
        <f t="shared" si="10"/>
        <v>56000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s="55" customFormat="1" ht="15.75" customHeight="1" x14ac:dyDescent="0.25">
      <c r="A151" s="13"/>
      <c r="B151" s="2" t="s">
        <v>110</v>
      </c>
      <c r="C151" s="47">
        <v>2</v>
      </c>
      <c r="D151" s="90">
        <v>28000</v>
      </c>
      <c r="E151" s="36">
        <f t="shared" si="10"/>
        <v>56000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s="55" customFormat="1" ht="15.75" customHeight="1" x14ac:dyDescent="0.25">
      <c r="A152" s="13"/>
      <c r="B152" s="1" t="s">
        <v>112</v>
      </c>
      <c r="C152" s="47">
        <v>3</v>
      </c>
      <c r="D152" s="90">
        <v>15000</v>
      </c>
      <c r="E152" s="36">
        <f t="shared" si="10"/>
        <v>45000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s="55" customFormat="1" ht="15.75" customHeight="1" x14ac:dyDescent="0.25">
      <c r="A153" s="13"/>
      <c r="B153" s="1" t="s">
        <v>113</v>
      </c>
      <c r="C153" s="47">
        <v>2</v>
      </c>
      <c r="D153" s="90">
        <v>12000</v>
      </c>
      <c r="E153" s="36">
        <f t="shared" si="10"/>
        <v>24000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s="55" customFormat="1" ht="15.75" customHeight="1" x14ac:dyDescent="0.25">
      <c r="A154" s="13"/>
      <c r="B154" s="1" t="s">
        <v>115</v>
      </c>
      <c r="C154" s="47">
        <v>2</v>
      </c>
      <c r="D154" s="90">
        <v>18000</v>
      </c>
      <c r="E154" s="36">
        <f t="shared" si="10"/>
        <v>36000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s="55" customFormat="1" ht="15.75" customHeight="1" x14ac:dyDescent="0.25">
      <c r="A155" s="13"/>
      <c r="B155" s="1" t="s">
        <v>116</v>
      </c>
      <c r="C155" s="47">
        <v>6</v>
      </c>
      <c r="D155" s="90">
        <v>10000</v>
      </c>
      <c r="E155" s="36">
        <f t="shared" si="10"/>
        <v>60000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s="55" customFormat="1" ht="15.75" customHeight="1" x14ac:dyDescent="0.25">
      <c r="A156" s="13"/>
      <c r="B156" s="1" t="s">
        <v>117</v>
      </c>
      <c r="C156" s="47">
        <v>1</v>
      </c>
      <c r="D156" s="90">
        <v>55000</v>
      </c>
      <c r="E156" s="36">
        <f t="shared" si="10"/>
        <v>55000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s="55" customFormat="1" ht="15.75" customHeight="1" x14ac:dyDescent="0.25">
      <c r="A157" s="13"/>
      <c r="B157" s="1" t="s">
        <v>127</v>
      </c>
      <c r="C157" s="47">
        <v>2</v>
      </c>
      <c r="D157" s="90">
        <v>10000</v>
      </c>
      <c r="E157" s="36">
        <f t="shared" si="10"/>
        <v>20000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s="55" customFormat="1" ht="15.75" customHeight="1" x14ac:dyDescent="0.25">
      <c r="A158" s="18"/>
      <c r="B158" s="1" t="s">
        <v>119</v>
      </c>
      <c r="C158" s="47">
        <v>6</v>
      </c>
      <c r="D158" s="90">
        <v>12000</v>
      </c>
      <c r="E158" s="36">
        <f t="shared" si="10"/>
        <v>72000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s="55" customFormat="1" ht="15.75" customHeight="1" x14ac:dyDescent="0.25">
      <c r="A159" s="18"/>
      <c r="B159" s="2" t="s">
        <v>120</v>
      </c>
      <c r="C159" s="47">
        <v>4</v>
      </c>
      <c r="D159" s="90">
        <v>1200</v>
      </c>
      <c r="E159" s="36">
        <f t="shared" si="10"/>
        <v>4800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s="55" customFormat="1" ht="15.75" customHeight="1" x14ac:dyDescent="0.25">
      <c r="A160" s="18"/>
      <c r="B160" s="1" t="s">
        <v>121</v>
      </c>
      <c r="C160" s="47">
        <v>1</v>
      </c>
      <c r="D160" s="90">
        <v>2500</v>
      </c>
      <c r="E160" s="36">
        <f t="shared" si="10"/>
        <v>2500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s="55" customFormat="1" ht="15.75" customHeight="1" x14ac:dyDescent="0.25">
      <c r="A161" s="18"/>
      <c r="B161" s="1" t="s">
        <v>122</v>
      </c>
      <c r="C161" s="47">
        <v>3</v>
      </c>
      <c r="D161" s="90">
        <v>20000</v>
      </c>
      <c r="E161" s="36">
        <f t="shared" si="10"/>
        <v>60000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s="55" customFormat="1" ht="15.75" customHeight="1" x14ac:dyDescent="0.25">
      <c r="A162" s="18"/>
      <c r="B162" s="1" t="s">
        <v>123</v>
      </c>
      <c r="C162" s="47">
        <v>6</v>
      </c>
      <c r="D162" s="90">
        <v>5000</v>
      </c>
      <c r="E162" s="36">
        <f t="shared" si="10"/>
        <v>30000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s="55" customFormat="1" ht="15.75" customHeight="1" x14ac:dyDescent="0.25">
      <c r="A163" s="18"/>
      <c r="B163" s="68" t="s">
        <v>124</v>
      </c>
      <c r="C163" s="60">
        <v>1</v>
      </c>
      <c r="D163" s="90">
        <v>9000</v>
      </c>
      <c r="E163" s="36">
        <f t="shared" si="10"/>
        <v>9000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s="55" customFormat="1" ht="15.75" customHeight="1" x14ac:dyDescent="0.25">
      <c r="A164" s="18"/>
      <c r="B164" s="23"/>
      <c r="C164" s="91"/>
      <c r="D164" s="92"/>
      <c r="E164" s="93">
        <f>SUM(E140:E163)</f>
        <v>676900</v>
      </c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s="55" customFormat="1" ht="15.75" customHeight="1" outlineLevel="1" x14ac:dyDescent="0.25">
      <c r="A165" s="13">
        <v>3</v>
      </c>
      <c r="B165" s="87" t="s">
        <v>128</v>
      </c>
      <c r="C165" s="88"/>
      <c r="D165" s="94"/>
      <c r="E165" s="36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s="55" customFormat="1" ht="15.75" customHeight="1" outlineLevel="1" x14ac:dyDescent="0.25">
      <c r="A166" s="18"/>
      <c r="B166" s="68" t="s">
        <v>129</v>
      </c>
      <c r="C166" s="71">
        <v>1</v>
      </c>
      <c r="D166" s="90">
        <v>80000</v>
      </c>
      <c r="E166" s="36">
        <f>C166*D166</f>
        <v>80000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s="55" customFormat="1" ht="15.75" customHeight="1" outlineLevel="1" x14ac:dyDescent="0.25">
      <c r="A167" s="18"/>
      <c r="B167" s="68" t="s">
        <v>130</v>
      </c>
      <c r="C167" s="71">
        <v>10</v>
      </c>
      <c r="D167" s="90">
        <v>4000</v>
      </c>
      <c r="E167" s="36">
        <f t="shared" ref="E167:E177" si="11">C167*D167</f>
        <v>40000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s="55" customFormat="1" ht="15.75" customHeight="1" outlineLevel="1" x14ac:dyDescent="0.25">
      <c r="A168" s="18"/>
      <c r="B168" s="68" t="s">
        <v>131</v>
      </c>
      <c r="C168" s="71">
        <v>10</v>
      </c>
      <c r="D168" s="90">
        <v>6000</v>
      </c>
      <c r="E168" s="36">
        <f t="shared" si="11"/>
        <v>60000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s="55" customFormat="1" ht="15.75" customHeight="1" outlineLevel="1" x14ac:dyDescent="0.25">
      <c r="A169" s="18"/>
      <c r="B169" s="68" t="s">
        <v>132</v>
      </c>
      <c r="C169" s="71">
        <v>3</v>
      </c>
      <c r="D169" s="90">
        <v>25000</v>
      </c>
      <c r="E169" s="36">
        <f t="shared" si="11"/>
        <v>75000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s="55" customFormat="1" ht="15.75" customHeight="1" outlineLevel="1" x14ac:dyDescent="0.25">
      <c r="A170" s="18"/>
      <c r="B170" s="68" t="s">
        <v>133</v>
      </c>
      <c r="C170" s="71">
        <v>3</v>
      </c>
      <c r="D170" s="90">
        <v>25000</v>
      </c>
      <c r="E170" s="36">
        <f t="shared" si="11"/>
        <v>75000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s="55" customFormat="1" ht="15.75" customHeight="1" outlineLevel="1" x14ac:dyDescent="0.25">
      <c r="A171" s="18"/>
      <c r="B171" s="68" t="s">
        <v>134</v>
      </c>
      <c r="C171" s="71">
        <v>3</v>
      </c>
      <c r="D171" s="90">
        <v>12000</v>
      </c>
      <c r="E171" s="36">
        <f t="shared" si="11"/>
        <v>36000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s="55" customFormat="1" ht="15.75" customHeight="1" outlineLevel="1" x14ac:dyDescent="0.25">
      <c r="A172" s="18"/>
      <c r="B172" s="68" t="s">
        <v>135</v>
      </c>
      <c r="C172" s="71">
        <v>3</v>
      </c>
      <c r="D172" s="90">
        <v>5000</v>
      </c>
      <c r="E172" s="36">
        <f t="shared" si="11"/>
        <v>15000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s="55" customFormat="1" ht="15.75" customHeight="1" outlineLevel="1" x14ac:dyDescent="0.25">
      <c r="A173" s="18"/>
      <c r="B173" s="68" t="s">
        <v>135</v>
      </c>
      <c r="C173" s="71">
        <v>3</v>
      </c>
      <c r="D173" s="90">
        <v>3000</v>
      </c>
      <c r="E173" s="36">
        <f t="shared" si="11"/>
        <v>9000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s="55" customFormat="1" ht="15.75" customHeight="1" outlineLevel="1" x14ac:dyDescent="0.25">
      <c r="A174" s="18"/>
      <c r="B174" s="68" t="s">
        <v>136</v>
      </c>
      <c r="C174" s="71">
        <v>1</v>
      </c>
      <c r="D174" s="90">
        <v>10000</v>
      </c>
      <c r="E174" s="36">
        <f t="shared" si="11"/>
        <v>10000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  <row r="175" spans="1:25" s="55" customFormat="1" ht="15.75" customHeight="1" outlineLevel="1" x14ac:dyDescent="0.25">
      <c r="A175" s="18"/>
      <c r="B175" s="68" t="s">
        <v>137</v>
      </c>
      <c r="C175" s="71">
        <v>1</v>
      </c>
      <c r="D175" s="90">
        <v>35000</v>
      </c>
      <c r="E175" s="36">
        <f t="shared" si="11"/>
        <v>35000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</row>
    <row r="176" spans="1:25" s="55" customFormat="1" ht="15.75" customHeight="1" outlineLevel="1" x14ac:dyDescent="0.25">
      <c r="A176" s="18"/>
      <c r="B176" s="68" t="s">
        <v>138</v>
      </c>
      <c r="C176" s="71">
        <v>3</v>
      </c>
      <c r="D176" s="90">
        <v>10000</v>
      </c>
      <c r="E176" s="36">
        <f t="shared" si="11"/>
        <v>30000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</row>
    <row r="177" spans="1:26" s="55" customFormat="1" ht="15.75" customHeight="1" outlineLevel="1" x14ac:dyDescent="0.25">
      <c r="A177" s="18"/>
      <c r="B177" s="68" t="s">
        <v>139</v>
      </c>
      <c r="C177" s="71">
        <v>2</v>
      </c>
      <c r="D177" s="90">
        <v>55000</v>
      </c>
      <c r="E177" s="36">
        <f t="shared" si="11"/>
        <v>110000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</row>
    <row r="178" spans="1:26" s="55" customFormat="1" ht="15.75" customHeight="1" outlineLevel="1" x14ac:dyDescent="0.25">
      <c r="A178" s="18"/>
      <c r="B178" s="68" t="s">
        <v>140</v>
      </c>
      <c r="C178" s="71">
        <v>2</v>
      </c>
      <c r="D178" s="90">
        <v>55000</v>
      </c>
      <c r="E178" s="36">
        <f>C178*D178</f>
        <v>110000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</row>
    <row r="179" spans="1:26" s="55" customFormat="1" ht="15.75" customHeight="1" outlineLevel="1" x14ac:dyDescent="0.25">
      <c r="A179" s="18"/>
      <c r="B179" s="68" t="s">
        <v>141</v>
      </c>
      <c r="C179" s="71"/>
      <c r="D179" s="90">
        <v>60000</v>
      </c>
      <c r="E179" s="36">
        <f>C179*D179</f>
        <v>0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</row>
    <row r="180" spans="1:26" s="55" customFormat="1" ht="15.75" customHeight="1" x14ac:dyDescent="0.25">
      <c r="A180" s="18"/>
      <c r="B180" s="68" t="s">
        <v>142</v>
      </c>
      <c r="C180" s="71">
        <v>0</v>
      </c>
      <c r="D180" s="90">
        <v>800000</v>
      </c>
      <c r="E180" s="36">
        <f>C180*D180</f>
        <v>0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</row>
    <row r="181" spans="1:26" s="55" customFormat="1" ht="15.75" customHeight="1" x14ac:dyDescent="0.25">
      <c r="A181" s="58"/>
      <c r="B181" s="23" t="s">
        <v>143</v>
      </c>
      <c r="C181" s="91"/>
      <c r="D181" s="93"/>
      <c r="E181" s="93">
        <f>SUM(E166:E180)</f>
        <v>685000</v>
      </c>
      <c r="F181" s="30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x14ac:dyDescent="0.25">
      <c r="A182" s="28" t="s">
        <v>144</v>
      </c>
      <c r="B182" s="76"/>
      <c r="C182" s="77"/>
      <c r="D182" s="77"/>
      <c r="E182" s="30">
        <f>(E138*2+E181)/1000</f>
        <v>2118.8000000000002</v>
      </c>
    </row>
    <row r="184" spans="1:26" s="33" customFormat="1" x14ac:dyDescent="0.25">
      <c r="A184" s="5" t="s">
        <v>145</v>
      </c>
      <c r="B184" s="5"/>
      <c r="C184" s="6"/>
      <c r="D184" s="5"/>
      <c r="E184" s="5"/>
    </row>
    <row r="185" spans="1:26" ht="30" x14ac:dyDescent="0.25">
      <c r="A185" s="11" t="s">
        <v>8</v>
      </c>
      <c r="B185" s="32" t="s">
        <v>22</v>
      </c>
      <c r="C185" s="11" t="s">
        <v>51</v>
      </c>
      <c r="D185" s="32" t="s">
        <v>146</v>
      </c>
      <c r="E185" s="32" t="s">
        <v>26</v>
      </c>
    </row>
    <row r="186" spans="1:26" x14ac:dyDescent="0.25">
      <c r="A186" s="58"/>
      <c r="B186" s="19" t="s">
        <v>147</v>
      </c>
      <c r="C186" s="34">
        <v>4</v>
      </c>
      <c r="D186" s="36">
        <v>160</v>
      </c>
      <c r="E186" s="36">
        <f>C186*D186</f>
        <v>640</v>
      </c>
    </row>
    <row r="187" spans="1:26" x14ac:dyDescent="0.25">
      <c r="A187" s="58"/>
      <c r="B187" s="19" t="s">
        <v>148</v>
      </c>
      <c r="C187" s="34">
        <v>2</v>
      </c>
      <c r="D187" s="36">
        <v>30</v>
      </c>
      <c r="E187" s="36">
        <f>C187*D187</f>
        <v>60</v>
      </c>
    </row>
    <row r="188" spans="1:26" x14ac:dyDescent="0.25">
      <c r="A188" s="58"/>
      <c r="B188" s="19" t="s">
        <v>149</v>
      </c>
      <c r="C188" s="34">
        <v>1</v>
      </c>
      <c r="D188" s="36">
        <v>7</v>
      </c>
      <c r="E188" s="36">
        <f>C188*D188</f>
        <v>7</v>
      </c>
    </row>
    <row r="189" spans="1:26" x14ac:dyDescent="0.25">
      <c r="A189" s="58"/>
      <c r="B189" s="19" t="s">
        <v>150</v>
      </c>
      <c r="C189" s="34">
        <v>2</v>
      </c>
      <c r="D189" s="36">
        <v>160</v>
      </c>
      <c r="E189" s="36">
        <f>C189*D189</f>
        <v>320</v>
      </c>
    </row>
    <row r="190" spans="1:26" x14ac:dyDescent="0.25">
      <c r="A190" s="58"/>
      <c r="B190" s="19" t="s">
        <v>151</v>
      </c>
      <c r="C190" s="34">
        <v>2</v>
      </c>
      <c r="D190" s="36">
        <v>40</v>
      </c>
      <c r="E190" s="36">
        <f>C190*D190</f>
        <v>80</v>
      </c>
    </row>
    <row r="191" spans="1:26" x14ac:dyDescent="0.25">
      <c r="A191" s="58"/>
      <c r="B191" s="19" t="s">
        <v>152</v>
      </c>
      <c r="C191" s="34">
        <v>1</v>
      </c>
      <c r="D191" s="36">
        <v>20</v>
      </c>
      <c r="E191" s="36">
        <f t="shared" ref="E191:E193" si="12">C191*D191</f>
        <v>20</v>
      </c>
    </row>
    <row r="192" spans="1:26" x14ac:dyDescent="0.25">
      <c r="A192" s="58"/>
      <c r="B192" s="19" t="s">
        <v>153</v>
      </c>
      <c r="C192" s="34">
        <v>1</v>
      </c>
      <c r="D192" s="36">
        <v>200</v>
      </c>
      <c r="E192" s="36">
        <f>C192*D192</f>
        <v>200</v>
      </c>
    </row>
    <row r="193" spans="1:5" x14ac:dyDescent="0.25">
      <c r="A193" s="95"/>
      <c r="B193" s="48" t="s">
        <v>154</v>
      </c>
      <c r="C193" s="39">
        <v>1</v>
      </c>
      <c r="D193" s="41">
        <v>25</v>
      </c>
      <c r="E193" s="41">
        <f t="shared" si="12"/>
        <v>25</v>
      </c>
    </row>
    <row r="194" spans="1:5" x14ac:dyDescent="0.25">
      <c r="A194" s="58"/>
      <c r="B194" s="19"/>
      <c r="C194" s="34"/>
      <c r="D194" s="36"/>
      <c r="E194" s="36">
        <f>SUM(E186:E193)</f>
        <v>1352</v>
      </c>
    </row>
    <row r="195" spans="1:5" ht="21" customHeight="1" x14ac:dyDescent="0.25">
      <c r="A195" s="58"/>
      <c r="B195" s="19"/>
      <c r="C195" s="34"/>
      <c r="D195" s="36"/>
      <c r="E195" s="36"/>
    </row>
  </sheetData>
  <mergeCells count="1">
    <mergeCell ref="F96:F9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9DD3-A718-4334-AECE-F0C83A56FE59}">
  <dimension ref="A1:AA1011"/>
  <sheetViews>
    <sheetView tabSelected="1" topLeftCell="A255" zoomScale="92" zoomScaleNormal="130" workbookViewId="0">
      <selection activeCell="D186" sqref="D186"/>
    </sheetView>
  </sheetViews>
  <sheetFormatPr defaultColWidth="14.42578125" defaultRowHeight="15" customHeight="1" outlineLevelRow="1" x14ac:dyDescent="0.25"/>
  <cols>
    <col min="1" max="1" width="4.42578125" style="55" customWidth="1"/>
    <col min="2" max="2" width="65" style="55" customWidth="1"/>
    <col min="3" max="3" width="18.7109375" style="55" customWidth="1"/>
    <col min="4" max="4" width="23.140625" style="55" customWidth="1"/>
    <col min="5" max="6" width="24.28515625" style="55" customWidth="1"/>
    <col min="7" max="8" width="18.42578125" style="55" customWidth="1"/>
    <col min="9" max="9" width="19" style="55" customWidth="1"/>
    <col min="10" max="27" width="8.7109375" style="55" customWidth="1"/>
    <col min="28" max="16384" width="14.42578125" style="55"/>
  </cols>
  <sheetData>
    <row r="1" spans="1:27" x14ac:dyDescent="0.25">
      <c r="A1" s="96" t="s">
        <v>155</v>
      </c>
      <c r="B1" s="97"/>
      <c r="C1" s="98"/>
      <c r="D1" s="97"/>
      <c r="E1" s="9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x14ac:dyDescent="0.25">
      <c r="A2" s="97"/>
      <c r="B2" s="97"/>
      <c r="C2" s="98"/>
      <c r="D2" s="97"/>
      <c r="E2" s="9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x14ac:dyDescent="0.25">
      <c r="A3" s="19"/>
      <c r="B3" s="99"/>
      <c r="C3" s="100"/>
      <c r="D3" s="101"/>
      <c r="E3" s="102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x14ac:dyDescent="0.25">
      <c r="A4" s="79" t="s">
        <v>156</v>
      </c>
      <c r="B4" s="79"/>
      <c r="C4" s="80"/>
      <c r="D4" s="79"/>
      <c r="E4" s="103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ht="30" outlineLevel="1" x14ac:dyDescent="0.25">
      <c r="A5" s="11" t="s">
        <v>8</v>
      </c>
      <c r="B5" s="104" t="s">
        <v>22</v>
      </c>
      <c r="C5" s="12" t="s">
        <v>51</v>
      </c>
      <c r="D5" s="104" t="s">
        <v>157</v>
      </c>
      <c r="E5" s="104" t="s">
        <v>26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outlineLevel="1" x14ac:dyDescent="0.25">
      <c r="A6" s="58">
        <v>1</v>
      </c>
      <c r="B6" s="14" t="s">
        <v>158</v>
      </c>
      <c r="C6" s="15"/>
      <c r="D6" s="16"/>
      <c r="E6" s="16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</row>
    <row r="7" spans="1:27" outlineLevel="1" x14ac:dyDescent="0.25">
      <c r="A7" s="22"/>
      <c r="B7" s="19" t="s">
        <v>159</v>
      </c>
      <c r="C7" s="34"/>
      <c r="D7" s="36"/>
      <c r="E7" s="105">
        <v>1657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outlineLevel="1" x14ac:dyDescent="0.25">
      <c r="A8" s="22"/>
      <c r="B8" s="19" t="s">
        <v>160</v>
      </c>
      <c r="C8" s="34"/>
      <c r="D8" s="36"/>
      <c r="E8" s="106">
        <v>100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</row>
    <row r="9" spans="1:27" outlineLevel="1" x14ac:dyDescent="0.25">
      <c r="A9" s="22"/>
      <c r="B9" s="19"/>
      <c r="C9" s="34"/>
      <c r="D9" s="36"/>
      <c r="E9" s="36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spans="1:27" outlineLevel="1" x14ac:dyDescent="0.25">
      <c r="A10" s="58">
        <v>2</v>
      </c>
      <c r="B10" s="14" t="s">
        <v>161</v>
      </c>
      <c r="C10" s="15"/>
      <c r="D10" s="1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spans="1:27" outlineLevel="1" x14ac:dyDescent="0.25">
      <c r="A11" s="22"/>
      <c r="B11" s="19" t="s">
        <v>162</v>
      </c>
      <c r="C11" s="34"/>
      <c r="D11" s="36"/>
      <c r="E11" s="106">
        <f>28+22</f>
        <v>50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spans="1:27" outlineLevel="1" x14ac:dyDescent="0.25">
      <c r="A12" s="22"/>
      <c r="B12" s="107" t="s">
        <v>163</v>
      </c>
      <c r="C12" s="34"/>
      <c r="D12" s="36"/>
      <c r="E12" s="106">
        <f>64+64</f>
        <v>128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</row>
    <row r="13" spans="1:27" outlineLevel="1" x14ac:dyDescent="0.25">
      <c r="A13" s="22"/>
      <c r="B13" s="107" t="s">
        <v>164</v>
      </c>
      <c r="C13" s="34"/>
      <c r="D13" s="36"/>
      <c r="E13" s="106">
        <f>22+22</f>
        <v>44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 spans="1:27" outlineLevel="1" x14ac:dyDescent="0.25">
      <c r="A14" s="22"/>
      <c r="B14" s="107" t="s">
        <v>165</v>
      </c>
      <c r="C14" s="34"/>
      <c r="D14" s="36"/>
      <c r="E14" s="106">
        <f>27+14</f>
        <v>41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</row>
    <row r="15" spans="1:27" x14ac:dyDescent="0.25">
      <c r="A15" s="28" t="s">
        <v>166</v>
      </c>
      <c r="B15" s="76"/>
      <c r="C15" s="77"/>
      <c r="D15" s="30"/>
      <c r="E15" s="30">
        <f>SUM(E5:E12)</f>
        <v>1935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x14ac:dyDescent="0.25">
      <c r="A16" s="19"/>
      <c r="B16" s="99"/>
      <c r="C16" s="100"/>
      <c r="D16" s="101"/>
      <c r="E16" s="102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1:27" x14ac:dyDescent="0.25">
      <c r="A17" s="79" t="s">
        <v>167</v>
      </c>
      <c r="B17" s="79"/>
      <c r="C17" s="80"/>
      <c r="D17" s="79"/>
      <c r="E17" s="7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</row>
    <row r="18" spans="1:27" ht="30" outlineLevel="1" x14ac:dyDescent="0.25">
      <c r="A18" s="11" t="s">
        <v>8</v>
      </c>
      <c r="B18" s="104" t="s">
        <v>22</v>
      </c>
      <c r="C18" s="12" t="s">
        <v>51</v>
      </c>
      <c r="D18" s="104" t="s">
        <v>157</v>
      </c>
      <c r="E18" s="104" t="s">
        <v>26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outlineLevel="1" x14ac:dyDescent="0.25">
      <c r="A19" s="13">
        <v>1</v>
      </c>
      <c r="B19" s="14" t="s">
        <v>168</v>
      </c>
      <c r="C19" s="108"/>
      <c r="D19" s="16"/>
      <c r="E19" s="16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</row>
    <row r="20" spans="1:27" outlineLevel="1" x14ac:dyDescent="0.25">
      <c r="A20" s="18" t="s">
        <v>15</v>
      </c>
      <c r="B20" s="19" t="s">
        <v>169</v>
      </c>
      <c r="C20" s="109">
        <f>[1]Результат!B13</f>
        <v>0.3</v>
      </c>
      <c r="D20" s="36">
        <f>[1]Результат!B21</f>
        <v>191591657.28667381</v>
      </c>
      <c r="E20" s="36">
        <f>D20*C20-F20</f>
        <v>37477497.186002143</v>
      </c>
      <c r="F20" s="36">
        <v>20000000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</row>
    <row r="21" spans="1:27" outlineLevel="1" x14ac:dyDescent="0.25">
      <c r="A21" s="18" t="s">
        <v>15</v>
      </c>
      <c r="B21" s="19" t="s">
        <v>170</v>
      </c>
      <c r="C21" s="110">
        <v>0.04</v>
      </c>
      <c r="D21" s="111"/>
      <c r="E21" s="111">
        <f>(E20*C21)/12*[1]Результат!$B$15</f>
        <v>874474.93434004998</v>
      </c>
      <c r="F21" s="36">
        <v>1341725.8030282552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15.75" customHeight="1" outlineLevel="1" x14ac:dyDescent="0.25">
      <c r="A22" s="18" t="s">
        <v>15</v>
      </c>
      <c r="B22" s="19" t="s">
        <v>171</v>
      </c>
      <c r="C22" s="110">
        <v>1.5599999999999999E-2</v>
      </c>
      <c r="D22" s="111"/>
      <c r="E22" s="111">
        <f>(E20*C22)/12*[1]Результат!$B$15</f>
        <v>341045.22439261951</v>
      </c>
      <c r="F22" s="36">
        <v>523273.0631810195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</row>
    <row r="23" spans="1:27" ht="15.75" customHeight="1" outlineLevel="1" x14ac:dyDescent="0.25">
      <c r="A23" s="18"/>
      <c r="B23" s="19" t="s">
        <v>172</v>
      </c>
      <c r="C23" s="110">
        <v>4.36E-2</v>
      </c>
      <c r="D23" s="36"/>
      <c r="E23" s="106"/>
      <c r="F23" s="36">
        <f>F21+F22</f>
        <v>1864998.8662092746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</row>
    <row r="24" spans="1:27" ht="15.75" customHeight="1" outlineLevel="1" x14ac:dyDescent="0.25">
      <c r="A24" s="18" t="s">
        <v>15</v>
      </c>
      <c r="B24" s="19" t="s">
        <v>173</v>
      </c>
      <c r="C24" s="112">
        <v>0.1</v>
      </c>
      <c r="D24" s="36"/>
      <c r="E24" s="113">
        <f>E20*C24</f>
        <v>3747749.7186002145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15.75" customHeight="1" outlineLevel="1" x14ac:dyDescent="0.25">
      <c r="A25" s="22"/>
      <c r="B25" s="19"/>
      <c r="C25" s="114"/>
      <c r="D25" s="36"/>
      <c r="E25" s="36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</row>
    <row r="26" spans="1:27" ht="15.75" customHeight="1" outlineLevel="1" x14ac:dyDescent="0.25">
      <c r="A26" s="13">
        <v>2</v>
      </c>
      <c r="B26" s="14" t="s">
        <v>174</v>
      </c>
      <c r="C26" s="115"/>
      <c r="D26" s="16"/>
      <c r="E26" s="16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 ht="15.75" customHeight="1" outlineLevel="1" x14ac:dyDescent="0.25">
      <c r="A27" s="18" t="s">
        <v>15</v>
      </c>
      <c r="B27" s="19" t="s">
        <v>175</v>
      </c>
      <c r="C27" s="116">
        <v>0.04</v>
      </c>
      <c r="D27" s="36">
        <f>D20*0.05</f>
        <v>9579582.8643336911</v>
      </c>
      <c r="E27" s="106">
        <f>D27*C27/12*36</f>
        <v>1149549.9437200429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15.75" customHeight="1" outlineLevel="1" x14ac:dyDescent="0.25">
      <c r="A28" s="18" t="s">
        <v>15</v>
      </c>
      <c r="B28" s="19" t="s">
        <v>176</v>
      </c>
      <c r="C28" s="110">
        <v>1.5599999999999999E-2</v>
      </c>
      <c r="D28" s="36"/>
      <c r="E28" s="36">
        <f>D27*C28</f>
        <v>149441.49268360558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</row>
    <row r="29" spans="1:27" ht="15.75" customHeight="1" outlineLevel="1" x14ac:dyDescent="0.25">
      <c r="A29" s="22"/>
      <c r="B29" s="19"/>
      <c r="C29" s="114"/>
      <c r="D29" s="36"/>
      <c r="E29" s="36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27" ht="15.75" customHeight="1" x14ac:dyDescent="0.25">
      <c r="A30" s="28" t="s">
        <v>177</v>
      </c>
      <c r="B30" s="28"/>
      <c r="C30" s="77"/>
      <c r="D30" s="30"/>
      <c r="E30" s="30">
        <f>E21+E22+E28+E27+E23+E36</f>
        <v>2716511.5951363179</v>
      </c>
      <c r="F30" s="36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15.75" customHeight="1" x14ac:dyDescent="0.25">
      <c r="A31" s="19"/>
      <c r="B31" s="99"/>
      <c r="C31" s="100"/>
      <c r="D31" s="101"/>
      <c r="E31" s="102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27" ht="15.75" customHeight="1" x14ac:dyDescent="0.25">
      <c r="A32" s="117" t="s">
        <v>178</v>
      </c>
      <c r="B32" s="79"/>
      <c r="C32" s="80"/>
      <c r="D32" s="79"/>
      <c r="E32" s="7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7" ht="30" customHeight="1" x14ac:dyDescent="0.25">
      <c r="A33" s="11" t="s">
        <v>8</v>
      </c>
      <c r="B33" s="104" t="s">
        <v>22</v>
      </c>
      <c r="C33" s="12" t="s">
        <v>51</v>
      </c>
      <c r="D33" s="104" t="s">
        <v>157</v>
      </c>
      <c r="E33" s="104" t="s">
        <v>26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15.75" customHeight="1" x14ac:dyDescent="0.25">
      <c r="A34" s="19">
        <v>1</v>
      </c>
      <c r="B34" s="118" t="s">
        <v>178</v>
      </c>
      <c r="C34" s="119"/>
      <c r="D34" s="120"/>
      <c r="E34" s="121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1:27" ht="15.75" customHeight="1" x14ac:dyDescent="0.25">
      <c r="A35" s="18" t="s">
        <v>15</v>
      </c>
      <c r="B35" s="120" t="s">
        <v>179</v>
      </c>
      <c r="C35" s="119"/>
      <c r="D35" s="122">
        <f>D20</f>
        <v>191591657.28667381</v>
      </c>
      <c r="E35" s="12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 ht="15.75" customHeight="1" x14ac:dyDescent="0.25">
      <c r="A36" s="18" t="s">
        <v>15</v>
      </c>
      <c r="B36" s="120" t="s">
        <v>180</v>
      </c>
      <c r="C36" s="124">
        <v>1E-3</v>
      </c>
      <c r="D36" s="120"/>
      <c r="E36" s="125">
        <v>202000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15.75" customHeight="1" x14ac:dyDescent="0.25">
      <c r="A37" s="19"/>
      <c r="B37" s="120"/>
      <c r="C37" s="119"/>
      <c r="D37" s="120"/>
      <c r="E37" s="126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ht="15.75" customHeight="1" x14ac:dyDescent="0.25">
      <c r="A38" s="19"/>
      <c r="B38" s="120"/>
      <c r="C38" s="119"/>
      <c r="D38" s="120"/>
      <c r="E38" s="126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ht="15.75" customHeight="1" x14ac:dyDescent="0.25">
      <c r="A39" s="19"/>
      <c r="B39" s="99"/>
      <c r="C39" s="100"/>
      <c r="D39" s="101"/>
      <c r="E39" s="102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15.75" customHeight="1" x14ac:dyDescent="0.25">
      <c r="A40" s="78" t="s">
        <v>181</v>
      </c>
      <c r="B40" s="79"/>
      <c r="C40" s="80"/>
      <c r="D40" s="79"/>
      <c r="E40" s="7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ht="30" customHeight="1" x14ac:dyDescent="0.25">
      <c r="A41" s="11" t="s">
        <v>8</v>
      </c>
      <c r="B41" s="56" t="s">
        <v>22</v>
      </c>
      <c r="C41" s="12" t="s">
        <v>51</v>
      </c>
      <c r="D41" s="32" t="s">
        <v>60</v>
      </c>
      <c r="E41" s="56" t="s">
        <v>26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 ht="15.75" customHeight="1" x14ac:dyDescent="0.25">
      <c r="A42" s="58">
        <v>1</v>
      </c>
      <c r="B42" s="127" t="s">
        <v>182</v>
      </c>
      <c r="C42" s="34"/>
      <c r="D42" s="128"/>
      <c r="E42" s="36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15.75" customHeight="1" outlineLevel="1" x14ac:dyDescent="0.25">
      <c r="A43" s="129" t="s">
        <v>111</v>
      </c>
      <c r="B43" s="130" t="s">
        <v>183</v>
      </c>
      <c r="C43" s="131">
        <v>0</v>
      </c>
      <c r="D43" s="83">
        <f>870700/3*4</f>
        <v>1160933.3333333333</v>
      </c>
      <c r="E43" s="83">
        <f t="shared" ref="E43:E47" si="0">C43*D43</f>
        <v>0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 ht="15.75" customHeight="1" outlineLevel="1" x14ac:dyDescent="0.25">
      <c r="A44" s="132"/>
      <c r="B44" s="133" t="s">
        <v>184</v>
      </c>
      <c r="C44" s="131">
        <v>3</v>
      </c>
      <c r="D44" s="83">
        <v>120000</v>
      </c>
      <c r="E44" s="83">
        <f t="shared" si="0"/>
        <v>360000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 ht="15.75" customHeight="1" outlineLevel="1" x14ac:dyDescent="0.25">
      <c r="A45" s="129" t="s">
        <v>111</v>
      </c>
      <c r="B45" s="133" t="s">
        <v>185</v>
      </c>
      <c r="C45" s="131">
        <v>0</v>
      </c>
      <c r="D45" s="83">
        <v>80000</v>
      </c>
      <c r="E45" s="83">
        <f t="shared" si="0"/>
        <v>0</v>
      </c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15.75" customHeight="1" outlineLevel="1" x14ac:dyDescent="0.25">
      <c r="A46" s="18" t="s">
        <v>111</v>
      </c>
      <c r="B46" s="130" t="s">
        <v>186</v>
      </c>
      <c r="C46" s="131">
        <v>0</v>
      </c>
      <c r="D46" s="83">
        <v>260000</v>
      </c>
      <c r="E46" s="83">
        <f t="shared" si="0"/>
        <v>0</v>
      </c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15.75" customHeight="1" outlineLevel="1" x14ac:dyDescent="0.25">
      <c r="A47" s="18" t="s">
        <v>111</v>
      </c>
      <c r="B47" s="120" t="s">
        <v>187</v>
      </c>
      <c r="C47" s="131">
        <v>0</v>
      </c>
      <c r="D47" s="83">
        <v>140000</v>
      </c>
      <c r="E47" s="83">
        <f t="shared" si="0"/>
        <v>0</v>
      </c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27" ht="15.75" customHeight="1" x14ac:dyDescent="0.25">
      <c r="A48" s="58">
        <v>2</v>
      </c>
      <c r="B48" s="127" t="s">
        <v>188</v>
      </c>
      <c r="C48" s="34"/>
      <c r="D48" s="134"/>
      <c r="E48" s="83"/>
      <c r="F48" s="135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15.75" customHeight="1" outlineLevel="1" x14ac:dyDescent="0.25">
      <c r="A49" s="18" t="s">
        <v>111</v>
      </c>
      <c r="B49" s="136" t="s">
        <v>189</v>
      </c>
      <c r="C49" s="131">
        <v>0</v>
      </c>
      <c r="D49" s="83">
        <v>100000</v>
      </c>
      <c r="E49" s="83">
        <f t="shared" ref="E49:E59" si="1">C49*D49</f>
        <v>0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</row>
    <row r="50" spans="1:27" ht="15.75" customHeight="1" outlineLevel="1" x14ac:dyDescent="0.25">
      <c r="A50" s="129" t="s">
        <v>111</v>
      </c>
      <c r="B50" s="136" t="s">
        <v>190</v>
      </c>
      <c r="C50" s="131">
        <v>0</v>
      </c>
      <c r="D50" s="137">
        <v>1700</v>
      </c>
      <c r="E50" s="83">
        <f t="shared" si="1"/>
        <v>0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</row>
    <row r="51" spans="1:27" ht="15.75" customHeight="1" outlineLevel="1" x14ac:dyDescent="0.25">
      <c r="A51" s="129" t="s">
        <v>111</v>
      </c>
      <c r="B51" s="136" t="s">
        <v>191</v>
      </c>
      <c r="C51" s="131">
        <v>0</v>
      </c>
      <c r="D51" s="137">
        <v>17000</v>
      </c>
      <c r="E51" s="83">
        <f t="shared" si="1"/>
        <v>0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outlineLevel="1" x14ac:dyDescent="0.25">
      <c r="A52" s="129" t="s">
        <v>111</v>
      </c>
      <c r="B52" s="138" t="s">
        <v>192</v>
      </c>
      <c r="C52" s="139">
        <v>0</v>
      </c>
      <c r="D52" s="83">
        <v>3100</v>
      </c>
      <c r="E52" s="83">
        <f t="shared" si="1"/>
        <v>0</v>
      </c>
      <c r="F52" s="140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</row>
    <row r="53" spans="1:27" outlineLevel="1" x14ac:dyDescent="0.25">
      <c r="A53" s="22"/>
      <c r="B53" s="141" t="s">
        <v>193</v>
      </c>
      <c r="C53" s="88">
        <v>0</v>
      </c>
      <c r="D53" s="83">
        <v>2000</v>
      </c>
      <c r="E53" s="83">
        <f t="shared" si="1"/>
        <v>0</v>
      </c>
      <c r="F53" s="142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</row>
    <row r="54" spans="1:27" ht="15.75" customHeight="1" outlineLevel="1" x14ac:dyDescent="0.25">
      <c r="A54" s="18" t="s">
        <v>111</v>
      </c>
      <c r="B54" s="143" t="s">
        <v>194</v>
      </c>
      <c r="C54" s="131">
        <v>0</v>
      </c>
      <c r="D54" s="83">
        <v>430000</v>
      </c>
      <c r="E54" s="83">
        <f t="shared" si="1"/>
        <v>0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15.75" customHeight="1" outlineLevel="1" x14ac:dyDescent="0.25">
      <c r="A55" s="18" t="s">
        <v>111</v>
      </c>
      <c r="B55" s="136" t="s">
        <v>195</v>
      </c>
      <c r="C55" s="131">
        <v>6</v>
      </c>
      <c r="D55" s="83">
        <v>5000</v>
      </c>
      <c r="E55" s="83">
        <f t="shared" si="1"/>
        <v>30000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ht="15.75" customHeight="1" outlineLevel="1" x14ac:dyDescent="0.25">
      <c r="A56" s="18" t="s">
        <v>111</v>
      </c>
      <c r="B56" s="136" t="s">
        <v>196</v>
      </c>
      <c r="C56" s="131">
        <v>6</v>
      </c>
      <c r="D56" s="83">
        <v>17000</v>
      </c>
      <c r="E56" s="83">
        <f t="shared" si="1"/>
        <v>102000</v>
      </c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ht="15.75" customHeight="1" outlineLevel="1" x14ac:dyDescent="0.25">
      <c r="A57" s="129" t="s">
        <v>111</v>
      </c>
      <c r="B57" s="136" t="s">
        <v>197</v>
      </c>
      <c r="C57" s="131">
        <v>0</v>
      </c>
      <c r="D57" s="83">
        <v>5200</v>
      </c>
      <c r="E57" s="83">
        <f t="shared" si="1"/>
        <v>0</v>
      </c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15.75" customHeight="1" outlineLevel="1" x14ac:dyDescent="0.25">
      <c r="A58" s="129" t="s">
        <v>111</v>
      </c>
      <c r="B58" s="136" t="s">
        <v>198</v>
      </c>
      <c r="C58" s="131">
        <v>0</v>
      </c>
      <c r="D58" s="83">
        <v>6000</v>
      </c>
      <c r="E58" s="83">
        <f t="shared" si="1"/>
        <v>0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15.75" customHeight="1" outlineLevel="1" x14ac:dyDescent="0.25">
      <c r="A59" s="18" t="s">
        <v>111</v>
      </c>
      <c r="B59" s="136" t="s">
        <v>199</v>
      </c>
      <c r="C59" s="131">
        <v>2</v>
      </c>
      <c r="D59" s="144">
        <v>25000</v>
      </c>
      <c r="E59" s="83">
        <f t="shared" si="1"/>
        <v>50000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</row>
    <row r="60" spans="1:27" ht="15.75" customHeight="1" x14ac:dyDescent="0.25">
      <c r="A60" s="58">
        <v>3</v>
      </c>
      <c r="B60" s="127" t="s">
        <v>200</v>
      </c>
      <c r="C60" s="34"/>
      <c r="D60" s="83"/>
      <c r="E60" s="83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15.75" customHeight="1" outlineLevel="1" x14ac:dyDescent="0.25">
      <c r="A61" s="18" t="s">
        <v>111</v>
      </c>
      <c r="B61" s="69" t="s">
        <v>201</v>
      </c>
      <c r="C61" s="88">
        <v>1</v>
      </c>
      <c r="D61" s="83">
        <v>100000</v>
      </c>
      <c r="E61" s="83">
        <f>C61*D61</f>
        <v>100000</v>
      </c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ht="15.75" customHeight="1" outlineLevel="1" x14ac:dyDescent="0.25">
      <c r="A62" s="132"/>
      <c r="B62" s="145" t="s">
        <v>202</v>
      </c>
      <c r="C62" s="146">
        <v>0</v>
      </c>
      <c r="D62" s="83">
        <v>15000</v>
      </c>
      <c r="E62" s="83">
        <f>C62*D62</f>
        <v>0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</row>
    <row r="63" spans="1:27" ht="15.75" customHeight="1" outlineLevel="1" x14ac:dyDescent="0.25">
      <c r="A63" s="129" t="s">
        <v>111</v>
      </c>
      <c r="B63" s="145" t="s">
        <v>203</v>
      </c>
      <c r="C63" s="146">
        <v>0</v>
      </c>
      <c r="D63" s="83">
        <v>5500</v>
      </c>
      <c r="E63" s="83">
        <f>C63*D63</f>
        <v>0</v>
      </c>
      <c r="G63" s="19"/>
      <c r="H63" s="19"/>
      <c r="I63" s="62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15.75" customHeight="1" outlineLevel="1" x14ac:dyDescent="0.25">
      <c r="A64" s="18" t="s">
        <v>111</v>
      </c>
      <c r="B64" s="19" t="s">
        <v>204</v>
      </c>
      <c r="C64" s="88">
        <v>0</v>
      </c>
      <c r="D64" s="83">
        <v>2500</v>
      </c>
      <c r="E64" s="83">
        <f>C64*D64</f>
        <v>0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1:27" ht="15.75" customHeight="1" outlineLevel="1" x14ac:dyDescent="0.25">
      <c r="A65" s="18" t="s">
        <v>111</v>
      </c>
      <c r="B65" s="19" t="s">
        <v>205</v>
      </c>
      <c r="C65" s="88">
        <v>0</v>
      </c>
      <c r="D65" s="83">
        <v>3700</v>
      </c>
      <c r="E65" s="83">
        <f>C65*D65</f>
        <v>0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1:27" ht="15.75" customHeight="1" x14ac:dyDescent="0.25">
      <c r="A66" s="58">
        <v>4</v>
      </c>
      <c r="B66" s="127" t="s">
        <v>206</v>
      </c>
      <c r="C66" s="34"/>
      <c r="D66" s="83"/>
      <c r="E66" s="83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15.75" customHeight="1" x14ac:dyDescent="0.25">
      <c r="A67" s="129" t="s">
        <v>111</v>
      </c>
      <c r="B67" s="107" t="s">
        <v>207</v>
      </c>
      <c r="C67" s="34">
        <v>0</v>
      </c>
      <c r="D67" s="83">
        <v>2600</v>
      </c>
      <c r="E67" s="83">
        <f>C67*D67</f>
        <v>0</v>
      </c>
      <c r="F67" s="135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1:27" ht="15.75" customHeight="1" x14ac:dyDescent="0.25">
      <c r="A68" s="58">
        <v>5</v>
      </c>
      <c r="B68" s="14" t="s">
        <v>208</v>
      </c>
      <c r="C68" s="147"/>
      <c r="D68" s="83"/>
      <c r="E68" s="83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1:27" ht="15.75" customHeight="1" x14ac:dyDescent="0.25">
      <c r="A69" s="148" t="s">
        <v>111</v>
      </c>
      <c r="B69" s="19" t="s">
        <v>209</v>
      </c>
      <c r="C69" s="147">
        <v>0</v>
      </c>
      <c r="D69" s="83">
        <v>24000</v>
      </c>
      <c r="E69" s="83">
        <f>C69*D69</f>
        <v>0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15.75" customHeight="1" x14ac:dyDescent="0.25">
      <c r="A70" s="13"/>
      <c r="B70" s="19" t="s">
        <v>210</v>
      </c>
      <c r="C70" s="34">
        <v>3</v>
      </c>
      <c r="D70" s="83">
        <v>34000</v>
      </c>
      <c r="E70" s="83">
        <f>C70*D70</f>
        <v>102000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15.75" customHeight="1" x14ac:dyDescent="0.25">
      <c r="A71" s="13"/>
      <c r="B71" s="19" t="s">
        <v>211</v>
      </c>
      <c r="C71" s="34">
        <v>3</v>
      </c>
      <c r="D71" s="83">
        <v>34000</v>
      </c>
      <c r="E71" s="83">
        <f>C71*D71</f>
        <v>102000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1:27" ht="15.75" customHeight="1" x14ac:dyDescent="0.25">
      <c r="A72" s="13">
        <v>6</v>
      </c>
      <c r="B72" s="127" t="s">
        <v>41</v>
      </c>
      <c r="C72" s="34">
        <v>1</v>
      </c>
      <c r="D72" s="83">
        <v>50000</v>
      </c>
      <c r="E72" s="83">
        <f>C72*D72</f>
        <v>50000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15.75" customHeight="1" x14ac:dyDescent="0.25">
      <c r="A73" s="13">
        <v>7</v>
      </c>
      <c r="B73" s="14" t="s">
        <v>47</v>
      </c>
      <c r="C73" s="34">
        <v>1</v>
      </c>
      <c r="D73" s="83">
        <v>300000</v>
      </c>
      <c r="E73" s="83">
        <f>C73*D73</f>
        <v>300000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 ht="15.75" customHeight="1" x14ac:dyDescent="0.25">
      <c r="A74" s="28" t="s">
        <v>212</v>
      </c>
      <c r="B74" s="76"/>
      <c r="C74" s="77"/>
      <c r="D74" s="149"/>
      <c r="E74" s="30">
        <f>SUM(E43:E73)/1000</f>
        <v>1196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ht="15.75" customHeight="1" x14ac:dyDescent="0.25">
      <c r="A75" s="58"/>
      <c r="B75" s="19"/>
      <c r="C75" s="34"/>
      <c r="D75" s="36"/>
      <c r="E75" s="36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15.75" customHeight="1" x14ac:dyDescent="0.25">
      <c r="A76" s="78" t="s">
        <v>81</v>
      </c>
      <c r="B76" s="79"/>
      <c r="C76" s="80"/>
      <c r="D76" s="79"/>
      <c r="E76" s="7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</row>
    <row r="77" spans="1:27" ht="26.25" customHeight="1" x14ac:dyDescent="0.25">
      <c r="A77" s="11" t="s">
        <v>8</v>
      </c>
      <c r="B77" s="56" t="s">
        <v>22</v>
      </c>
      <c r="C77" s="12" t="s">
        <v>51</v>
      </c>
      <c r="D77" s="32" t="s">
        <v>60</v>
      </c>
      <c r="E77" s="56" t="s">
        <v>26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</row>
    <row r="78" spans="1:27" ht="15.75" customHeight="1" x14ac:dyDescent="0.25">
      <c r="A78" s="81" t="s">
        <v>82</v>
      </c>
      <c r="B78" s="19"/>
      <c r="C78" s="34"/>
      <c r="D78" s="36"/>
      <c r="E78" s="36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15.75" customHeight="1" x14ac:dyDescent="0.25">
      <c r="A79" s="13">
        <v>1</v>
      </c>
      <c r="B79" s="82" t="s">
        <v>83</v>
      </c>
      <c r="C79" s="34"/>
      <c r="D79" s="36"/>
      <c r="E79" s="83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</row>
    <row r="80" spans="1:27" ht="15.75" hidden="1" customHeight="1" outlineLevel="1" x14ac:dyDescent="0.25">
      <c r="A80" s="18" t="s">
        <v>111</v>
      </c>
      <c r="B80" s="84" t="s">
        <v>85</v>
      </c>
      <c r="C80" s="34">
        <v>0</v>
      </c>
      <c r="D80" s="83">
        <v>7000</v>
      </c>
      <c r="E80" s="83">
        <f t="shared" ref="E80:E88" si="2">C80*D80</f>
        <v>0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</row>
    <row r="81" spans="1:27" ht="22.35" hidden="1" customHeight="1" outlineLevel="1" x14ac:dyDescent="0.25">
      <c r="A81" s="18" t="s">
        <v>111</v>
      </c>
      <c r="B81" s="84" t="s">
        <v>86</v>
      </c>
      <c r="C81" s="34">
        <v>0</v>
      </c>
      <c r="D81" s="83">
        <v>27000</v>
      </c>
      <c r="E81" s="83">
        <f t="shared" si="2"/>
        <v>0</v>
      </c>
      <c r="F81" s="85"/>
      <c r="G81" s="19"/>
      <c r="H81" s="19"/>
      <c r="I81" s="62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22.35" hidden="1" customHeight="1" outlineLevel="1" x14ac:dyDescent="0.25">
      <c r="A82" s="18" t="s">
        <v>111</v>
      </c>
      <c r="B82" s="84" t="s">
        <v>87</v>
      </c>
      <c r="C82" s="34">
        <v>0</v>
      </c>
      <c r="D82" s="83">
        <v>27000</v>
      </c>
      <c r="E82" s="83">
        <f t="shared" si="2"/>
        <v>0</v>
      </c>
      <c r="F82" s="85"/>
      <c r="G82" s="19"/>
      <c r="H82" s="19"/>
      <c r="I82" s="62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</row>
    <row r="83" spans="1:27" ht="15.75" hidden="1" customHeight="1" outlineLevel="1" x14ac:dyDescent="0.25">
      <c r="A83" s="18" t="s">
        <v>111</v>
      </c>
      <c r="B83" s="86" t="s">
        <v>88</v>
      </c>
      <c r="C83" s="34">
        <v>0</v>
      </c>
      <c r="D83" s="83">
        <v>40000</v>
      </c>
      <c r="E83" s="83">
        <f t="shared" si="2"/>
        <v>0</v>
      </c>
      <c r="F83" s="19"/>
      <c r="G83" s="19"/>
      <c r="H83" s="19"/>
      <c r="I83" s="62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</row>
    <row r="84" spans="1:27" ht="15.75" hidden="1" customHeight="1" outlineLevel="1" x14ac:dyDescent="0.25">
      <c r="A84" s="18" t="s">
        <v>111</v>
      </c>
      <c r="B84" s="86" t="s">
        <v>89</v>
      </c>
      <c r="C84" s="34">
        <v>0</v>
      </c>
      <c r="D84" s="83">
        <v>15000</v>
      </c>
      <c r="E84" s="83">
        <f t="shared" si="2"/>
        <v>0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15.75" hidden="1" customHeight="1" outlineLevel="1" x14ac:dyDescent="0.25">
      <c r="A85" s="18" t="s">
        <v>111</v>
      </c>
      <c r="B85" s="86" t="s">
        <v>90</v>
      </c>
      <c r="C85" s="34">
        <v>0</v>
      </c>
      <c r="D85" s="83">
        <v>6000</v>
      </c>
      <c r="E85" s="83">
        <f t="shared" si="2"/>
        <v>0</v>
      </c>
      <c r="F85" s="19"/>
      <c r="G85" s="19"/>
      <c r="H85" s="19"/>
      <c r="I85" s="62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</row>
    <row r="86" spans="1:27" ht="15.75" hidden="1" customHeight="1" outlineLevel="1" x14ac:dyDescent="0.25">
      <c r="A86" s="18" t="s">
        <v>111</v>
      </c>
      <c r="B86" s="86" t="s">
        <v>91</v>
      </c>
      <c r="C86" s="34">
        <v>0</v>
      </c>
      <c r="D86" s="83">
        <v>6000</v>
      </c>
      <c r="E86" s="83">
        <f t="shared" si="2"/>
        <v>0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15.75" hidden="1" customHeight="1" outlineLevel="1" x14ac:dyDescent="0.25">
      <c r="A87" s="18" t="s">
        <v>111</v>
      </c>
      <c r="B87" s="86" t="s">
        <v>92</v>
      </c>
      <c r="C87" s="34">
        <v>0</v>
      </c>
      <c r="D87" s="83">
        <v>1600</v>
      </c>
      <c r="E87" s="83">
        <f t="shared" si="2"/>
        <v>0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15.75" hidden="1" customHeight="1" outlineLevel="1" x14ac:dyDescent="0.25">
      <c r="A88" s="18" t="s">
        <v>111</v>
      </c>
      <c r="B88" s="86" t="s">
        <v>93</v>
      </c>
      <c r="C88" s="34">
        <v>0</v>
      </c>
      <c r="D88" s="83">
        <v>10000</v>
      </c>
      <c r="E88" s="83">
        <f t="shared" si="2"/>
        <v>0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</row>
    <row r="89" spans="1:27" ht="15.75" customHeight="1" collapsed="1" x14ac:dyDescent="0.25">
      <c r="A89" s="28" t="s">
        <v>94</v>
      </c>
      <c r="B89" s="76"/>
      <c r="C89" s="77"/>
      <c r="D89" s="30"/>
      <c r="E89" s="30">
        <f>SUM(E80:E88)/1000</f>
        <v>0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</row>
    <row r="90" spans="1:27" ht="15.75" customHeight="1" x14ac:dyDescent="0.25">
      <c r="A90" s="58"/>
      <c r="B90" s="19"/>
      <c r="C90" s="34"/>
      <c r="D90" s="36"/>
      <c r="E90" s="36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15.75" customHeight="1" x14ac:dyDescent="0.25">
      <c r="A91" s="78" t="s">
        <v>213</v>
      </c>
      <c r="B91" s="79"/>
      <c r="C91" s="150">
        <v>14</v>
      </c>
      <c r="D91" s="79"/>
      <c r="E91" s="7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</row>
    <row r="92" spans="1:27" ht="27" customHeight="1" outlineLevel="1" x14ac:dyDescent="0.25">
      <c r="A92" s="11" t="s">
        <v>8</v>
      </c>
      <c r="B92" s="56" t="s">
        <v>22</v>
      </c>
      <c r="C92" s="12" t="s">
        <v>51</v>
      </c>
      <c r="D92" s="32" t="s">
        <v>60</v>
      </c>
      <c r="E92" s="56" t="s">
        <v>26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</row>
    <row r="93" spans="1:27" ht="15.75" customHeight="1" outlineLevel="1" x14ac:dyDescent="0.25">
      <c r="A93" s="58">
        <v>1</v>
      </c>
      <c r="B93" s="151" t="s">
        <v>214</v>
      </c>
      <c r="C93" s="88">
        <v>0</v>
      </c>
      <c r="D93" s="152">
        <v>120000</v>
      </c>
      <c r="E93" s="83">
        <f t="shared" ref="E93:E120" si="3">C93*D93</f>
        <v>0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15.75" customHeight="1" outlineLevel="1" x14ac:dyDescent="0.25">
      <c r="A94" s="58">
        <v>2</v>
      </c>
      <c r="B94" s="151" t="s">
        <v>215</v>
      </c>
      <c r="C94" s="88">
        <v>1</v>
      </c>
      <c r="D94" s="152">
        <v>80000</v>
      </c>
      <c r="E94" s="83">
        <f t="shared" si="3"/>
        <v>80000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</row>
    <row r="95" spans="1:27" ht="15.75" customHeight="1" outlineLevel="1" x14ac:dyDescent="0.25">
      <c r="A95" s="58">
        <v>4</v>
      </c>
      <c r="B95" s="151" t="s">
        <v>216</v>
      </c>
      <c r="C95" s="88">
        <v>2</v>
      </c>
      <c r="D95" s="152">
        <v>32000</v>
      </c>
      <c r="E95" s="83">
        <f t="shared" si="3"/>
        <v>64000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</row>
    <row r="96" spans="1:27" ht="15.75" customHeight="1" outlineLevel="1" x14ac:dyDescent="0.25">
      <c r="A96" s="58">
        <v>5</v>
      </c>
      <c r="B96" s="151" t="s">
        <v>217</v>
      </c>
      <c r="C96" s="88">
        <v>1</v>
      </c>
      <c r="D96" s="152">
        <v>55000</v>
      </c>
      <c r="E96" s="83">
        <f t="shared" si="3"/>
        <v>55000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15.75" customHeight="1" outlineLevel="1" x14ac:dyDescent="0.25">
      <c r="A97" s="58">
        <v>6</v>
      </c>
      <c r="B97" s="151" t="s">
        <v>218</v>
      </c>
      <c r="C97" s="88">
        <v>0</v>
      </c>
      <c r="D97" s="152">
        <v>50000</v>
      </c>
      <c r="E97" s="83">
        <f t="shared" si="3"/>
        <v>0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</row>
    <row r="98" spans="1:27" ht="15.75" customHeight="1" outlineLevel="1" x14ac:dyDescent="0.25">
      <c r="A98" s="58">
        <v>7</v>
      </c>
      <c r="B98" s="86" t="s">
        <v>219</v>
      </c>
      <c r="C98" s="88">
        <v>1</v>
      </c>
      <c r="D98" s="152">
        <v>3500</v>
      </c>
      <c r="E98" s="83">
        <f t="shared" si="3"/>
        <v>3500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</row>
    <row r="99" spans="1:27" ht="15.75" customHeight="1" outlineLevel="1" x14ac:dyDescent="0.25">
      <c r="A99" s="58">
        <v>8</v>
      </c>
      <c r="B99" s="86" t="s">
        <v>220</v>
      </c>
      <c r="C99" s="88">
        <v>0</v>
      </c>
      <c r="D99" s="152">
        <v>14000</v>
      </c>
      <c r="E99" s="83">
        <f t="shared" si="3"/>
        <v>0</v>
      </c>
      <c r="F99" s="19"/>
      <c r="G99" s="19"/>
      <c r="H99" s="19"/>
      <c r="I99" s="62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15.75" customHeight="1" outlineLevel="1" x14ac:dyDescent="0.25">
      <c r="A100" s="58">
        <v>9</v>
      </c>
      <c r="B100" s="86" t="s">
        <v>221</v>
      </c>
      <c r="C100" s="88">
        <v>0</v>
      </c>
      <c r="D100" s="152">
        <v>7500</v>
      </c>
      <c r="E100" s="83">
        <f t="shared" si="3"/>
        <v>0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</row>
    <row r="101" spans="1:27" ht="15.75" customHeight="1" outlineLevel="1" x14ac:dyDescent="0.25">
      <c r="A101" s="58">
        <v>10</v>
      </c>
      <c r="B101" s="86" t="s">
        <v>222</v>
      </c>
      <c r="C101" s="88">
        <v>0</v>
      </c>
      <c r="D101" s="152">
        <v>6000</v>
      </c>
      <c r="E101" s="83">
        <f t="shared" si="3"/>
        <v>0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</row>
    <row r="102" spans="1:27" ht="15.75" customHeight="1" outlineLevel="1" x14ac:dyDescent="0.25">
      <c r="A102" s="58">
        <v>11</v>
      </c>
      <c r="B102" s="86" t="s">
        <v>223</v>
      </c>
      <c r="C102" s="88">
        <v>0</v>
      </c>
      <c r="D102" s="152">
        <v>12500</v>
      </c>
      <c r="E102" s="83">
        <f t="shared" si="3"/>
        <v>0</v>
      </c>
      <c r="F102" s="19"/>
      <c r="G102" s="19"/>
      <c r="H102" s="19"/>
      <c r="I102" s="62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15.75" customHeight="1" outlineLevel="1" x14ac:dyDescent="0.25">
      <c r="A103" s="58">
        <v>12</v>
      </c>
      <c r="B103" s="86" t="s">
        <v>92</v>
      </c>
      <c r="C103" s="88">
        <v>0</v>
      </c>
      <c r="D103" s="152">
        <v>1800</v>
      </c>
      <c r="E103" s="83">
        <f t="shared" si="3"/>
        <v>0</v>
      </c>
      <c r="F103" s="19"/>
      <c r="G103" s="19"/>
      <c r="H103" s="19"/>
      <c r="I103" s="62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</row>
    <row r="104" spans="1:27" ht="15.75" customHeight="1" outlineLevel="1" x14ac:dyDescent="0.25">
      <c r="A104" s="58">
        <v>13</v>
      </c>
      <c r="B104" s="86" t="s">
        <v>224</v>
      </c>
      <c r="C104" s="88">
        <v>0</v>
      </c>
      <c r="D104" s="152">
        <v>12500</v>
      </c>
      <c r="E104" s="83">
        <f t="shared" si="3"/>
        <v>0</v>
      </c>
      <c r="F104" s="19"/>
      <c r="G104" s="19"/>
      <c r="H104" s="19"/>
      <c r="I104" s="62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</row>
    <row r="105" spans="1:27" ht="15.75" customHeight="1" outlineLevel="1" x14ac:dyDescent="0.25">
      <c r="A105" s="58">
        <v>13</v>
      </c>
      <c r="B105" s="86" t="s">
        <v>225</v>
      </c>
      <c r="C105" s="88">
        <v>0</v>
      </c>
      <c r="D105" s="153">
        <v>20000</v>
      </c>
      <c r="E105" s="83">
        <f t="shared" si="3"/>
        <v>0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15.75" customHeight="1" outlineLevel="1" x14ac:dyDescent="0.25">
      <c r="A106" s="58">
        <v>13</v>
      </c>
      <c r="B106" s="86" t="s">
        <v>226</v>
      </c>
      <c r="C106" s="88">
        <v>1</v>
      </c>
      <c r="D106" s="152">
        <v>30000</v>
      </c>
      <c r="E106" s="83">
        <f t="shared" si="3"/>
        <v>30000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</row>
    <row r="107" spans="1:27" ht="15.75" customHeight="1" outlineLevel="1" x14ac:dyDescent="0.25">
      <c r="A107" s="58">
        <v>13</v>
      </c>
      <c r="B107" s="86" t="s">
        <v>227</v>
      </c>
      <c r="C107" s="88">
        <v>0</v>
      </c>
      <c r="D107" s="152">
        <v>80000</v>
      </c>
      <c r="E107" s="83">
        <f t="shared" si="3"/>
        <v>0</v>
      </c>
      <c r="F107" s="19"/>
      <c r="G107" s="19"/>
      <c r="H107" s="19"/>
      <c r="I107" s="67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</row>
    <row r="108" spans="1:27" ht="15.75" customHeight="1" outlineLevel="1" x14ac:dyDescent="0.25">
      <c r="A108" s="58">
        <v>13</v>
      </c>
      <c r="B108" s="86" t="s">
        <v>228</v>
      </c>
      <c r="C108" s="88">
        <v>1</v>
      </c>
      <c r="D108" s="152">
        <v>12000</v>
      </c>
      <c r="E108" s="83">
        <f t="shared" si="3"/>
        <v>12000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15.75" customHeight="1" outlineLevel="1" x14ac:dyDescent="0.25">
      <c r="A109" s="58">
        <v>13</v>
      </c>
      <c r="B109" s="69" t="s">
        <v>229</v>
      </c>
      <c r="C109" s="34">
        <v>1</v>
      </c>
      <c r="D109" s="83">
        <v>3000</v>
      </c>
      <c r="E109" s="83">
        <f t="shared" si="3"/>
        <v>3000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</row>
    <row r="110" spans="1:27" ht="15.75" customHeight="1" outlineLevel="1" x14ac:dyDescent="0.25">
      <c r="A110" s="58">
        <v>13</v>
      </c>
      <c r="B110" s="69" t="s">
        <v>230</v>
      </c>
      <c r="C110" s="34">
        <v>1</v>
      </c>
      <c r="D110" s="83">
        <v>10000</v>
      </c>
      <c r="E110" s="83">
        <f t="shared" si="3"/>
        <v>10000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</row>
    <row r="111" spans="1:27" ht="15.75" customHeight="1" outlineLevel="1" x14ac:dyDescent="0.25">
      <c r="A111" s="58">
        <v>13</v>
      </c>
      <c r="B111" s="69" t="s">
        <v>231</v>
      </c>
      <c r="C111" s="34">
        <v>0</v>
      </c>
      <c r="D111" s="83">
        <v>20000</v>
      </c>
      <c r="E111" s="83">
        <f t="shared" si="3"/>
        <v>0</v>
      </c>
      <c r="F111" s="19"/>
      <c r="G111" s="19"/>
      <c r="H111" s="19"/>
      <c r="I111" s="62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15.75" customHeight="1" outlineLevel="1" x14ac:dyDescent="0.25">
      <c r="A112" s="58">
        <v>13</v>
      </c>
      <c r="B112" s="63" t="s">
        <v>232</v>
      </c>
      <c r="C112" s="34">
        <v>1</v>
      </c>
      <c r="D112" s="83">
        <v>42000</v>
      </c>
      <c r="E112" s="83">
        <f t="shared" si="3"/>
        <v>42000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</row>
    <row r="113" spans="1:27" ht="15.75" customHeight="1" outlineLevel="1" x14ac:dyDescent="0.25">
      <c r="A113" s="58">
        <v>13</v>
      </c>
      <c r="B113" s="69" t="s">
        <v>233</v>
      </c>
      <c r="C113" s="34">
        <v>0</v>
      </c>
      <c r="D113" s="154">
        <v>7000</v>
      </c>
      <c r="E113" s="83">
        <f t="shared" si="3"/>
        <v>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</row>
    <row r="114" spans="1:27" ht="15.75" customHeight="1" outlineLevel="1" x14ac:dyDescent="0.25">
      <c r="A114" s="58">
        <v>13</v>
      </c>
      <c r="B114" s="69" t="s">
        <v>234</v>
      </c>
      <c r="C114" s="34">
        <v>5</v>
      </c>
      <c r="D114" s="83">
        <v>6500</v>
      </c>
      <c r="E114" s="83">
        <f t="shared" si="3"/>
        <v>32500</v>
      </c>
      <c r="F114" s="19"/>
      <c r="G114" s="19"/>
      <c r="H114" s="19"/>
      <c r="I114" s="62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15.75" customHeight="1" outlineLevel="1" x14ac:dyDescent="0.25">
      <c r="A115" s="58">
        <v>13</v>
      </c>
      <c r="B115" s="69" t="s">
        <v>235</v>
      </c>
      <c r="C115" s="34">
        <v>1</v>
      </c>
      <c r="D115" s="83">
        <v>6500</v>
      </c>
      <c r="E115" s="83">
        <f t="shared" si="3"/>
        <v>6500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</row>
    <row r="116" spans="1:27" ht="15.75" customHeight="1" outlineLevel="1" x14ac:dyDescent="0.25">
      <c r="A116" s="58">
        <v>13</v>
      </c>
      <c r="B116" s="86" t="s">
        <v>236</v>
      </c>
      <c r="C116" s="88">
        <v>1</v>
      </c>
      <c r="D116" s="152">
        <v>10000</v>
      </c>
      <c r="E116" s="83">
        <f t="shared" si="3"/>
        <v>10000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</row>
    <row r="117" spans="1:27" ht="15.75" customHeight="1" outlineLevel="1" x14ac:dyDescent="0.25">
      <c r="A117" s="58">
        <v>13</v>
      </c>
      <c r="B117" s="86" t="s">
        <v>237</v>
      </c>
      <c r="C117" s="88">
        <v>0</v>
      </c>
      <c r="D117" s="152">
        <v>3000</v>
      </c>
      <c r="E117" s="83">
        <f t="shared" si="3"/>
        <v>0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15.75" customHeight="1" outlineLevel="1" x14ac:dyDescent="0.25">
      <c r="A118" s="58">
        <v>13</v>
      </c>
      <c r="B118" s="155" t="s">
        <v>238</v>
      </c>
      <c r="C118" s="88">
        <v>1</v>
      </c>
      <c r="D118" s="152">
        <v>40000</v>
      </c>
      <c r="E118" s="83">
        <f t="shared" si="3"/>
        <v>40000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</row>
    <row r="119" spans="1:27" ht="15.75" customHeight="1" outlineLevel="1" x14ac:dyDescent="0.25">
      <c r="A119" s="58">
        <v>13</v>
      </c>
      <c r="B119" s="86" t="s">
        <v>93</v>
      </c>
      <c r="C119" s="88">
        <v>1</v>
      </c>
      <c r="D119" s="152">
        <v>100000</v>
      </c>
      <c r="E119" s="83">
        <f t="shared" si="3"/>
        <v>100000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</row>
    <row r="120" spans="1:27" ht="15.75" customHeight="1" outlineLevel="1" x14ac:dyDescent="0.25">
      <c r="A120" s="58">
        <v>13</v>
      </c>
      <c r="B120" s="86" t="s">
        <v>41</v>
      </c>
      <c r="C120" s="88">
        <v>0</v>
      </c>
      <c r="D120" s="152">
        <v>80000</v>
      </c>
      <c r="E120" s="83">
        <f t="shared" si="3"/>
        <v>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15.75" customHeight="1" x14ac:dyDescent="0.25">
      <c r="A121" s="28" t="s">
        <v>239</v>
      </c>
      <c r="B121" s="76"/>
      <c r="C121" s="77"/>
      <c r="D121" s="156"/>
      <c r="E121" s="156">
        <f>SUM(E93:E120)/1000</f>
        <v>488.5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</row>
    <row r="122" spans="1:27" ht="15.75" customHeight="1" x14ac:dyDescent="0.25">
      <c r="A122" s="58"/>
      <c r="B122" s="86"/>
      <c r="C122" s="88"/>
      <c r="D122" s="86"/>
      <c r="E122" s="36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</row>
    <row r="123" spans="1:27" ht="15.75" customHeight="1" x14ac:dyDescent="0.25">
      <c r="A123" s="78" t="s">
        <v>59</v>
      </c>
      <c r="B123" s="79"/>
      <c r="C123" s="80"/>
      <c r="D123" s="79"/>
      <c r="E123" s="7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1.5" customHeight="1" x14ac:dyDescent="0.25">
      <c r="A124" s="11" t="s">
        <v>8</v>
      </c>
      <c r="B124" s="56" t="s">
        <v>22</v>
      </c>
      <c r="C124" s="12" t="s">
        <v>51</v>
      </c>
      <c r="D124" s="32" t="s">
        <v>60</v>
      </c>
      <c r="E124" s="56" t="s">
        <v>26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</row>
    <row r="125" spans="1:27" ht="15.75" customHeight="1" x14ac:dyDescent="0.25">
      <c r="A125" s="14" t="s">
        <v>240</v>
      </c>
      <c r="B125" s="57"/>
      <c r="C125" s="26">
        <v>14</v>
      </c>
      <c r="D125" s="57"/>
      <c r="E125" s="57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</row>
    <row r="126" spans="1:27" ht="15.75" customHeight="1" x14ac:dyDescent="0.25">
      <c r="A126" s="14" t="s">
        <v>61</v>
      </c>
      <c r="B126" s="57"/>
      <c r="C126" s="26">
        <v>12</v>
      </c>
      <c r="D126" s="57"/>
      <c r="E126" s="57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15.75" customHeight="1" outlineLevel="1" x14ac:dyDescent="0.25">
      <c r="A127" s="58">
        <v>1</v>
      </c>
      <c r="B127" s="59" t="s">
        <v>241</v>
      </c>
      <c r="C127" s="60">
        <v>3</v>
      </c>
      <c r="D127" s="61">
        <v>9000</v>
      </c>
      <c r="E127" s="36">
        <f t="shared" ref="E127:E141" si="4">C127*D127</f>
        <v>27000</v>
      </c>
      <c r="F127" s="19"/>
      <c r="G127" s="19"/>
      <c r="H127" s="19"/>
      <c r="I127" s="62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</row>
    <row r="128" spans="1:27" ht="15.75" customHeight="1" outlineLevel="1" x14ac:dyDescent="0.25">
      <c r="A128" s="58">
        <v>2</v>
      </c>
      <c r="B128" s="64" t="s">
        <v>64</v>
      </c>
      <c r="C128" s="60">
        <v>3</v>
      </c>
      <c r="D128" s="61">
        <v>12000</v>
      </c>
      <c r="E128" s="36">
        <f t="shared" si="4"/>
        <v>36000</v>
      </c>
      <c r="F128" s="19"/>
      <c r="G128" s="19"/>
      <c r="H128" s="19"/>
      <c r="I128" s="62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</row>
    <row r="129" spans="1:27" ht="15.75" customHeight="1" outlineLevel="1" x14ac:dyDescent="0.25">
      <c r="A129" s="58">
        <v>3</v>
      </c>
      <c r="B129" s="65" t="s">
        <v>65</v>
      </c>
      <c r="C129" s="71">
        <v>3</v>
      </c>
      <c r="D129" s="66">
        <v>960</v>
      </c>
      <c r="E129" s="36">
        <f t="shared" si="4"/>
        <v>2880</v>
      </c>
      <c r="F129" s="19"/>
      <c r="G129" s="19"/>
      <c r="H129" s="19"/>
      <c r="I129" s="62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15.75" customHeight="1" outlineLevel="1" x14ac:dyDescent="0.25">
      <c r="A130" s="58">
        <v>4</v>
      </c>
      <c r="B130" s="65" t="s">
        <v>66</v>
      </c>
      <c r="C130" s="71">
        <v>0</v>
      </c>
      <c r="D130" s="66">
        <v>2040</v>
      </c>
      <c r="E130" s="36">
        <f t="shared" si="4"/>
        <v>0</v>
      </c>
      <c r="F130" s="19"/>
      <c r="G130" s="19"/>
      <c r="H130" s="19"/>
      <c r="I130" s="67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</row>
    <row r="131" spans="1:27" ht="15.75" customHeight="1" outlineLevel="1" x14ac:dyDescent="0.25">
      <c r="A131" s="58">
        <v>5</v>
      </c>
      <c r="B131" s="68" t="s">
        <v>67</v>
      </c>
      <c r="C131" s="71">
        <v>0</v>
      </c>
      <c r="D131" s="66">
        <v>14500</v>
      </c>
      <c r="E131" s="36">
        <f t="shared" si="4"/>
        <v>0</v>
      </c>
      <c r="F131" s="19"/>
      <c r="G131" s="19"/>
      <c r="H131" s="19"/>
      <c r="I131" s="62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</row>
    <row r="132" spans="1:27" ht="15.75" customHeight="1" outlineLevel="1" x14ac:dyDescent="0.25">
      <c r="A132" s="58">
        <v>6</v>
      </c>
      <c r="B132" s="68" t="s">
        <v>242</v>
      </c>
      <c r="C132" s="71">
        <v>7</v>
      </c>
      <c r="D132" s="66">
        <v>2665</v>
      </c>
      <c r="E132" s="36">
        <f t="shared" si="4"/>
        <v>18655</v>
      </c>
      <c r="F132" s="19"/>
      <c r="G132" s="19"/>
      <c r="H132" s="19"/>
      <c r="I132" s="62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15.75" customHeight="1" outlineLevel="1" x14ac:dyDescent="0.25">
      <c r="A133" s="58">
        <v>7</v>
      </c>
      <c r="B133" s="69" t="s">
        <v>69</v>
      </c>
      <c r="C133" s="157">
        <v>0</v>
      </c>
      <c r="D133" s="70">
        <v>2100</v>
      </c>
      <c r="E133" s="36">
        <f t="shared" si="4"/>
        <v>0</v>
      </c>
      <c r="F133" s="19"/>
      <c r="G133" s="19"/>
      <c r="H133" s="19"/>
      <c r="I133" s="62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</row>
    <row r="134" spans="1:27" ht="15.75" customHeight="1" outlineLevel="1" x14ac:dyDescent="0.25">
      <c r="A134" s="58">
        <v>8</v>
      </c>
      <c r="B134" s="68" t="s">
        <v>70</v>
      </c>
      <c r="C134" s="71">
        <v>20</v>
      </c>
      <c r="D134" s="66">
        <v>2000</v>
      </c>
      <c r="E134" s="36">
        <f t="shared" si="4"/>
        <v>40000</v>
      </c>
      <c r="F134" s="19"/>
      <c r="G134" s="19"/>
      <c r="H134" s="19"/>
      <c r="I134" s="62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</row>
    <row r="135" spans="1:27" ht="15.75" customHeight="1" outlineLevel="1" x14ac:dyDescent="0.25">
      <c r="A135" s="58">
        <v>9</v>
      </c>
      <c r="B135" s="68" t="s">
        <v>71</v>
      </c>
      <c r="C135" s="71">
        <v>10</v>
      </c>
      <c r="D135" s="66">
        <v>9500</v>
      </c>
      <c r="E135" s="36">
        <f t="shared" si="4"/>
        <v>95000</v>
      </c>
      <c r="F135" s="19"/>
      <c r="G135" s="19"/>
      <c r="H135" s="19"/>
      <c r="I135" s="62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15.75" customHeight="1" outlineLevel="1" x14ac:dyDescent="0.25">
      <c r="A136" s="58">
        <v>10</v>
      </c>
      <c r="B136" s="68" t="s">
        <v>243</v>
      </c>
      <c r="C136" s="71">
        <v>15</v>
      </c>
      <c r="D136" s="66">
        <v>4000</v>
      </c>
      <c r="E136" s="36">
        <f t="shared" si="4"/>
        <v>60000</v>
      </c>
      <c r="F136" s="19"/>
      <c r="G136" s="19"/>
      <c r="H136" s="19"/>
      <c r="I136" s="62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</row>
    <row r="137" spans="1:27" ht="15.75" customHeight="1" outlineLevel="1" x14ac:dyDescent="0.25">
      <c r="A137" s="58">
        <v>11</v>
      </c>
      <c r="B137" s="68" t="s">
        <v>73</v>
      </c>
      <c r="C137" s="71">
        <v>20</v>
      </c>
      <c r="D137" s="66">
        <v>500</v>
      </c>
      <c r="E137" s="36">
        <f t="shared" si="4"/>
        <v>10000</v>
      </c>
      <c r="F137" s="19"/>
      <c r="G137" s="19"/>
      <c r="H137" s="19"/>
      <c r="I137" s="62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</row>
    <row r="138" spans="1:27" ht="15.75" customHeight="1" outlineLevel="1" x14ac:dyDescent="0.25">
      <c r="A138" s="58"/>
      <c r="B138" s="68" t="s">
        <v>76</v>
      </c>
      <c r="C138" s="71">
        <v>15</v>
      </c>
      <c r="D138" s="66">
        <v>3500</v>
      </c>
      <c r="E138" s="36">
        <f t="shared" si="4"/>
        <v>52500</v>
      </c>
      <c r="F138" s="19"/>
      <c r="G138" s="19"/>
      <c r="H138" s="19"/>
      <c r="I138" s="62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15.75" customHeight="1" outlineLevel="1" x14ac:dyDescent="0.25">
      <c r="A139" s="58">
        <v>12</v>
      </c>
      <c r="B139" s="72" t="s">
        <v>77</v>
      </c>
      <c r="C139" s="73">
        <v>200</v>
      </c>
      <c r="D139" s="74">
        <v>700</v>
      </c>
      <c r="E139" s="75">
        <f t="shared" si="4"/>
        <v>140000</v>
      </c>
      <c r="F139" s="19"/>
      <c r="G139" s="19"/>
      <c r="H139" s="19"/>
      <c r="I139" s="62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</row>
    <row r="140" spans="1:27" ht="15.75" customHeight="1" outlineLevel="1" x14ac:dyDescent="0.25">
      <c r="A140" s="58">
        <v>13</v>
      </c>
      <c r="B140" s="72" t="s">
        <v>68</v>
      </c>
      <c r="C140" s="73">
        <v>0</v>
      </c>
      <c r="D140" s="74">
        <v>800</v>
      </c>
      <c r="E140" s="75">
        <f t="shared" si="4"/>
        <v>0</v>
      </c>
      <c r="F140" s="19"/>
      <c r="G140" s="19"/>
      <c r="H140" s="19"/>
      <c r="I140" s="62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</row>
    <row r="141" spans="1:27" ht="15.75" customHeight="1" outlineLevel="1" x14ac:dyDescent="0.25">
      <c r="A141" s="58">
        <v>14</v>
      </c>
      <c r="B141" s="68" t="s">
        <v>79</v>
      </c>
      <c r="C141" s="71">
        <v>0</v>
      </c>
      <c r="D141" s="66">
        <v>75</v>
      </c>
      <c r="E141" s="36">
        <f t="shared" si="4"/>
        <v>0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15.75" customHeight="1" x14ac:dyDescent="0.25">
      <c r="A142" s="28" t="s">
        <v>80</v>
      </c>
      <c r="B142" s="76"/>
      <c r="C142" s="77"/>
      <c r="D142" s="30"/>
      <c r="E142" s="30">
        <f>SUM(E127:E141)/1000</f>
        <v>482.03500000000003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</row>
    <row r="143" spans="1:27" ht="15.75" customHeight="1" x14ac:dyDescent="0.25">
      <c r="A143" s="58"/>
      <c r="B143" s="86"/>
      <c r="C143" s="88"/>
      <c r="D143" s="86"/>
      <c r="E143" s="36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</row>
    <row r="144" spans="1:27" ht="15.75" customHeight="1" x14ac:dyDescent="0.25">
      <c r="A144" s="78" t="s">
        <v>95</v>
      </c>
      <c r="B144" s="79"/>
      <c r="C144" s="80"/>
      <c r="D144" s="79"/>
      <c r="E144" s="7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0.75" customHeight="1" x14ac:dyDescent="0.25">
      <c r="A145" s="11" t="s">
        <v>8</v>
      </c>
      <c r="B145" s="56" t="s">
        <v>22</v>
      </c>
      <c r="C145" s="12" t="s">
        <v>51</v>
      </c>
      <c r="D145" s="32" t="s">
        <v>96</v>
      </c>
      <c r="E145" s="56" t="s">
        <v>52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</row>
    <row r="146" spans="1:27" ht="15.75" customHeight="1" x14ac:dyDescent="0.25">
      <c r="A146" s="13" t="s">
        <v>97</v>
      </c>
      <c r="B146" s="87" t="s">
        <v>98</v>
      </c>
      <c r="C146" s="88"/>
      <c r="D146" s="89"/>
      <c r="E146" s="36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</row>
    <row r="147" spans="1:27" ht="15.75" customHeight="1" outlineLevel="1" x14ac:dyDescent="0.25">
      <c r="A147" s="18" t="s">
        <v>111</v>
      </c>
      <c r="B147" s="68" t="s">
        <v>244</v>
      </c>
      <c r="C147" s="158"/>
      <c r="D147" s="90">
        <v>1500</v>
      </c>
      <c r="E147" s="36">
        <f t="shared" ref="E147:E158" si="5">C147*D147</f>
        <v>0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15.75" customHeight="1" outlineLevel="1" x14ac:dyDescent="0.25">
      <c r="A148" s="18" t="s">
        <v>111</v>
      </c>
      <c r="B148" s="68" t="s">
        <v>245</v>
      </c>
      <c r="C148" s="71"/>
      <c r="D148" s="90">
        <v>1900</v>
      </c>
      <c r="E148" s="36">
        <f t="shared" si="5"/>
        <v>0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</row>
    <row r="149" spans="1:27" ht="15.75" customHeight="1" outlineLevel="1" x14ac:dyDescent="0.25">
      <c r="A149" s="18" t="s">
        <v>111</v>
      </c>
      <c r="B149" s="68" t="s">
        <v>246</v>
      </c>
      <c r="C149" s="71"/>
      <c r="D149" s="90">
        <v>1000</v>
      </c>
      <c r="E149" s="36">
        <f t="shared" si="5"/>
        <v>0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</row>
    <row r="150" spans="1:27" ht="15.75" customHeight="1" outlineLevel="1" x14ac:dyDescent="0.25">
      <c r="A150" s="18" t="s">
        <v>111</v>
      </c>
      <c r="B150" s="68" t="s">
        <v>247</v>
      </c>
      <c r="C150" s="71"/>
      <c r="D150" s="90">
        <v>800</v>
      </c>
      <c r="E150" s="36">
        <f t="shared" si="5"/>
        <v>0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15.75" customHeight="1" outlineLevel="1" x14ac:dyDescent="0.25">
      <c r="A151" s="18" t="s">
        <v>111</v>
      </c>
      <c r="B151" s="68" t="s">
        <v>248</v>
      </c>
      <c r="C151" s="71"/>
      <c r="D151" s="90">
        <v>3500</v>
      </c>
      <c r="E151" s="36">
        <f t="shared" si="5"/>
        <v>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</row>
    <row r="152" spans="1:27" ht="15.75" customHeight="1" outlineLevel="1" x14ac:dyDescent="0.25">
      <c r="A152" s="22"/>
      <c r="B152" s="68" t="s">
        <v>249</v>
      </c>
      <c r="C152" s="71"/>
      <c r="D152" s="90">
        <v>9000</v>
      </c>
      <c r="E152" s="36">
        <f t="shared" si="5"/>
        <v>0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</row>
    <row r="153" spans="1:27" ht="15.75" customHeight="1" outlineLevel="1" x14ac:dyDescent="0.25">
      <c r="A153" s="18" t="s">
        <v>111</v>
      </c>
      <c r="B153" s="68" t="s">
        <v>250</v>
      </c>
      <c r="C153" s="71"/>
      <c r="D153" s="90">
        <v>55000</v>
      </c>
      <c r="E153" s="36">
        <f t="shared" si="5"/>
        <v>0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15.75" customHeight="1" outlineLevel="1" x14ac:dyDescent="0.25">
      <c r="A154" s="18" t="s">
        <v>111</v>
      </c>
      <c r="B154" s="68" t="s">
        <v>251</v>
      </c>
      <c r="C154" s="71"/>
      <c r="D154" s="90">
        <v>10000</v>
      </c>
      <c r="E154" s="36">
        <f t="shared" si="5"/>
        <v>0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</row>
    <row r="155" spans="1:27" ht="15.75" customHeight="1" outlineLevel="1" x14ac:dyDescent="0.25">
      <c r="A155" s="22"/>
      <c r="B155" s="68" t="s">
        <v>252</v>
      </c>
      <c r="C155" s="71"/>
      <c r="D155" s="90">
        <v>2500</v>
      </c>
      <c r="E155" s="36">
        <f t="shared" si="5"/>
        <v>0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</row>
    <row r="156" spans="1:27" ht="15.75" customHeight="1" outlineLevel="1" x14ac:dyDescent="0.25">
      <c r="A156" s="18" t="s">
        <v>111</v>
      </c>
      <c r="B156" s="68" t="s">
        <v>253</v>
      </c>
      <c r="C156" s="71"/>
      <c r="D156" s="90">
        <v>530</v>
      </c>
      <c r="E156" s="36">
        <f t="shared" si="5"/>
        <v>0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15.75" customHeight="1" outlineLevel="1" x14ac:dyDescent="0.25">
      <c r="A157" s="22"/>
      <c r="B157" s="68" t="s">
        <v>254</v>
      </c>
      <c r="C157" s="71"/>
      <c r="D157" s="90">
        <v>5000</v>
      </c>
      <c r="E157" s="36">
        <f t="shared" si="5"/>
        <v>0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</row>
    <row r="158" spans="1:27" ht="15.75" customHeight="1" outlineLevel="1" x14ac:dyDescent="0.25">
      <c r="A158" s="18" t="s">
        <v>111</v>
      </c>
      <c r="B158" s="68" t="s">
        <v>255</v>
      </c>
      <c r="C158" s="71"/>
      <c r="D158" s="90">
        <v>9000</v>
      </c>
      <c r="E158" s="36">
        <f t="shared" si="5"/>
        <v>0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</row>
    <row r="159" spans="1:27" ht="15.75" customHeight="1" x14ac:dyDescent="0.25">
      <c r="A159" s="58"/>
      <c r="B159" s="23" t="s">
        <v>125</v>
      </c>
      <c r="C159" s="91"/>
      <c r="D159" s="92"/>
      <c r="E159" s="93">
        <f>SUM(E147:E158)</f>
        <v>0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15.75" customHeight="1" x14ac:dyDescent="0.25">
      <c r="A160" s="13">
        <v>2</v>
      </c>
      <c r="B160" s="87" t="s">
        <v>126</v>
      </c>
      <c r="C160" s="88"/>
      <c r="D160" s="94"/>
      <c r="E160" s="36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</row>
    <row r="161" spans="1:27" ht="15.75" customHeight="1" x14ac:dyDescent="0.25">
      <c r="A161" s="13">
        <v>3</v>
      </c>
      <c r="B161" s="87" t="s">
        <v>128</v>
      </c>
      <c r="C161" s="88"/>
      <c r="D161" s="94"/>
      <c r="E161" s="36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</row>
    <row r="162" spans="1:27" ht="15.75" customHeight="1" outlineLevel="1" x14ac:dyDescent="0.25">
      <c r="A162" s="18" t="s">
        <v>111</v>
      </c>
      <c r="B162" s="68" t="s">
        <v>129</v>
      </c>
      <c r="C162" s="71">
        <v>1</v>
      </c>
      <c r="D162" s="90">
        <v>80000</v>
      </c>
      <c r="E162" s="36">
        <f>C162*D162</f>
        <v>80000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15.75" customHeight="1" outlineLevel="1" x14ac:dyDescent="0.25">
      <c r="A163" s="18" t="s">
        <v>111</v>
      </c>
      <c r="B163" s="68" t="s">
        <v>141</v>
      </c>
      <c r="C163" s="71">
        <v>1</v>
      </c>
      <c r="D163" s="90">
        <v>60000</v>
      </c>
      <c r="E163" s="36">
        <f>C163*D163</f>
        <v>60000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</row>
    <row r="164" spans="1:27" ht="15.75" customHeight="1" outlineLevel="1" x14ac:dyDescent="0.25">
      <c r="A164" s="18" t="s">
        <v>111</v>
      </c>
      <c r="B164" s="68" t="s">
        <v>142</v>
      </c>
      <c r="C164" s="71">
        <v>0</v>
      </c>
      <c r="D164" s="90">
        <v>800000</v>
      </c>
      <c r="E164" s="36">
        <f>C164*D164</f>
        <v>0</v>
      </c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</row>
    <row r="165" spans="1:27" ht="15.75" customHeight="1" x14ac:dyDescent="0.25">
      <c r="A165" s="58"/>
      <c r="B165" s="23" t="s">
        <v>143</v>
      </c>
      <c r="C165" s="91"/>
      <c r="D165" s="93"/>
      <c r="E165" s="93">
        <f>SUM(E162:E164)</f>
        <v>140000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15.75" customHeight="1" x14ac:dyDescent="0.25">
      <c r="A166" s="28" t="s">
        <v>144</v>
      </c>
      <c r="B166" s="76"/>
      <c r="C166" s="77"/>
      <c r="D166" s="30"/>
      <c r="E166" s="30">
        <f>(E159+E165)/1000</f>
        <v>140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</row>
    <row r="167" spans="1:27" ht="15.75" customHeight="1" x14ac:dyDescent="0.25">
      <c r="A167" s="58"/>
      <c r="B167" s="86"/>
      <c r="C167" s="88"/>
      <c r="D167" s="86"/>
      <c r="E167" s="36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</row>
    <row r="168" spans="1:27" ht="15.75" customHeight="1" x14ac:dyDescent="0.25">
      <c r="A168" s="78" t="s">
        <v>256</v>
      </c>
      <c r="B168" s="79"/>
      <c r="C168" s="80"/>
      <c r="D168" s="79"/>
      <c r="E168" s="7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25.5" hidden="1" customHeight="1" outlineLevel="1" x14ac:dyDescent="0.25">
      <c r="A169" s="11" t="s">
        <v>8</v>
      </c>
      <c r="B169" s="56" t="s">
        <v>22</v>
      </c>
      <c r="C169" s="12" t="s">
        <v>51</v>
      </c>
      <c r="D169" s="32" t="s">
        <v>60</v>
      </c>
      <c r="E169" s="56" t="s">
        <v>26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</row>
    <row r="170" spans="1:27" ht="15.75" hidden="1" customHeight="1" outlineLevel="1" x14ac:dyDescent="0.25">
      <c r="A170" s="58">
        <v>1</v>
      </c>
      <c r="B170" s="86" t="s">
        <v>257</v>
      </c>
      <c r="C170" s="88"/>
      <c r="D170" s="86"/>
      <c r="E170" s="36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</row>
    <row r="171" spans="1:27" ht="15.75" hidden="1" customHeight="1" outlineLevel="1" x14ac:dyDescent="0.25">
      <c r="A171" s="58"/>
      <c r="B171" s="86" t="s">
        <v>258</v>
      </c>
      <c r="C171" s="88">
        <v>0</v>
      </c>
      <c r="D171" s="86"/>
      <c r="E171" s="36">
        <f t="shared" ref="E171:E176" si="6">C171*D171</f>
        <v>0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15.75" hidden="1" customHeight="1" outlineLevel="1" x14ac:dyDescent="0.25">
      <c r="A172" s="58"/>
      <c r="B172" s="86" t="s">
        <v>259</v>
      </c>
      <c r="C172" s="88">
        <v>0</v>
      </c>
      <c r="D172" s="86"/>
      <c r="E172" s="36">
        <f t="shared" si="6"/>
        <v>0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</row>
    <row r="173" spans="1:27" ht="15.75" hidden="1" customHeight="1" outlineLevel="1" x14ac:dyDescent="0.25">
      <c r="A173" s="58"/>
      <c r="B173" s="86" t="s">
        <v>260</v>
      </c>
      <c r="C173" s="88">
        <v>1</v>
      </c>
      <c r="D173" s="86"/>
      <c r="E173" s="36">
        <f t="shared" si="6"/>
        <v>0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</row>
    <row r="174" spans="1:27" ht="15.75" hidden="1" customHeight="1" outlineLevel="1" x14ac:dyDescent="0.25">
      <c r="A174" s="58">
        <v>2</v>
      </c>
      <c r="B174" s="86" t="s">
        <v>261</v>
      </c>
      <c r="C174" s="88"/>
      <c r="D174" s="86"/>
      <c r="E174" s="36">
        <f t="shared" si="6"/>
        <v>0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15.75" hidden="1" customHeight="1" outlineLevel="1" x14ac:dyDescent="0.25">
      <c r="A175" s="58"/>
      <c r="B175" s="86" t="s">
        <v>262</v>
      </c>
      <c r="C175" s="88">
        <v>0</v>
      </c>
      <c r="D175" s="86"/>
      <c r="E175" s="36">
        <f t="shared" si="6"/>
        <v>0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</row>
    <row r="176" spans="1:27" ht="15.75" hidden="1" customHeight="1" outlineLevel="1" x14ac:dyDescent="0.25">
      <c r="A176" s="58"/>
      <c r="B176" s="86" t="s">
        <v>263</v>
      </c>
      <c r="C176" s="88">
        <v>0</v>
      </c>
      <c r="D176" s="86"/>
      <c r="E176" s="36">
        <f t="shared" si="6"/>
        <v>0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</row>
    <row r="177" spans="1:27" ht="15.75" customHeight="1" collapsed="1" x14ac:dyDescent="0.25">
      <c r="A177" s="28" t="s">
        <v>264</v>
      </c>
      <c r="B177" s="76"/>
      <c r="C177" s="77"/>
      <c r="D177" s="30"/>
      <c r="E177" s="30">
        <f>SUM(E171:E176)</f>
        <v>0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15.75" customHeight="1" x14ac:dyDescent="0.25">
      <c r="A178" s="19"/>
      <c r="B178" s="19"/>
      <c r="C178" s="159"/>
      <c r="D178" s="19"/>
      <c r="E178" s="36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</row>
    <row r="179" spans="1:27" ht="15.75" customHeight="1" x14ac:dyDescent="0.25">
      <c r="A179" s="78" t="s">
        <v>265</v>
      </c>
      <c r="B179" s="79"/>
      <c r="C179" s="80"/>
      <c r="D179" s="79"/>
      <c r="E179" s="7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</row>
    <row r="180" spans="1:27" ht="28.5" customHeight="1" x14ac:dyDescent="0.25">
      <c r="A180" s="11" t="s">
        <v>8</v>
      </c>
      <c r="B180" s="56" t="s">
        <v>22</v>
      </c>
      <c r="C180" s="12" t="s">
        <v>51</v>
      </c>
      <c r="D180" s="32" t="s">
        <v>96</v>
      </c>
      <c r="E180" s="56" t="s">
        <v>52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15.75" customHeight="1" outlineLevel="1" x14ac:dyDescent="0.25">
      <c r="A181" s="14">
        <v>1</v>
      </c>
      <c r="B181" s="160" t="s">
        <v>266</v>
      </c>
      <c r="C181" s="161"/>
      <c r="D181" s="14"/>
      <c r="E181" s="36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</row>
    <row r="182" spans="1:27" ht="15.75" customHeight="1" outlineLevel="1" x14ac:dyDescent="0.25">
      <c r="A182" s="162" t="s">
        <v>111</v>
      </c>
      <c r="B182" s="69" t="str">
        <f>B127</f>
        <v>Куртка летняя ИТР</v>
      </c>
      <c r="C182" s="163">
        <v>12</v>
      </c>
      <c r="D182" s="120">
        <v>500</v>
      </c>
      <c r="E182" s="36">
        <f t="shared" ref="E182:E189" si="7">D182*C182</f>
        <v>6000</v>
      </c>
      <c r="F182" s="19"/>
      <c r="G182" s="19"/>
      <c r="H182" s="19"/>
      <c r="I182" s="62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</row>
    <row r="183" spans="1:27" ht="15.75" customHeight="1" outlineLevel="1" x14ac:dyDescent="0.25">
      <c r="A183" s="162" t="s">
        <v>111</v>
      </c>
      <c r="B183" s="69" t="str">
        <f>B129</f>
        <v>Футболка с коротким рукавом</v>
      </c>
      <c r="C183" s="163">
        <v>12</v>
      </c>
      <c r="D183" s="120">
        <v>500</v>
      </c>
      <c r="E183" s="36">
        <f t="shared" si="7"/>
        <v>6000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15.75" customHeight="1" outlineLevel="1" x14ac:dyDescent="0.25">
      <c r="A184" s="162" t="s">
        <v>111</v>
      </c>
      <c r="B184" s="69" t="str">
        <f>B130</f>
        <v>Футболка с длинным рукавом</v>
      </c>
      <c r="C184" s="163">
        <v>12</v>
      </c>
      <c r="D184" s="120">
        <v>500</v>
      </c>
      <c r="E184" s="36">
        <f t="shared" si="7"/>
        <v>6000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</row>
    <row r="185" spans="1:27" ht="15.75" customHeight="1" outlineLevel="1" x14ac:dyDescent="0.25">
      <c r="A185" s="162" t="s">
        <v>111</v>
      </c>
      <c r="B185" s="69" t="str">
        <f>B131</f>
        <v>Куртка зимняя ИТР</v>
      </c>
      <c r="C185" s="163">
        <v>12</v>
      </c>
      <c r="D185" s="120">
        <v>500</v>
      </c>
      <c r="E185" s="36">
        <f t="shared" si="7"/>
        <v>6000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</row>
    <row r="186" spans="1:27" ht="15.75" customHeight="1" outlineLevel="1" x14ac:dyDescent="0.25">
      <c r="A186" s="162" t="s">
        <v>111</v>
      </c>
      <c r="B186" s="69" t="str">
        <f>B132</f>
        <v>Каска белая ИТР</v>
      </c>
      <c r="C186" s="163">
        <v>12</v>
      </c>
      <c r="D186" s="120">
        <v>500</v>
      </c>
      <c r="E186" s="36">
        <f t="shared" si="7"/>
        <v>6000</v>
      </c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15.75" customHeight="1" outlineLevel="1" x14ac:dyDescent="0.25">
      <c r="A187" s="164"/>
      <c r="B187" s="69" t="s">
        <v>267</v>
      </c>
      <c r="C187" s="163">
        <v>12</v>
      </c>
      <c r="D187" s="120">
        <v>500</v>
      </c>
      <c r="E187" s="36">
        <f t="shared" si="7"/>
        <v>6000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</row>
    <row r="188" spans="1:27" ht="15.75" customHeight="1" outlineLevel="1" x14ac:dyDescent="0.25">
      <c r="A188" s="162" t="s">
        <v>111</v>
      </c>
      <c r="B188" s="69" t="str">
        <f>B133</f>
        <v>Сигнальный жилет</v>
      </c>
      <c r="C188" s="163">
        <v>12</v>
      </c>
      <c r="D188" s="120">
        <v>500</v>
      </c>
      <c r="E188" s="36">
        <f t="shared" si="7"/>
        <v>6000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</row>
    <row r="189" spans="1:27" ht="15.75" customHeight="1" outlineLevel="1" x14ac:dyDescent="0.25">
      <c r="A189" s="14"/>
      <c r="B189" s="14" t="s">
        <v>268</v>
      </c>
      <c r="C189" s="161">
        <v>0</v>
      </c>
      <c r="D189" s="14">
        <v>20000</v>
      </c>
      <c r="E189" s="36">
        <f t="shared" si="7"/>
        <v>0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15.75" customHeight="1" outlineLevel="1" x14ac:dyDescent="0.25">
      <c r="A190" s="14">
        <v>2</v>
      </c>
      <c r="B190" s="14" t="s">
        <v>269</v>
      </c>
      <c r="C190" s="161"/>
      <c r="D190" s="14"/>
      <c r="E190" s="16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</row>
    <row r="191" spans="1:27" ht="15.75" customHeight="1" outlineLevel="1" x14ac:dyDescent="0.25">
      <c r="A191" s="162" t="s">
        <v>111</v>
      </c>
      <c r="B191" s="19" t="s">
        <v>270</v>
      </c>
      <c r="C191" s="159">
        <v>40</v>
      </c>
      <c r="D191" s="19">
        <v>300</v>
      </c>
      <c r="E191" s="36">
        <f>C191*D191</f>
        <v>12000</v>
      </c>
      <c r="F191" s="19" t="s">
        <v>271</v>
      </c>
      <c r="G191" s="19"/>
      <c r="H191" s="19"/>
      <c r="I191" s="62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</row>
    <row r="192" spans="1:27" ht="15.75" customHeight="1" outlineLevel="1" x14ac:dyDescent="0.25">
      <c r="A192" s="162" t="s">
        <v>111</v>
      </c>
      <c r="B192" s="19" t="s">
        <v>272</v>
      </c>
      <c r="C192" s="159">
        <v>300</v>
      </c>
      <c r="D192" s="19">
        <v>100</v>
      </c>
      <c r="E192" s="36">
        <f>C192*D192</f>
        <v>30000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15.75" customHeight="1" outlineLevel="1" x14ac:dyDescent="0.25">
      <c r="A193" s="162" t="s">
        <v>111</v>
      </c>
      <c r="B193" s="107" t="s">
        <v>273</v>
      </c>
      <c r="C193" s="159">
        <v>2</v>
      </c>
      <c r="D193" s="19">
        <v>7000</v>
      </c>
      <c r="E193" s="36">
        <f>D193*C193</f>
        <v>14000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</row>
    <row r="194" spans="1:27" ht="15.75" customHeight="1" outlineLevel="1" x14ac:dyDescent="0.25">
      <c r="A194" s="162" t="s">
        <v>111</v>
      </c>
      <c r="B194" s="107" t="s">
        <v>274</v>
      </c>
      <c r="C194" s="159">
        <v>6</v>
      </c>
      <c r="D194" s="19">
        <v>3100</v>
      </c>
      <c r="E194" s="36">
        <f>D194*C194</f>
        <v>18600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</row>
    <row r="195" spans="1:27" ht="15.75" customHeight="1" outlineLevel="1" x14ac:dyDescent="0.25">
      <c r="A195" s="162" t="s">
        <v>111</v>
      </c>
      <c r="B195" s="19" t="s">
        <v>275</v>
      </c>
      <c r="C195" s="88">
        <v>0</v>
      </c>
      <c r="D195" s="165">
        <v>27000</v>
      </c>
      <c r="E195" s="166">
        <f>C195*D195</f>
        <v>0</v>
      </c>
      <c r="F195" s="19" t="s">
        <v>276</v>
      </c>
      <c r="G195" s="19"/>
      <c r="H195" s="19"/>
      <c r="I195" s="67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15.75" customHeight="1" x14ac:dyDescent="0.25">
      <c r="A196" s="28" t="s">
        <v>277</v>
      </c>
      <c r="B196" s="76"/>
      <c r="C196" s="77"/>
      <c r="D196" s="30"/>
      <c r="E196" s="30">
        <f>SUM(E182:E195)/1000</f>
        <v>116.6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</row>
    <row r="197" spans="1:27" ht="15.75" customHeight="1" x14ac:dyDescent="0.25">
      <c r="A197" s="19"/>
      <c r="B197" s="19"/>
      <c r="C197" s="15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</row>
    <row r="198" spans="1:27" ht="15.75" customHeight="1" x14ac:dyDescent="0.25">
      <c r="A198" s="19"/>
      <c r="B198" s="19"/>
      <c r="C198" s="15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15.75" customHeight="1" x14ac:dyDescent="0.25">
      <c r="A199" s="167" t="s">
        <v>278</v>
      </c>
      <c r="B199" s="167"/>
      <c r="C199" s="168"/>
      <c r="D199" s="167"/>
      <c r="E199" s="167"/>
      <c r="F199" s="167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</row>
    <row r="200" spans="1:27" ht="15.75" customHeight="1" x14ac:dyDescent="0.25">
      <c r="A200" s="167"/>
      <c r="B200" s="167"/>
      <c r="C200" s="168"/>
      <c r="D200" s="167"/>
      <c r="E200" s="167"/>
      <c r="F200" s="167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</row>
    <row r="201" spans="1:27" ht="15.75" customHeight="1" x14ac:dyDescent="0.25">
      <c r="A201" s="19"/>
      <c r="B201" s="19"/>
      <c r="C201" s="15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x14ac:dyDescent="0.25">
      <c r="A202" s="5" t="s">
        <v>279</v>
      </c>
      <c r="B202" s="169"/>
      <c r="C202" s="6"/>
      <c r="D202" s="5"/>
      <c r="E202" s="5"/>
      <c r="F202" s="7"/>
    </row>
    <row r="203" spans="1:27" ht="30" x14ac:dyDescent="0.25">
      <c r="A203" s="11" t="s">
        <v>8</v>
      </c>
      <c r="B203" s="56" t="s">
        <v>9</v>
      </c>
      <c r="C203" s="11" t="s">
        <v>10</v>
      </c>
      <c r="D203" s="11" t="s">
        <v>11</v>
      </c>
      <c r="E203" s="11" t="s">
        <v>12</v>
      </c>
      <c r="F203" s="56" t="s">
        <v>13</v>
      </c>
    </row>
    <row r="204" spans="1:27" ht="15" customHeight="1" x14ac:dyDescent="0.25">
      <c r="A204" s="170"/>
      <c r="B204" s="171" t="s">
        <v>280</v>
      </c>
      <c r="C204" s="172"/>
      <c r="D204" s="173"/>
      <c r="E204" s="174"/>
      <c r="F204" s="175"/>
    </row>
    <row r="205" spans="1:27" ht="15" customHeight="1" x14ac:dyDescent="0.25">
      <c r="A205" s="1"/>
      <c r="B205" s="176" t="s">
        <v>281</v>
      </c>
      <c r="C205" s="177">
        <v>1</v>
      </c>
      <c r="D205" s="178"/>
      <c r="E205" s="179">
        <v>0.3</v>
      </c>
      <c r="F205" s="180"/>
    </row>
    <row r="206" spans="1:27" ht="15" customHeight="1" x14ac:dyDescent="0.25">
      <c r="A206" s="1"/>
      <c r="B206" s="176" t="s">
        <v>282</v>
      </c>
      <c r="C206" s="177">
        <v>1</v>
      </c>
      <c r="D206" s="178"/>
      <c r="E206" s="179">
        <v>0.5</v>
      </c>
      <c r="F206" s="180"/>
    </row>
    <row r="207" spans="1:27" ht="15" customHeight="1" x14ac:dyDescent="0.25">
      <c r="A207" s="1"/>
      <c r="B207" s="176" t="s">
        <v>283</v>
      </c>
      <c r="C207" s="177">
        <v>1</v>
      </c>
      <c r="D207" s="178"/>
      <c r="E207" s="179">
        <v>0.5</v>
      </c>
      <c r="F207" s="180"/>
    </row>
    <row r="208" spans="1:27" ht="15" customHeight="1" x14ac:dyDescent="0.25">
      <c r="A208" s="1"/>
      <c r="B208" s="181" t="s">
        <v>284</v>
      </c>
      <c r="C208" s="177">
        <v>1</v>
      </c>
      <c r="D208" s="178"/>
      <c r="E208" s="179">
        <v>0.5</v>
      </c>
      <c r="F208" s="180"/>
    </row>
    <row r="209" spans="1:9" ht="15" customHeight="1" x14ac:dyDescent="0.25">
      <c r="A209" s="1"/>
      <c r="B209" s="182" t="s">
        <v>285</v>
      </c>
      <c r="C209" s="183">
        <v>0</v>
      </c>
      <c r="D209" s="180"/>
      <c r="E209" s="184">
        <v>1</v>
      </c>
      <c r="F209" s="180"/>
    </row>
    <row r="210" spans="1:9" ht="15" customHeight="1" x14ac:dyDescent="0.25">
      <c r="A210" s="1"/>
      <c r="B210" s="182" t="s">
        <v>286</v>
      </c>
      <c r="C210" s="183">
        <v>0</v>
      </c>
      <c r="D210" s="180"/>
      <c r="E210" s="184">
        <v>1</v>
      </c>
      <c r="F210" s="180"/>
    </row>
    <row r="211" spans="1:9" ht="15" customHeight="1" x14ac:dyDescent="0.25">
      <c r="A211" s="1"/>
      <c r="B211" s="176" t="s">
        <v>287</v>
      </c>
      <c r="C211" s="177">
        <v>1</v>
      </c>
      <c r="D211" s="178"/>
      <c r="E211" s="179">
        <v>1</v>
      </c>
      <c r="F211" s="180"/>
    </row>
    <row r="212" spans="1:9" ht="15" customHeight="1" x14ac:dyDescent="0.25">
      <c r="A212" s="1"/>
      <c r="B212" s="182" t="s">
        <v>288</v>
      </c>
      <c r="C212" s="183">
        <v>0</v>
      </c>
      <c r="D212" s="180"/>
      <c r="E212" s="184">
        <v>1</v>
      </c>
      <c r="F212" s="180"/>
    </row>
    <row r="213" spans="1:9" ht="15" customHeight="1" x14ac:dyDescent="0.25">
      <c r="A213" s="1"/>
      <c r="B213" s="176" t="s">
        <v>289</v>
      </c>
      <c r="C213" s="177">
        <v>1</v>
      </c>
      <c r="D213" s="178"/>
      <c r="E213" s="179">
        <v>1</v>
      </c>
      <c r="F213" s="180"/>
    </row>
    <row r="214" spans="1:9" ht="15" customHeight="1" x14ac:dyDescent="0.25">
      <c r="A214" s="1"/>
      <c r="B214" s="182" t="s">
        <v>290</v>
      </c>
      <c r="C214" s="183">
        <v>0</v>
      </c>
      <c r="D214" s="180"/>
      <c r="E214" s="184">
        <v>1</v>
      </c>
      <c r="F214" s="180"/>
    </row>
    <row r="215" spans="1:9" ht="15" customHeight="1" x14ac:dyDescent="0.25">
      <c r="A215" s="1"/>
      <c r="B215" s="176" t="s">
        <v>291</v>
      </c>
      <c r="C215" s="177">
        <v>1</v>
      </c>
      <c r="D215" s="178"/>
      <c r="E215" s="179">
        <v>1</v>
      </c>
      <c r="F215" s="180"/>
    </row>
    <row r="216" spans="1:9" ht="15" customHeight="1" x14ac:dyDescent="0.25">
      <c r="A216" s="1"/>
      <c r="B216" s="176" t="s">
        <v>292</v>
      </c>
      <c r="C216" s="177">
        <v>1</v>
      </c>
      <c r="D216" s="178"/>
      <c r="E216" s="179">
        <v>1</v>
      </c>
      <c r="F216" s="180"/>
    </row>
    <row r="217" spans="1:9" ht="15" customHeight="1" x14ac:dyDescent="0.25">
      <c r="A217" s="1"/>
      <c r="B217" s="176" t="s">
        <v>293</v>
      </c>
      <c r="C217" s="177">
        <v>1</v>
      </c>
      <c r="D217" s="178"/>
      <c r="E217" s="179">
        <v>1</v>
      </c>
      <c r="F217" s="180"/>
    </row>
    <row r="218" spans="1:9" ht="15" customHeight="1" x14ac:dyDescent="0.25">
      <c r="A218" s="1"/>
      <c r="B218" s="185" t="s">
        <v>294</v>
      </c>
      <c r="C218" s="186">
        <v>1</v>
      </c>
      <c r="D218" s="187"/>
      <c r="E218" s="188">
        <v>1</v>
      </c>
      <c r="F218" s="189"/>
    </row>
    <row r="219" spans="1:9" ht="15" customHeight="1" x14ac:dyDescent="0.25">
      <c r="A219" s="190" t="s">
        <v>295</v>
      </c>
      <c r="B219" s="19"/>
      <c r="C219" s="20"/>
      <c r="D219" s="180">
        <f>SUM(D205:D218)</f>
        <v>0</v>
      </c>
      <c r="E219" s="109"/>
      <c r="F219" s="191">
        <v>1657</v>
      </c>
    </row>
    <row r="220" spans="1:9" ht="15" customHeight="1" x14ac:dyDescent="0.25">
      <c r="A220" s="190"/>
      <c r="B220" s="19"/>
      <c r="C220" s="20"/>
      <c r="D220" s="180"/>
      <c r="E220" s="109"/>
      <c r="F220" s="191"/>
    </row>
    <row r="221" spans="1:9" ht="15" customHeight="1" x14ac:dyDescent="0.25">
      <c r="A221" s="170"/>
      <c r="B221" s="171" t="s">
        <v>296</v>
      </c>
      <c r="C221" s="192"/>
      <c r="D221" s="193"/>
      <c r="E221" s="174"/>
      <c r="F221" s="194"/>
      <c r="H221" s="195" t="s">
        <v>297</v>
      </c>
      <c r="I221" s="195" t="s">
        <v>298</v>
      </c>
    </row>
    <row r="222" spans="1:9" ht="15" customHeight="1" x14ac:dyDescent="0.25">
      <c r="B222" s="176" t="s">
        <v>299</v>
      </c>
      <c r="C222" s="177">
        <v>1</v>
      </c>
      <c r="D222" s="196"/>
      <c r="E222" s="197">
        <v>0.3</v>
      </c>
      <c r="F222" s="196"/>
      <c r="H222" s="191">
        <f>'[2]Список сотрудников с окладами'!$H$21/1000</f>
        <v>3171.3103448275861</v>
      </c>
      <c r="I222" s="191">
        <f>'[2]Список сотрудников с окладами'!$L$21/1000</f>
        <v>3767.1724137931042</v>
      </c>
    </row>
    <row r="223" spans="1:9" ht="15" customHeight="1" x14ac:dyDescent="0.25">
      <c r="B223" s="176" t="s">
        <v>300</v>
      </c>
      <c r="C223" s="177">
        <v>1</v>
      </c>
      <c r="D223" s="196"/>
      <c r="E223" s="197">
        <v>0.3</v>
      </c>
      <c r="F223" s="196"/>
      <c r="G223" s="55" t="s">
        <v>301</v>
      </c>
      <c r="H223" s="198">
        <f>H222-F219-F233</f>
        <v>1054.2630321839079</v>
      </c>
      <c r="I223" s="198">
        <f>I222-F219-F233</f>
        <v>1650.125101149426</v>
      </c>
    </row>
    <row r="224" spans="1:9" ht="15" customHeight="1" x14ac:dyDescent="0.25">
      <c r="B224" s="182" t="s">
        <v>302</v>
      </c>
      <c r="C224" s="183">
        <v>0</v>
      </c>
      <c r="D224" s="196"/>
      <c r="E224" s="197">
        <v>1</v>
      </c>
      <c r="F224" s="196"/>
    </row>
    <row r="225" spans="1:27" ht="15" customHeight="1" x14ac:dyDescent="0.25">
      <c r="B225" s="176" t="s">
        <v>303</v>
      </c>
      <c r="C225" s="177">
        <v>1</v>
      </c>
      <c r="D225" s="196"/>
      <c r="E225" s="197">
        <v>0.3</v>
      </c>
      <c r="F225" s="196"/>
    </row>
    <row r="226" spans="1:27" ht="15" customHeight="1" x14ac:dyDescent="0.25">
      <c r="B226" s="176" t="s">
        <v>304</v>
      </c>
      <c r="C226" s="177">
        <v>1</v>
      </c>
      <c r="D226" s="196"/>
      <c r="E226" s="197">
        <v>0.3</v>
      </c>
      <c r="F226" s="196"/>
    </row>
    <row r="227" spans="1:27" ht="15" customHeight="1" x14ac:dyDescent="0.25">
      <c r="B227" s="176" t="s">
        <v>305</v>
      </c>
      <c r="C227" s="177">
        <v>1</v>
      </c>
      <c r="D227" s="196"/>
      <c r="E227" s="197">
        <v>0.3</v>
      </c>
      <c r="F227" s="196"/>
    </row>
    <row r="228" spans="1:27" ht="15" customHeight="1" x14ac:dyDescent="0.25">
      <c r="B228" s="176" t="s">
        <v>306</v>
      </c>
      <c r="C228" s="177">
        <v>1</v>
      </c>
      <c r="D228" s="196"/>
      <c r="E228" s="197">
        <v>0.5</v>
      </c>
      <c r="F228" s="196"/>
    </row>
    <row r="229" spans="1:27" ht="15" customHeight="1" x14ac:dyDescent="0.25">
      <c r="B229" s="176" t="s">
        <v>307</v>
      </c>
      <c r="C229" s="177">
        <v>1</v>
      </c>
      <c r="D229" s="199"/>
      <c r="E229" s="197">
        <v>0.3</v>
      </c>
      <c r="F229" s="196"/>
    </row>
    <row r="230" spans="1:27" ht="15" customHeight="1" x14ac:dyDescent="0.25">
      <c r="B230" s="182" t="s">
        <v>308</v>
      </c>
      <c r="C230" s="183">
        <v>0</v>
      </c>
      <c r="D230" s="199"/>
      <c r="E230" s="197">
        <v>0</v>
      </c>
      <c r="F230" s="196"/>
    </row>
    <row r="231" spans="1:27" ht="15" customHeight="1" x14ac:dyDescent="0.25">
      <c r="B231" s="182" t="s">
        <v>308</v>
      </c>
      <c r="C231" s="183">
        <v>0</v>
      </c>
      <c r="D231" s="100"/>
      <c r="E231" s="200">
        <v>0</v>
      </c>
      <c r="F231" s="180"/>
    </row>
    <row r="232" spans="1:27" ht="15" customHeight="1" x14ac:dyDescent="0.25">
      <c r="B232" s="201" t="s">
        <v>309</v>
      </c>
      <c r="C232" s="202">
        <v>0</v>
      </c>
      <c r="D232" s="203"/>
      <c r="E232" s="204">
        <v>0</v>
      </c>
      <c r="F232" s="189"/>
    </row>
    <row r="233" spans="1:27" ht="15" customHeight="1" x14ac:dyDescent="0.25">
      <c r="A233" s="190" t="s">
        <v>310</v>
      </c>
      <c r="B233" s="14"/>
      <c r="C233" s="161"/>
      <c r="D233" s="205"/>
      <c r="E233" s="14"/>
      <c r="F233" s="206">
        <v>460.04731264367814</v>
      </c>
      <c r="G233" s="198"/>
    </row>
    <row r="234" spans="1:27" ht="15" customHeight="1" x14ac:dyDescent="0.25">
      <c r="A234" s="190"/>
      <c r="B234" s="14"/>
      <c r="C234" s="161"/>
      <c r="D234" s="205"/>
      <c r="E234" s="14"/>
      <c r="F234" s="26"/>
    </row>
    <row r="235" spans="1:27" ht="15" customHeight="1" x14ac:dyDescent="0.25">
      <c r="A235" s="170"/>
      <c r="B235" s="171" t="s">
        <v>311</v>
      </c>
      <c r="C235" s="170"/>
      <c r="D235" s="207"/>
      <c r="E235" s="170"/>
      <c r="F235" s="170"/>
    </row>
    <row r="236" spans="1:27" ht="15" customHeight="1" x14ac:dyDescent="0.25">
      <c r="B236" s="208"/>
      <c r="C236" s="34">
        <v>0</v>
      </c>
      <c r="D236" s="178"/>
      <c r="E236" s="197">
        <v>1</v>
      </c>
      <c r="F236" s="180"/>
    </row>
    <row r="237" spans="1:27" ht="15" customHeight="1" x14ac:dyDescent="0.25">
      <c r="B237" s="208"/>
      <c r="C237" s="34">
        <v>0</v>
      </c>
      <c r="D237" s="178"/>
      <c r="E237" s="197">
        <v>1</v>
      </c>
      <c r="F237" s="180"/>
    </row>
    <row r="238" spans="1:27" ht="15" customHeight="1" x14ac:dyDescent="0.25">
      <c r="A238" s="190" t="s">
        <v>19</v>
      </c>
      <c r="F238" s="209"/>
    </row>
    <row r="240" spans="1:27" ht="15.75" customHeight="1" x14ac:dyDescent="0.25">
      <c r="A240" s="5" t="s">
        <v>6</v>
      </c>
      <c r="B240" s="5"/>
      <c r="C240" s="6"/>
      <c r="D240" s="5"/>
      <c r="E240" s="5"/>
      <c r="F240" s="7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2.25" customHeight="1" outlineLevel="1" x14ac:dyDescent="0.25">
      <c r="A241" s="11" t="s">
        <v>8</v>
      </c>
      <c r="B241" s="56" t="s">
        <v>9</v>
      </c>
      <c r="C241" s="11" t="s">
        <v>10</v>
      </c>
      <c r="D241" s="11" t="s">
        <v>11</v>
      </c>
      <c r="E241" s="11" t="s">
        <v>12</v>
      </c>
      <c r="F241" s="56" t="s">
        <v>13</v>
      </c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</row>
    <row r="242" spans="1:27" ht="15.75" customHeight="1" outlineLevel="1" x14ac:dyDescent="0.25">
      <c r="A242" s="13">
        <v>1</v>
      </c>
      <c r="B242" s="14" t="s">
        <v>14</v>
      </c>
      <c r="C242" s="15"/>
      <c r="D242" s="16"/>
      <c r="E242" s="17"/>
      <c r="F242" s="16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</row>
    <row r="243" spans="1:27" ht="15.75" customHeight="1" outlineLevel="1" x14ac:dyDescent="0.25">
      <c r="A243" s="18" t="s">
        <v>15</v>
      </c>
      <c r="B243" s="19" t="s">
        <v>16</v>
      </c>
      <c r="C243" s="34">
        <v>1</v>
      </c>
      <c r="D243" s="36">
        <v>150</v>
      </c>
      <c r="E243" s="210">
        <v>1</v>
      </c>
      <c r="F243" s="36">
        <f>D243/0.87*1.32*C243*E243</f>
        <v>227.58620689655174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ht="15.75" customHeight="1" outlineLevel="1" x14ac:dyDescent="0.25">
      <c r="A244" s="18" t="s">
        <v>15</v>
      </c>
      <c r="B244" s="19" t="s">
        <v>17</v>
      </c>
      <c r="C244" s="34">
        <v>1</v>
      </c>
      <c r="D244" s="36">
        <v>130</v>
      </c>
      <c r="E244" s="210">
        <v>1</v>
      </c>
      <c r="F244" s="36">
        <f>D244/0.87*1.32*C244*E244</f>
        <v>197.24137931034483</v>
      </c>
      <c r="G244" s="19"/>
      <c r="H244" s="19"/>
      <c r="I244" s="36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</row>
    <row r="245" spans="1:27" ht="15.75" customHeight="1" outlineLevel="1" x14ac:dyDescent="0.25">
      <c r="A245" s="22"/>
      <c r="B245" s="23" t="s">
        <v>18</v>
      </c>
      <c r="C245" s="91"/>
      <c r="D245" s="93"/>
      <c r="E245" s="211"/>
      <c r="F245" s="93">
        <f>SUM(F243:F244)</f>
        <v>424.82758620689657</v>
      </c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</row>
    <row r="246" spans="1:27" ht="15.75" customHeight="1" x14ac:dyDescent="0.25">
      <c r="A246" s="28" t="s">
        <v>19</v>
      </c>
      <c r="B246" s="28"/>
      <c r="C246" s="29"/>
      <c r="D246" s="28"/>
      <c r="E246" s="28"/>
      <c r="F246" s="30">
        <f>F245</f>
        <v>424.82758620689657</v>
      </c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:27" ht="15.75" customHeight="1" x14ac:dyDescent="0.25">
      <c r="A247" s="14"/>
      <c r="B247" s="14"/>
      <c r="C247" s="161"/>
      <c r="D247" s="14"/>
      <c r="E247" s="14"/>
      <c r="F247" s="16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</row>
    <row r="248" spans="1:27" ht="15.75" customHeight="1" x14ac:dyDescent="0.25">
      <c r="A248" s="5" t="s">
        <v>312</v>
      </c>
      <c r="B248" s="5"/>
      <c r="C248" s="6"/>
      <c r="D248" s="5"/>
      <c r="E248" s="5"/>
      <c r="F248" s="36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</row>
    <row r="249" spans="1:27" ht="33" customHeight="1" outlineLevel="1" x14ac:dyDescent="0.25">
      <c r="A249" s="11" t="s">
        <v>8</v>
      </c>
      <c r="B249" s="56" t="s">
        <v>22</v>
      </c>
      <c r="C249" s="12" t="s">
        <v>10</v>
      </c>
      <c r="D249" s="32" t="s">
        <v>60</v>
      </c>
      <c r="E249" s="56" t="s">
        <v>52</v>
      </c>
      <c r="F249" s="36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spans="1:27" ht="15.75" customHeight="1" outlineLevel="1" x14ac:dyDescent="0.25">
      <c r="A250" s="58">
        <v>1</v>
      </c>
      <c r="B250" s="19" t="s">
        <v>313</v>
      </c>
      <c r="C250" s="159">
        <v>0</v>
      </c>
      <c r="D250" s="19">
        <v>60</v>
      </c>
      <c r="E250" s="19">
        <f>C250*D250*1.42</f>
        <v>0</v>
      </c>
      <c r="F250" s="36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</row>
    <row r="251" spans="1:27" ht="15.75" customHeight="1" outlineLevel="1" x14ac:dyDescent="0.25">
      <c r="A251" s="58">
        <v>2</v>
      </c>
      <c r="B251" s="19" t="s">
        <v>293</v>
      </c>
      <c r="C251" s="159">
        <v>0</v>
      </c>
      <c r="D251" s="19">
        <v>110</v>
      </c>
      <c r="E251" s="19">
        <f>C251*D251*1.42</f>
        <v>0</v>
      </c>
      <c r="F251" s="36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</row>
    <row r="252" spans="1:27" ht="15.75" customHeight="1" outlineLevel="1" x14ac:dyDescent="0.25">
      <c r="A252" s="58">
        <v>3</v>
      </c>
      <c r="B252" s="19" t="s">
        <v>314</v>
      </c>
      <c r="C252" s="159">
        <v>0</v>
      </c>
      <c r="D252" s="19">
        <v>50</v>
      </c>
      <c r="E252" s="19">
        <f>C252*D252*1.42</f>
        <v>0</v>
      </c>
      <c r="F252" s="36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spans="1:27" ht="15.75" customHeight="1" outlineLevel="1" x14ac:dyDescent="0.25">
      <c r="A253" s="58">
        <v>4</v>
      </c>
      <c r="B253" s="19" t="s">
        <v>315</v>
      </c>
      <c r="C253" s="159">
        <v>0</v>
      </c>
      <c r="D253" s="19">
        <v>60</v>
      </c>
      <c r="E253" s="19">
        <f>C253*D253*1.42</f>
        <v>0</v>
      </c>
      <c r="F253" s="36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</row>
    <row r="254" spans="1:27" ht="15.75" customHeight="1" x14ac:dyDescent="0.25">
      <c r="A254" s="28" t="s">
        <v>316</v>
      </c>
      <c r="B254" s="76"/>
      <c r="C254" s="77"/>
      <c r="D254" s="30"/>
      <c r="E254" s="30">
        <f>SUM(E250:E253)</f>
        <v>0</v>
      </c>
      <c r="F254" s="36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</row>
    <row r="255" spans="1:27" ht="15.75" customHeight="1" x14ac:dyDescent="0.25">
      <c r="A255" s="19"/>
      <c r="B255" s="19"/>
      <c r="C255" s="159"/>
      <c r="D255" s="19"/>
      <c r="E255" s="19"/>
      <c r="F255" s="36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spans="1:27" ht="15.75" customHeight="1" x14ac:dyDescent="0.25">
      <c r="A256" s="5" t="s">
        <v>317</v>
      </c>
      <c r="B256" s="5"/>
      <c r="C256" s="6"/>
      <c r="D256" s="5"/>
      <c r="E256" s="5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</row>
    <row r="257" spans="1:27" ht="26.25" customHeight="1" outlineLevel="1" x14ac:dyDescent="0.25">
      <c r="A257" s="11" t="s">
        <v>8</v>
      </c>
      <c r="B257" s="56" t="s">
        <v>22</v>
      </c>
      <c r="C257" s="12" t="s">
        <v>51</v>
      </c>
      <c r="D257" s="56" t="s">
        <v>157</v>
      </c>
      <c r="E257" s="56" t="s">
        <v>26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</row>
    <row r="258" spans="1:27" ht="15.75" customHeight="1" outlineLevel="1" x14ac:dyDescent="0.25">
      <c r="A258" s="58">
        <v>1</v>
      </c>
      <c r="B258" s="19" t="s">
        <v>318</v>
      </c>
      <c r="C258" s="34">
        <v>1</v>
      </c>
      <c r="D258" s="36">
        <v>300</v>
      </c>
      <c r="E258" s="36">
        <f>C258*D258</f>
        <v>300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</row>
    <row r="259" spans="1:27" ht="15.75" customHeight="1" outlineLevel="1" x14ac:dyDescent="0.25">
      <c r="A259" s="58">
        <v>2</v>
      </c>
      <c r="B259" s="19" t="s">
        <v>319</v>
      </c>
      <c r="C259" s="34">
        <v>1</v>
      </c>
      <c r="D259" s="36">
        <v>700</v>
      </c>
      <c r="E259" s="36">
        <f>C259*D259</f>
        <v>700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</row>
    <row r="260" spans="1:27" ht="15.75" customHeight="1" outlineLevel="1" x14ac:dyDescent="0.25">
      <c r="A260" s="58">
        <v>3</v>
      </c>
      <c r="B260" s="19"/>
      <c r="C260" s="34"/>
      <c r="D260" s="36"/>
      <c r="E260" s="36">
        <f>C260*D260</f>
        <v>0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</row>
    <row r="261" spans="1:27" ht="15.75" customHeight="1" outlineLevel="1" x14ac:dyDescent="0.25">
      <c r="A261" s="58">
        <v>4</v>
      </c>
      <c r="B261" s="19"/>
      <c r="C261" s="34"/>
      <c r="D261" s="36"/>
      <c r="E261" s="36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</row>
    <row r="262" spans="1:27" ht="15.75" customHeight="1" x14ac:dyDescent="0.25">
      <c r="A262" s="28" t="s">
        <v>320</v>
      </c>
      <c r="B262" s="28"/>
      <c r="C262" s="77"/>
      <c r="D262" s="30"/>
      <c r="E262" s="30">
        <f>SUM(E258:E261)</f>
        <v>1000</v>
      </c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</row>
    <row r="263" spans="1:27" ht="15.75" customHeight="1" x14ac:dyDescent="0.25">
      <c r="A263" s="22"/>
      <c r="B263" s="19"/>
      <c r="C263" s="34"/>
      <c r="D263" s="36"/>
      <c r="E263" s="36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</row>
    <row r="264" spans="1:27" ht="15.75" customHeight="1" x14ac:dyDescent="0.25">
      <c r="A264" s="45" t="s">
        <v>20</v>
      </c>
      <c r="B264" s="5"/>
      <c r="C264" s="6"/>
      <c r="D264" s="5"/>
      <c r="E264" s="5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</row>
    <row r="265" spans="1:27" ht="30.6" customHeight="1" x14ac:dyDescent="0.25">
      <c r="A265" s="11" t="s">
        <v>8</v>
      </c>
      <c r="B265" s="56" t="s">
        <v>22</v>
      </c>
      <c r="C265" s="12" t="s">
        <v>321</v>
      </c>
      <c r="D265" s="56" t="s">
        <v>322</v>
      </c>
      <c r="E265" s="56" t="s">
        <v>26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</row>
    <row r="266" spans="1:27" ht="15.75" customHeight="1" x14ac:dyDescent="0.25">
      <c r="A266" s="22"/>
      <c r="B266" s="19" t="s">
        <v>323</v>
      </c>
      <c r="C266" s="34">
        <v>2</v>
      </c>
      <c r="D266" s="36">
        <v>125</v>
      </c>
      <c r="E266" s="36">
        <f>C266*D266</f>
        <v>250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</row>
    <row r="267" spans="1:27" ht="15.75" customHeight="1" x14ac:dyDescent="0.25">
      <c r="A267" s="37"/>
      <c r="B267" s="212"/>
      <c r="C267" s="213">
        <v>0</v>
      </c>
      <c r="D267" s="214">
        <v>0</v>
      </c>
      <c r="E267" s="214">
        <f>C267*D267</f>
        <v>0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</row>
    <row r="268" spans="1:27" ht="15.75" customHeight="1" x14ac:dyDescent="0.25">
      <c r="A268" s="22"/>
      <c r="B268" s="19"/>
      <c r="C268" s="34"/>
      <c r="D268" s="36"/>
      <c r="E268" s="16">
        <f>E267+E266</f>
        <v>250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</row>
    <row r="269" spans="1:27" ht="15.75" customHeight="1" x14ac:dyDescent="0.25">
      <c r="A269" s="22"/>
      <c r="B269" s="19"/>
      <c r="C269" s="34"/>
      <c r="D269" s="36"/>
      <c r="E269" s="36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</row>
    <row r="270" spans="1:27" ht="15.75" customHeight="1" x14ac:dyDescent="0.25">
      <c r="A270" s="215" t="s">
        <v>324</v>
      </c>
      <c r="B270" s="216"/>
      <c r="C270" s="217"/>
      <c r="D270" s="216"/>
      <c r="E270" s="216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</row>
    <row r="271" spans="1:27" ht="30.75" customHeight="1" x14ac:dyDescent="0.25">
      <c r="A271" s="11" t="s">
        <v>8</v>
      </c>
      <c r="B271" s="56" t="s">
        <v>22</v>
      </c>
      <c r="C271" s="12" t="s">
        <v>321</v>
      </c>
      <c r="D271" s="56" t="s">
        <v>325</v>
      </c>
      <c r="E271" s="56" t="s">
        <v>26</v>
      </c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</row>
    <row r="272" spans="1:27" ht="15.75" customHeight="1" x14ac:dyDescent="0.25">
      <c r="A272" s="22"/>
      <c r="B272" s="19" t="s">
        <v>326</v>
      </c>
      <c r="C272" s="34">
        <v>2</v>
      </c>
      <c r="D272" s="36">
        <v>26</v>
      </c>
      <c r="E272" s="36">
        <f>C272*D272</f>
        <v>52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</row>
    <row r="273" spans="1:27" ht="15.75" customHeight="1" x14ac:dyDescent="0.25">
      <c r="A273" s="22"/>
      <c r="B273" s="19" t="s">
        <v>327</v>
      </c>
      <c r="C273" s="34">
        <v>2</v>
      </c>
      <c r="D273" s="36">
        <v>24</v>
      </c>
      <c r="E273" s="36">
        <f>C273*D273</f>
        <v>48</v>
      </c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</row>
    <row r="274" spans="1:27" ht="15.75" customHeight="1" x14ac:dyDescent="0.25">
      <c r="A274" s="22"/>
      <c r="B274" s="19" t="s">
        <v>328</v>
      </c>
      <c r="C274" s="34">
        <v>4</v>
      </c>
      <c r="D274" s="36">
        <v>160</v>
      </c>
      <c r="E274" s="36">
        <f>C274*D274</f>
        <v>640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</row>
    <row r="275" spans="1:27" ht="15.75" customHeight="1" x14ac:dyDescent="0.25">
      <c r="A275" s="22"/>
      <c r="B275" s="19" t="s">
        <v>329</v>
      </c>
      <c r="C275" s="34">
        <v>0</v>
      </c>
      <c r="D275" s="36">
        <v>24</v>
      </c>
      <c r="E275" s="36">
        <f>C275*D275</f>
        <v>0</v>
      </c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</row>
    <row r="276" spans="1:27" ht="15.75" customHeight="1" x14ac:dyDescent="0.25">
      <c r="A276" s="22"/>
      <c r="B276" s="19" t="s">
        <v>330</v>
      </c>
      <c r="C276" s="159">
        <v>0</v>
      </c>
      <c r="D276" s="19">
        <v>24</v>
      </c>
      <c r="E276" s="36">
        <f>C276*D276</f>
        <v>0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</row>
    <row r="277" spans="1:27" ht="15.75" customHeight="1" x14ac:dyDescent="0.25">
      <c r="A277" s="37"/>
      <c r="B277" s="212"/>
      <c r="C277" s="213"/>
      <c r="D277" s="214"/>
      <c r="E277" s="214">
        <f>SUM(E272:E276)</f>
        <v>740</v>
      </c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</row>
    <row r="278" spans="1:27" ht="15.75" customHeight="1" x14ac:dyDescent="0.25">
      <c r="A278" s="22"/>
      <c r="B278" s="19"/>
      <c r="C278" s="34"/>
      <c r="D278" s="36"/>
      <c r="E278" s="36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</row>
    <row r="279" spans="1:27" ht="15.75" customHeight="1" x14ac:dyDescent="0.25">
      <c r="A279" s="45" t="s">
        <v>331</v>
      </c>
      <c r="B279" s="5"/>
      <c r="C279" s="6"/>
      <c r="D279" s="5"/>
      <c r="E279" s="5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</row>
    <row r="280" spans="1:27" ht="30" x14ac:dyDescent="0.25">
      <c r="A280" s="11" t="s">
        <v>8</v>
      </c>
      <c r="B280" s="56" t="s">
        <v>22</v>
      </c>
      <c r="C280" s="12"/>
      <c r="D280" s="56"/>
      <c r="E280" s="56" t="s">
        <v>26</v>
      </c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</row>
    <row r="281" spans="1:27" ht="15.75" customHeight="1" x14ac:dyDescent="0.25">
      <c r="A281" s="22"/>
      <c r="B281" s="19" t="s">
        <v>331</v>
      </c>
      <c r="C281" s="34">
        <v>2</v>
      </c>
      <c r="D281" s="36"/>
      <c r="E281" s="16">
        <v>500</v>
      </c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</row>
    <row r="282" spans="1:27" ht="15.75" customHeight="1" x14ac:dyDescent="0.25">
      <c r="A282" s="22"/>
      <c r="B282" s="19"/>
      <c r="C282" s="34"/>
      <c r="D282" s="36"/>
      <c r="E282" s="36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</row>
    <row r="283" spans="1:27" ht="15.75" customHeight="1" x14ac:dyDescent="0.25">
      <c r="A283" s="22"/>
      <c r="B283" s="19"/>
      <c r="C283" s="34"/>
      <c r="D283" s="36"/>
      <c r="E283" s="36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</row>
    <row r="284" spans="1:27" ht="15.75" customHeight="1" x14ac:dyDescent="0.25">
      <c r="A284" s="5" t="s">
        <v>332</v>
      </c>
      <c r="B284" s="5"/>
      <c r="C284" s="6"/>
      <c r="D284" s="5"/>
      <c r="E284" s="5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</row>
    <row r="285" spans="1:27" ht="27" customHeight="1" outlineLevel="1" x14ac:dyDescent="0.25">
      <c r="A285" s="11" t="s">
        <v>8</v>
      </c>
      <c r="B285" s="56" t="s">
        <v>22</v>
      </c>
      <c r="C285" s="12" t="s">
        <v>51</v>
      </c>
      <c r="D285" s="56" t="s">
        <v>322</v>
      </c>
      <c r="E285" s="56" t="s">
        <v>26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</row>
    <row r="286" spans="1:27" ht="15.75" customHeight="1" outlineLevel="1" x14ac:dyDescent="0.25">
      <c r="A286" s="58">
        <v>1</v>
      </c>
      <c r="B286" s="19" t="s">
        <v>333</v>
      </c>
      <c r="C286" s="34">
        <v>0</v>
      </c>
      <c r="D286" s="36"/>
      <c r="E286" s="36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</row>
    <row r="287" spans="1:27" ht="15.75" customHeight="1" outlineLevel="1" x14ac:dyDescent="0.25">
      <c r="A287" s="18" t="s">
        <v>15</v>
      </c>
      <c r="B287" s="19" t="s">
        <v>334</v>
      </c>
      <c r="C287" s="34">
        <v>0</v>
      </c>
      <c r="D287" s="36">
        <f>120000*6</f>
        <v>720000</v>
      </c>
      <c r="E287" s="36">
        <f>C287*D287</f>
        <v>0</v>
      </c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</row>
    <row r="288" spans="1:27" ht="15.75" customHeight="1" outlineLevel="1" x14ac:dyDescent="0.25">
      <c r="A288" s="18" t="s">
        <v>15</v>
      </c>
      <c r="B288" s="19" t="s">
        <v>335</v>
      </c>
      <c r="C288" s="34">
        <v>0</v>
      </c>
      <c r="D288" s="36">
        <v>3000000</v>
      </c>
      <c r="E288" s="36">
        <f>C288*D288</f>
        <v>0</v>
      </c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</row>
    <row r="289" spans="1:27" ht="15.75" customHeight="1" outlineLevel="1" x14ac:dyDescent="0.25">
      <c r="A289" s="18" t="s">
        <v>15</v>
      </c>
      <c r="B289" s="19" t="s">
        <v>336</v>
      </c>
      <c r="C289" s="34">
        <v>0</v>
      </c>
      <c r="D289" s="36">
        <v>5000000</v>
      </c>
      <c r="E289" s="36">
        <f>C289*D289</f>
        <v>0</v>
      </c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</row>
    <row r="290" spans="1:27" ht="15.75" customHeight="1" x14ac:dyDescent="0.25">
      <c r="A290" s="28" t="s">
        <v>337</v>
      </c>
      <c r="B290" s="28"/>
      <c r="C290" s="77"/>
      <c r="D290" s="30"/>
      <c r="E290" s="30">
        <f>SUM(E287:E289)/1000</f>
        <v>0</v>
      </c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</row>
    <row r="291" spans="1:27" ht="15.75" customHeight="1" x14ac:dyDescent="0.25">
      <c r="A291" s="22"/>
      <c r="B291" s="19"/>
      <c r="C291" s="34"/>
      <c r="D291" s="36"/>
      <c r="E291" s="36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</row>
    <row r="292" spans="1:27" ht="15.75" customHeight="1" x14ac:dyDescent="0.25">
      <c r="A292" s="5" t="s">
        <v>338</v>
      </c>
      <c r="B292" s="5"/>
      <c r="C292" s="6"/>
      <c r="D292" s="5"/>
      <c r="E292" s="5"/>
      <c r="F292" s="7"/>
      <c r="G292" s="7"/>
      <c r="H292" s="7"/>
      <c r="I292" s="7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</row>
    <row r="293" spans="1:27" ht="58.5" customHeight="1" outlineLevel="1" x14ac:dyDescent="0.25">
      <c r="A293" s="11" t="s">
        <v>8</v>
      </c>
      <c r="B293" s="56" t="s">
        <v>22</v>
      </c>
      <c r="C293" s="12" t="s">
        <v>51</v>
      </c>
      <c r="D293" s="32" t="s">
        <v>339</v>
      </c>
      <c r="E293" s="32" t="s">
        <v>340</v>
      </c>
      <c r="F293" s="32" t="s">
        <v>341</v>
      </c>
      <c r="G293" s="32" t="s">
        <v>342</v>
      </c>
      <c r="H293" s="32" t="s">
        <v>343</v>
      </c>
      <c r="I293" s="32" t="s">
        <v>344</v>
      </c>
      <c r="J293" s="57"/>
      <c r="K293" s="57"/>
      <c r="L293" s="57"/>
      <c r="M293" s="57"/>
      <c r="N293" s="57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</row>
    <row r="294" spans="1:27" ht="15.75" customHeight="1" outlineLevel="1" x14ac:dyDescent="0.25">
      <c r="A294" s="58">
        <v>1</v>
      </c>
      <c r="B294" s="19" t="s">
        <v>333</v>
      </c>
      <c r="C294" s="34"/>
      <c r="D294" s="36"/>
      <c r="E294" s="36"/>
      <c r="F294" s="36"/>
      <c r="G294" s="36"/>
      <c r="H294" s="36">
        <f>(60+12)/12</f>
        <v>6</v>
      </c>
      <c r="I294" s="36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</row>
    <row r="295" spans="1:27" ht="15.75" customHeight="1" outlineLevel="1" x14ac:dyDescent="0.25">
      <c r="A295" s="18" t="s">
        <v>15</v>
      </c>
      <c r="B295" s="19" t="s">
        <v>345</v>
      </c>
      <c r="C295" s="34">
        <v>2</v>
      </c>
      <c r="D295" s="36">
        <v>30</v>
      </c>
      <c r="E295" s="36">
        <v>10</v>
      </c>
      <c r="F295" s="36">
        <v>2</v>
      </c>
      <c r="G295" s="36">
        <v>58</v>
      </c>
      <c r="H295" s="36">
        <f>$H$294</f>
        <v>6</v>
      </c>
      <c r="I295" s="83">
        <f>C295*D295*E295*F295*G295/1000+H295</f>
        <v>75.599999999999994</v>
      </c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</row>
    <row r="296" spans="1:27" ht="15.75" customHeight="1" outlineLevel="1" x14ac:dyDescent="0.25">
      <c r="A296" s="18" t="s">
        <v>15</v>
      </c>
      <c r="B296" s="19" t="s">
        <v>346</v>
      </c>
      <c r="C296" s="34">
        <v>1</v>
      </c>
      <c r="D296" s="36">
        <v>30</v>
      </c>
      <c r="E296" s="36">
        <v>10</v>
      </c>
      <c r="F296" s="36">
        <v>2</v>
      </c>
      <c r="G296" s="36">
        <v>58</v>
      </c>
      <c r="H296" s="36">
        <f>$H$294</f>
        <v>6</v>
      </c>
      <c r="I296" s="83">
        <f>C296*D296*E296*F296*G296/1000+H296</f>
        <v>40.799999999999997</v>
      </c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</row>
    <row r="297" spans="1:27" ht="15.75" customHeight="1" outlineLevel="1" x14ac:dyDescent="0.25">
      <c r="A297" s="18" t="s">
        <v>15</v>
      </c>
      <c r="B297" s="19" t="s">
        <v>347</v>
      </c>
      <c r="C297" s="34">
        <v>1</v>
      </c>
      <c r="D297" s="36">
        <v>30</v>
      </c>
      <c r="E297" s="36">
        <v>10</v>
      </c>
      <c r="F297" s="36">
        <v>2</v>
      </c>
      <c r="G297" s="36">
        <v>58</v>
      </c>
      <c r="H297" s="36">
        <f>$H$294</f>
        <v>6</v>
      </c>
      <c r="I297" s="83">
        <f>C297*D297*E297*F297*G297/1000+H297</f>
        <v>40.799999999999997</v>
      </c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</row>
    <row r="298" spans="1:27" ht="15.75" customHeight="1" x14ac:dyDescent="0.25">
      <c r="A298" s="28" t="s">
        <v>348</v>
      </c>
      <c r="B298" s="28"/>
      <c r="C298" s="77"/>
      <c r="D298" s="30"/>
      <c r="E298" s="30"/>
      <c r="F298" s="30"/>
      <c r="G298" s="30"/>
      <c r="H298" s="30"/>
      <c r="I298" s="30">
        <f>SUM(I295:I297)</f>
        <v>157.19999999999999</v>
      </c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</row>
    <row r="299" spans="1:27" ht="15.75" customHeight="1" x14ac:dyDescent="0.25">
      <c r="A299" s="22"/>
      <c r="B299" s="19"/>
      <c r="C299" s="34"/>
      <c r="D299" s="36"/>
      <c r="E299" s="36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</row>
    <row r="300" spans="1:27" ht="15.75" customHeight="1" x14ac:dyDescent="0.25">
      <c r="A300" s="5" t="s">
        <v>145</v>
      </c>
      <c r="B300" s="5"/>
      <c r="C300" s="6"/>
      <c r="D300" s="5"/>
      <c r="E300" s="5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</row>
    <row r="301" spans="1:27" ht="27" customHeight="1" x14ac:dyDescent="0.25">
      <c r="A301" s="11" t="s">
        <v>8</v>
      </c>
      <c r="B301" s="56" t="s">
        <v>22</v>
      </c>
      <c r="C301" s="12" t="s">
        <v>51</v>
      </c>
      <c r="D301" s="56" t="s">
        <v>322</v>
      </c>
      <c r="E301" s="56" t="s">
        <v>26</v>
      </c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</row>
    <row r="302" spans="1:27" ht="15.75" customHeight="1" outlineLevel="1" x14ac:dyDescent="0.25">
      <c r="A302" s="58">
        <v>1</v>
      </c>
      <c r="B302" s="19" t="s">
        <v>349</v>
      </c>
      <c r="C302" s="34">
        <v>1</v>
      </c>
      <c r="D302" s="36">
        <v>200</v>
      </c>
      <c r="E302" s="36">
        <f t="shared" ref="E302:E315" si="8">C302*D302</f>
        <v>200</v>
      </c>
      <c r="F302" s="36"/>
      <c r="G302" s="36"/>
      <c r="H302" s="36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</row>
    <row r="303" spans="1:27" ht="15.75" customHeight="1" outlineLevel="1" x14ac:dyDescent="0.25">
      <c r="A303" s="58">
        <v>2</v>
      </c>
      <c r="B303" s="19" t="s">
        <v>350</v>
      </c>
      <c r="C303" s="34">
        <v>1</v>
      </c>
      <c r="D303" s="36">
        <v>100</v>
      </c>
      <c r="E303" s="36">
        <f t="shared" si="8"/>
        <v>100</v>
      </c>
      <c r="F303" s="36"/>
      <c r="G303" s="36"/>
      <c r="H303" s="36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</row>
    <row r="304" spans="1:27" ht="15.75" customHeight="1" outlineLevel="1" x14ac:dyDescent="0.25">
      <c r="A304" s="58">
        <v>3</v>
      </c>
      <c r="B304" s="19" t="s">
        <v>351</v>
      </c>
      <c r="C304" s="34">
        <v>1</v>
      </c>
      <c r="D304" s="36">
        <v>50</v>
      </c>
      <c r="E304" s="36">
        <f t="shared" si="8"/>
        <v>50</v>
      </c>
      <c r="F304" s="36"/>
      <c r="G304" s="36"/>
      <c r="H304" s="36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</row>
    <row r="305" spans="1:27" ht="15.75" customHeight="1" outlineLevel="1" x14ac:dyDescent="0.25">
      <c r="A305" s="58">
        <v>4</v>
      </c>
      <c r="B305" s="19" t="s">
        <v>352</v>
      </c>
      <c r="C305" s="34">
        <v>2</v>
      </c>
      <c r="D305" s="36">
        <v>20</v>
      </c>
      <c r="E305" s="36">
        <f t="shared" si="8"/>
        <v>40</v>
      </c>
      <c r="F305" s="36"/>
      <c r="G305" s="36"/>
      <c r="H305" s="36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</row>
    <row r="306" spans="1:27" ht="15.75" customHeight="1" outlineLevel="1" x14ac:dyDescent="0.25">
      <c r="A306" s="58">
        <v>5</v>
      </c>
      <c r="B306" s="19" t="s">
        <v>353</v>
      </c>
      <c r="C306" s="34">
        <v>4</v>
      </c>
      <c r="D306" s="36">
        <v>16</v>
      </c>
      <c r="E306" s="36">
        <f t="shared" si="8"/>
        <v>64</v>
      </c>
      <c r="F306" s="36"/>
      <c r="G306" s="36"/>
      <c r="H306" s="36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</row>
    <row r="307" spans="1:27" ht="15.75" customHeight="1" outlineLevel="1" x14ac:dyDescent="0.25">
      <c r="A307" s="58">
        <v>6</v>
      </c>
      <c r="B307" s="19" t="s">
        <v>354</v>
      </c>
      <c r="C307" s="34">
        <v>2</v>
      </c>
      <c r="D307" s="36">
        <v>6</v>
      </c>
      <c r="E307" s="36">
        <f t="shared" si="8"/>
        <v>12</v>
      </c>
      <c r="F307" s="36"/>
      <c r="G307" s="36"/>
      <c r="H307" s="36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</row>
    <row r="308" spans="1:27" ht="15.75" customHeight="1" outlineLevel="1" x14ac:dyDescent="0.25">
      <c r="A308" s="58"/>
      <c r="B308" s="19" t="s">
        <v>355</v>
      </c>
      <c r="C308" s="34">
        <v>8</v>
      </c>
      <c r="D308" s="36">
        <v>3</v>
      </c>
      <c r="E308" s="36">
        <f t="shared" si="8"/>
        <v>24</v>
      </c>
      <c r="F308" s="36"/>
      <c r="G308" s="36"/>
      <c r="H308" s="36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</row>
    <row r="309" spans="1:27" ht="15.75" customHeight="1" outlineLevel="1" x14ac:dyDescent="0.25">
      <c r="A309" s="58"/>
      <c r="B309" s="19"/>
      <c r="C309" s="34"/>
      <c r="D309" s="36"/>
      <c r="E309" s="36"/>
      <c r="F309" s="36"/>
      <c r="G309" s="36"/>
      <c r="H309" s="36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</row>
    <row r="310" spans="1:27" ht="15.75" customHeight="1" outlineLevel="1" x14ac:dyDescent="0.25">
      <c r="A310" s="58">
        <v>7</v>
      </c>
      <c r="B310" s="19" t="s">
        <v>356</v>
      </c>
      <c r="C310" s="34">
        <v>1</v>
      </c>
      <c r="D310" s="36">
        <v>20</v>
      </c>
      <c r="E310" s="36">
        <f t="shared" si="8"/>
        <v>20</v>
      </c>
      <c r="F310" s="36"/>
      <c r="G310" s="36"/>
      <c r="H310" s="36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</row>
    <row r="311" spans="1:27" ht="15.75" customHeight="1" outlineLevel="1" x14ac:dyDescent="0.25">
      <c r="A311" s="58">
        <v>8</v>
      </c>
      <c r="B311" s="19" t="s">
        <v>357</v>
      </c>
      <c r="C311" s="34">
        <v>1</v>
      </c>
      <c r="D311" s="36">
        <v>20</v>
      </c>
      <c r="E311" s="36">
        <f t="shared" si="8"/>
        <v>20</v>
      </c>
      <c r="F311" s="36"/>
      <c r="G311" s="36"/>
      <c r="H311" s="36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</row>
    <row r="312" spans="1:27" ht="15.75" customHeight="1" outlineLevel="1" x14ac:dyDescent="0.25">
      <c r="A312" s="58">
        <v>9</v>
      </c>
      <c r="B312" s="19" t="s">
        <v>358</v>
      </c>
      <c r="C312" s="34">
        <v>0</v>
      </c>
      <c r="D312" s="36">
        <v>30</v>
      </c>
      <c r="E312" s="36">
        <f t="shared" si="8"/>
        <v>0</v>
      </c>
      <c r="F312" s="36"/>
      <c r="G312" s="36"/>
      <c r="H312" s="36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</row>
    <row r="313" spans="1:27" ht="15.75" customHeight="1" outlineLevel="1" x14ac:dyDescent="0.25">
      <c r="A313" s="58">
        <v>10</v>
      </c>
      <c r="B313" s="19" t="s">
        <v>359</v>
      </c>
      <c r="C313" s="34">
        <v>1</v>
      </c>
      <c r="D313" s="36">
        <v>30</v>
      </c>
      <c r="E313" s="36">
        <f t="shared" si="8"/>
        <v>30</v>
      </c>
      <c r="F313" s="36"/>
      <c r="G313" s="36"/>
      <c r="H313" s="36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</row>
    <row r="314" spans="1:27" ht="15.75" customHeight="1" outlineLevel="1" x14ac:dyDescent="0.25">
      <c r="A314" s="58">
        <v>11</v>
      </c>
      <c r="B314" s="19" t="s">
        <v>360</v>
      </c>
      <c r="C314" s="34">
        <v>0</v>
      </c>
      <c r="D314" s="36">
        <f>1200/18</f>
        <v>66.666666666666671</v>
      </c>
      <c r="E314" s="36">
        <f t="shared" si="8"/>
        <v>0</v>
      </c>
      <c r="F314" s="36"/>
      <c r="G314" s="36"/>
      <c r="H314" s="36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</row>
    <row r="315" spans="1:27" ht="15.75" customHeight="1" outlineLevel="1" x14ac:dyDescent="0.25">
      <c r="A315" s="58">
        <v>12</v>
      </c>
      <c r="B315" s="19" t="s">
        <v>361</v>
      </c>
      <c r="C315" s="34">
        <v>1</v>
      </c>
      <c r="D315" s="36">
        <v>20</v>
      </c>
      <c r="E315" s="36">
        <f t="shared" si="8"/>
        <v>20</v>
      </c>
      <c r="F315" s="36"/>
      <c r="G315" s="36"/>
      <c r="H315" s="36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</row>
    <row r="316" spans="1:27" ht="15.75" customHeight="1" x14ac:dyDescent="0.25">
      <c r="A316" s="28" t="s">
        <v>362</v>
      </c>
      <c r="B316" s="28"/>
      <c r="C316" s="77"/>
      <c r="D316" s="30"/>
      <c r="E316" s="30">
        <f>SUM(E302:E315)</f>
        <v>580</v>
      </c>
      <c r="F316" s="36"/>
      <c r="G316" s="36"/>
      <c r="H316" s="36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</row>
    <row r="317" spans="1:27" ht="15.75" customHeight="1" x14ac:dyDescent="0.25">
      <c r="A317" s="19"/>
      <c r="B317" s="57"/>
      <c r="C317" s="26"/>
      <c r="D317" s="26"/>
      <c r="E317" s="26"/>
      <c r="F317" s="36"/>
      <c r="G317" s="36"/>
      <c r="H317" s="36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</row>
    <row r="318" spans="1:27" ht="15.75" customHeight="1" x14ac:dyDescent="0.25">
      <c r="A318" s="45" t="s">
        <v>363</v>
      </c>
      <c r="B318" s="5"/>
      <c r="C318" s="6"/>
      <c r="D318" s="5"/>
      <c r="E318" s="5"/>
      <c r="F318" s="36"/>
      <c r="G318" s="36"/>
      <c r="H318" s="36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</row>
    <row r="319" spans="1:27" ht="15.75" customHeight="1" x14ac:dyDescent="0.25">
      <c r="A319" s="19"/>
      <c r="B319" s="19" t="s">
        <v>47</v>
      </c>
      <c r="C319" s="34">
        <v>1</v>
      </c>
      <c r="D319" s="36">
        <v>500</v>
      </c>
      <c r="E319" s="16">
        <f>C319*D319</f>
        <v>500</v>
      </c>
      <c r="F319" s="36"/>
      <c r="G319" s="36"/>
      <c r="H319" s="36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</row>
    <row r="320" spans="1:27" ht="15.75" customHeight="1" x14ac:dyDescent="0.25">
      <c r="A320" s="19"/>
      <c r="B320" s="19"/>
      <c r="C320" s="34"/>
      <c r="D320" s="36"/>
      <c r="E320" s="36"/>
      <c r="F320" s="36"/>
      <c r="G320" s="36"/>
      <c r="H320" s="36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</row>
    <row r="321" spans="1:27" ht="15.75" customHeight="1" x14ac:dyDescent="0.25">
      <c r="A321" s="19"/>
      <c r="B321" s="171" t="s">
        <v>364</v>
      </c>
      <c r="C321" s="170"/>
      <c r="D321" s="218" t="s">
        <v>365</v>
      </c>
      <c r="E321" s="218" t="s">
        <v>366</v>
      </c>
      <c r="F321" s="218" t="s">
        <v>367</v>
      </c>
      <c r="G321" s="36"/>
      <c r="H321" s="36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</row>
    <row r="322" spans="1:27" ht="15.75" customHeight="1" x14ac:dyDescent="0.25">
      <c r="A322" s="19"/>
      <c r="B322" s="208" t="s">
        <v>368</v>
      </c>
      <c r="C322" s="34">
        <v>1.5</v>
      </c>
      <c r="D322" s="196">
        <v>7500</v>
      </c>
      <c r="E322" s="196">
        <v>7500</v>
      </c>
      <c r="F322" s="196">
        <f>C322*(D322+E322)</f>
        <v>22500</v>
      </c>
      <c r="G322" s="36"/>
      <c r="H322" s="36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</row>
    <row r="323" spans="1:27" ht="15.75" customHeight="1" x14ac:dyDescent="0.25">
      <c r="A323" s="19"/>
      <c r="B323" s="208" t="s">
        <v>369</v>
      </c>
      <c r="C323" s="34">
        <v>0</v>
      </c>
      <c r="D323" s="196">
        <v>7500</v>
      </c>
      <c r="E323" s="196">
        <v>7500</v>
      </c>
      <c r="F323" s="196">
        <f t="shared" ref="F323:F344" si="9">C323*(D323+E323)</f>
        <v>0</v>
      </c>
      <c r="G323" s="36"/>
      <c r="H323" s="36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</row>
    <row r="324" spans="1:27" ht="15.75" customHeight="1" x14ac:dyDescent="0.25">
      <c r="A324" s="19"/>
      <c r="B324" s="208" t="s">
        <v>370</v>
      </c>
      <c r="C324" s="34">
        <v>1.5</v>
      </c>
      <c r="D324" s="196">
        <v>7500</v>
      </c>
      <c r="E324" s="196">
        <v>7500</v>
      </c>
      <c r="F324" s="196">
        <f t="shared" si="9"/>
        <v>22500</v>
      </c>
      <c r="G324" s="36"/>
      <c r="H324" s="36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</row>
    <row r="325" spans="1:27" ht="15.75" customHeight="1" x14ac:dyDescent="0.25">
      <c r="A325" s="19"/>
      <c r="B325" s="208" t="s">
        <v>371</v>
      </c>
      <c r="C325" s="34">
        <v>0</v>
      </c>
      <c r="D325" s="196">
        <v>7500</v>
      </c>
      <c r="E325" s="196">
        <v>7500</v>
      </c>
      <c r="F325" s="196">
        <f t="shared" si="9"/>
        <v>0</v>
      </c>
      <c r="G325" s="36"/>
      <c r="H325" s="36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</row>
    <row r="326" spans="1:27" ht="15.75" customHeight="1" x14ac:dyDescent="0.25">
      <c r="A326" s="19"/>
      <c r="B326" s="208" t="s">
        <v>372</v>
      </c>
      <c r="C326" s="34">
        <v>0</v>
      </c>
      <c r="D326" s="196">
        <v>7500</v>
      </c>
      <c r="E326" s="196">
        <v>7500</v>
      </c>
      <c r="F326" s="196">
        <f t="shared" si="9"/>
        <v>0</v>
      </c>
      <c r="G326" s="36"/>
      <c r="H326" s="36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</row>
    <row r="327" spans="1:27" ht="15.75" customHeight="1" x14ac:dyDescent="0.25">
      <c r="A327" s="19"/>
      <c r="B327" s="208" t="s">
        <v>373</v>
      </c>
      <c r="C327" s="34">
        <v>0</v>
      </c>
      <c r="D327" s="196">
        <v>7500</v>
      </c>
      <c r="E327" s="196">
        <v>7500</v>
      </c>
      <c r="F327" s="196">
        <f t="shared" si="9"/>
        <v>0</v>
      </c>
      <c r="G327" s="36"/>
      <c r="H327" s="36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</row>
    <row r="328" spans="1:27" ht="15.75" customHeight="1" x14ac:dyDescent="0.25">
      <c r="A328" s="19"/>
      <c r="B328" s="208" t="s">
        <v>374</v>
      </c>
      <c r="C328" s="34">
        <v>1</v>
      </c>
      <c r="D328" s="196">
        <v>7500</v>
      </c>
      <c r="E328" s="196">
        <v>7500</v>
      </c>
      <c r="F328" s="196">
        <f t="shared" si="9"/>
        <v>15000</v>
      </c>
      <c r="G328" s="36"/>
      <c r="H328" s="36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</row>
    <row r="329" spans="1:27" ht="15.75" customHeight="1" x14ac:dyDescent="0.25">
      <c r="A329" s="19"/>
      <c r="B329" s="208" t="s">
        <v>375</v>
      </c>
      <c r="C329" s="34">
        <v>0</v>
      </c>
      <c r="D329" s="196">
        <v>7500</v>
      </c>
      <c r="E329" s="196">
        <v>7500</v>
      </c>
      <c r="F329" s="196">
        <f t="shared" si="9"/>
        <v>0</v>
      </c>
      <c r="G329" s="36"/>
      <c r="H329" s="36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</row>
    <row r="330" spans="1:27" ht="15.75" customHeight="1" x14ac:dyDescent="0.25">
      <c r="A330" s="19"/>
      <c r="B330" s="208" t="s">
        <v>376</v>
      </c>
      <c r="C330" s="34">
        <v>0</v>
      </c>
      <c r="D330" s="196">
        <v>7500</v>
      </c>
      <c r="E330" s="196">
        <v>7500</v>
      </c>
      <c r="F330" s="196">
        <f t="shared" si="9"/>
        <v>0</v>
      </c>
      <c r="G330" s="36"/>
      <c r="H330" s="36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</row>
    <row r="331" spans="1:27" ht="15.75" customHeight="1" x14ac:dyDescent="0.25">
      <c r="A331" s="19"/>
      <c r="B331" s="208" t="s">
        <v>377</v>
      </c>
      <c r="C331" s="34">
        <v>1</v>
      </c>
      <c r="D331" s="196">
        <v>7500</v>
      </c>
      <c r="E331" s="196">
        <v>7500</v>
      </c>
      <c r="F331" s="196">
        <f t="shared" si="9"/>
        <v>15000</v>
      </c>
      <c r="G331" s="36"/>
      <c r="H331" s="36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</row>
    <row r="332" spans="1:27" ht="15.75" customHeight="1" x14ac:dyDescent="0.25">
      <c r="A332" s="19"/>
      <c r="B332" s="208" t="s">
        <v>378</v>
      </c>
      <c r="C332" s="34">
        <v>1</v>
      </c>
      <c r="D332" s="196">
        <v>7500</v>
      </c>
      <c r="E332" s="196">
        <v>7500</v>
      </c>
      <c r="F332" s="196">
        <f t="shared" si="9"/>
        <v>15000</v>
      </c>
      <c r="G332" s="36"/>
      <c r="H332" s="36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</row>
    <row r="333" spans="1:27" ht="15.75" customHeight="1" x14ac:dyDescent="0.25">
      <c r="A333" s="19"/>
      <c r="B333" s="208" t="s">
        <v>379</v>
      </c>
      <c r="C333" s="34">
        <v>1</v>
      </c>
      <c r="D333" s="196">
        <v>7500</v>
      </c>
      <c r="E333" s="196">
        <v>7500</v>
      </c>
      <c r="F333" s="196">
        <f t="shared" si="9"/>
        <v>15000</v>
      </c>
      <c r="G333" s="36"/>
      <c r="H333" s="36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</row>
    <row r="334" spans="1:27" ht="15.75" customHeight="1" x14ac:dyDescent="0.25">
      <c r="A334" s="19"/>
      <c r="B334" s="208" t="s">
        <v>380</v>
      </c>
      <c r="C334" s="34">
        <v>0</v>
      </c>
      <c r="D334" s="196">
        <v>7500</v>
      </c>
      <c r="E334" s="196">
        <v>7500</v>
      </c>
      <c r="F334" s="196">
        <f t="shared" si="9"/>
        <v>0</v>
      </c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</row>
    <row r="335" spans="1:27" ht="15.75" customHeight="1" x14ac:dyDescent="0.25">
      <c r="A335" s="19"/>
      <c r="B335" s="208" t="s">
        <v>381</v>
      </c>
      <c r="C335" s="34">
        <v>0</v>
      </c>
      <c r="D335" s="196">
        <v>7500</v>
      </c>
      <c r="E335" s="196">
        <v>7500</v>
      </c>
      <c r="F335" s="196">
        <f t="shared" si="9"/>
        <v>0</v>
      </c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</row>
    <row r="336" spans="1:27" ht="15.75" customHeight="1" x14ac:dyDescent="0.25">
      <c r="A336" s="19"/>
      <c r="B336" s="208" t="s">
        <v>382</v>
      </c>
      <c r="C336" s="34">
        <v>1</v>
      </c>
      <c r="D336" s="196">
        <v>7500</v>
      </c>
      <c r="E336" s="196">
        <v>7500</v>
      </c>
      <c r="F336" s="196">
        <f t="shared" si="9"/>
        <v>15000</v>
      </c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</row>
    <row r="337" spans="1:27" ht="15.75" customHeight="1" x14ac:dyDescent="0.25">
      <c r="A337" s="19"/>
      <c r="B337" s="208" t="s">
        <v>383</v>
      </c>
      <c r="C337" s="34">
        <v>0</v>
      </c>
      <c r="D337" s="196">
        <v>7500</v>
      </c>
      <c r="E337" s="196">
        <v>7500</v>
      </c>
      <c r="F337" s="196">
        <f t="shared" si="9"/>
        <v>0</v>
      </c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</row>
    <row r="338" spans="1:27" ht="15.75" customHeight="1" x14ac:dyDescent="0.25">
      <c r="A338" s="19"/>
      <c r="B338" s="208" t="s">
        <v>384</v>
      </c>
      <c r="C338" s="34">
        <v>0</v>
      </c>
      <c r="D338" s="196">
        <v>7500</v>
      </c>
      <c r="E338" s="196">
        <v>7500</v>
      </c>
      <c r="F338" s="196">
        <f t="shared" si="9"/>
        <v>0</v>
      </c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</row>
    <row r="339" spans="1:27" ht="15.75" customHeight="1" x14ac:dyDescent="0.25">
      <c r="A339" s="19"/>
      <c r="B339" s="208" t="s">
        <v>385</v>
      </c>
      <c r="C339" s="34">
        <v>0</v>
      </c>
      <c r="D339" s="196">
        <v>7500</v>
      </c>
      <c r="E339" s="196">
        <v>7500</v>
      </c>
      <c r="F339" s="196">
        <f t="shared" si="9"/>
        <v>0</v>
      </c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</row>
    <row r="340" spans="1:27" ht="15.75" customHeight="1" x14ac:dyDescent="0.25">
      <c r="A340" s="19"/>
      <c r="B340" s="208" t="s">
        <v>386</v>
      </c>
      <c r="C340" s="34">
        <v>1</v>
      </c>
      <c r="D340" s="196">
        <v>7500</v>
      </c>
      <c r="E340" s="196">
        <v>7500</v>
      </c>
      <c r="F340" s="196">
        <f t="shared" si="9"/>
        <v>15000</v>
      </c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</row>
    <row r="341" spans="1:27" ht="15.75" customHeight="1" x14ac:dyDescent="0.25">
      <c r="A341" s="19"/>
      <c r="B341" s="208" t="s">
        <v>387</v>
      </c>
      <c r="C341" s="34">
        <v>2</v>
      </c>
      <c r="D341" s="196">
        <v>7500</v>
      </c>
      <c r="E341" s="196">
        <v>7500</v>
      </c>
      <c r="F341" s="196">
        <f t="shared" si="9"/>
        <v>30000</v>
      </c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</row>
    <row r="342" spans="1:27" ht="15.75" customHeight="1" x14ac:dyDescent="0.25">
      <c r="A342" s="19"/>
      <c r="B342" s="208" t="s">
        <v>388</v>
      </c>
      <c r="C342" s="34">
        <v>2</v>
      </c>
      <c r="D342" s="196">
        <v>7500</v>
      </c>
      <c r="E342" s="196">
        <v>7500</v>
      </c>
      <c r="F342" s="196">
        <f t="shared" si="9"/>
        <v>30000</v>
      </c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</row>
    <row r="343" spans="1:27" ht="15.75" customHeight="1" x14ac:dyDescent="0.25">
      <c r="A343" s="19"/>
      <c r="B343" s="208" t="s">
        <v>389</v>
      </c>
      <c r="C343" s="34">
        <v>1</v>
      </c>
      <c r="D343" s="196">
        <v>7500</v>
      </c>
      <c r="E343" s="196">
        <v>7500</v>
      </c>
      <c r="F343" s="196">
        <f t="shared" si="9"/>
        <v>15000</v>
      </c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</row>
    <row r="344" spans="1:27" ht="15.75" customHeight="1" x14ac:dyDescent="0.25">
      <c r="A344" s="19"/>
      <c r="B344" s="219" t="s">
        <v>390</v>
      </c>
      <c r="C344" s="39">
        <v>1</v>
      </c>
      <c r="D344" s="220">
        <v>7500</v>
      </c>
      <c r="E344" s="220">
        <v>7500</v>
      </c>
      <c r="F344" s="220">
        <f t="shared" si="9"/>
        <v>15000</v>
      </c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</row>
    <row r="345" spans="1:27" ht="15.75" customHeight="1" x14ac:dyDescent="0.25">
      <c r="A345" s="19"/>
      <c r="B345" s="19"/>
      <c r="C345" s="34"/>
      <c r="D345" s="36"/>
      <c r="E345" s="36"/>
      <c r="F345" s="26">
        <f>SUM(F322:F344)/1000</f>
        <v>225</v>
      </c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</row>
    <row r="346" spans="1:27" ht="15.75" customHeight="1" x14ac:dyDescent="0.25">
      <c r="A346" s="19"/>
      <c r="B346" s="171" t="s">
        <v>391</v>
      </c>
      <c r="C346" s="170"/>
      <c r="D346" s="221" t="s">
        <v>392</v>
      </c>
      <c r="E346" s="221" t="s">
        <v>367</v>
      </c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7" ht="15.75" customHeight="1" x14ac:dyDescent="0.25">
      <c r="A347" s="19"/>
      <c r="B347" s="208" t="s">
        <v>368</v>
      </c>
      <c r="C347" s="222">
        <v>1.5</v>
      </c>
      <c r="D347" s="196">
        <v>5500</v>
      </c>
      <c r="E347" s="159">
        <f>C347*D347</f>
        <v>8250</v>
      </c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7" ht="15.75" customHeight="1" x14ac:dyDescent="0.25">
      <c r="A348" s="19"/>
      <c r="B348" s="208" t="s">
        <v>369</v>
      </c>
      <c r="C348" s="222">
        <v>0.5</v>
      </c>
      <c r="D348" s="196">
        <v>5500</v>
      </c>
      <c r="E348" s="159">
        <f t="shared" ref="E348:E367" si="10">C348*D348</f>
        <v>2750</v>
      </c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7" ht="15.75" customHeight="1" x14ac:dyDescent="0.25">
      <c r="A349" s="19"/>
      <c r="B349" s="208" t="s">
        <v>370</v>
      </c>
      <c r="C349" s="222">
        <v>0</v>
      </c>
      <c r="D349" s="196">
        <v>5500</v>
      </c>
      <c r="E349" s="159">
        <f t="shared" si="10"/>
        <v>0</v>
      </c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7" ht="15.75" customHeight="1" x14ac:dyDescent="0.25">
      <c r="A350" s="19"/>
      <c r="B350" s="208" t="s">
        <v>371</v>
      </c>
      <c r="C350" s="222">
        <v>0</v>
      </c>
      <c r="D350" s="196">
        <v>5500</v>
      </c>
      <c r="E350" s="159">
        <f t="shared" si="10"/>
        <v>0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7" ht="15.75" customHeight="1" x14ac:dyDescent="0.25">
      <c r="A351" s="19"/>
      <c r="B351" s="208" t="s">
        <v>372</v>
      </c>
      <c r="C351" s="222">
        <v>0</v>
      </c>
      <c r="D351" s="196">
        <v>5500</v>
      </c>
      <c r="E351" s="159">
        <f t="shared" si="10"/>
        <v>0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7" ht="15.75" customHeight="1" x14ac:dyDescent="0.25">
      <c r="A352" s="19"/>
      <c r="B352" s="208" t="s">
        <v>373</v>
      </c>
      <c r="C352" s="222">
        <v>0</v>
      </c>
      <c r="D352" s="196">
        <v>5500</v>
      </c>
      <c r="E352" s="159">
        <f t="shared" si="10"/>
        <v>0</v>
      </c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15.75" customHeight="1" x14ac:dyDescent="0.25">
      <c r="A353" s="19"/>
      <c r="B353" s="208" t="s">
        <v>374</v>
      </c>
      <c r="C353" s="222">
        <v>1</v>
      </c>
      <c r="D353" s="196">
        <v>5500</v>
      </c>
      <c r="E353" s="159">
        <f t="shared" si="10"/>
        <v>5500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15.75" customHeight="1" x14ac:dyDescent="0.25">
      <c r="A354" s="19"/>
      <c r="B354" s="208" t="s">
        <v>375</v>
      </c>
      <c r="C354" s="222">
        <v>0</v>
      </c>
      <c r="D354" s="196">
        <v>5500</v>
      </c>
      <c r="E354" s="159">
        <f t="shared" si="10"/>
        <v>0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15.75" customHeight="1" x14ac:dyDescent="0.25">
      <c r="A355" s="19"/>
      <c r="B355" s="208" t="s">
        <v>376</v>
      </c>
      <c r="C355" s="222">
        <v>0</v>
      </c>
      <c r="D355" s="196">
        <v>5500</v>
      </c>
      <c r="E355" s="159">
        <f t="shared" si="10"/>
        <v>0</v>
      </c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15.75" customHeight="1" x14ac:dyDescent="0.25">
      <c r="A356" s="19"/>
      <c r="B356" s="208" t="s">
        <v>377</v>
      </c>
      <c r="C356" s="222">
        <v>1</v>
      </c>
      <c r="D356" s="196">
        <v>5500</v>
      </c>
      <c r="E356" s="159">
        <f t="shared" si="10"/>
        <v>5500</v>
      </c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15.75" customHeight="1" x14ac:dyDescent="0.25">
      <c r="A357" s="19"/>
      <c r="B357" s="208" t="s">
        <v>378</v>
      </c>
      <c r="C357" s="222">
        <v>0</v>
      </c>
      <c r="D357" s="196">
        <v>5500</v>
      </c>
      <c r="E357" s="159">
        <f t="shared" si="10"/>
        <v>0</v>
      </c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15.75" customHeight="1" x14ac:dyDescent="0.25">
      <c r="A358" s="19"/>
      <c r="B358" s="208" t="s">
        <v>379</v>
      </c>
      <c r="C358" s="222">
        <v>1</v>
      </c>
      <c r="D358" s="196">
        <v>5500</v>
      </c>
      <c r="E358" s="159">
        <f t="shared" si="10"/>
        <v>5500</v>
      </c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15.75" customHeight="1" x14ac:dyDescent="0.25">
      <c r="A359" s="19"/>
      <c r="B359" s="208" t="s">
        <v>380</v>
      </c>
      <c r="C359" s="222">
        <v>0</v>
      </c>
      <c r="D359" s="196">
        <v>5500</v>
      </c>
      <c r="E359" s="159">
        <f t="shared" si="10"/>
        <v>0</v>
      </c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15.75" customHeight="1" x14ac:dyDescent="0.25">
      <c r="A360" s="19"/>
      <c r="B360" s="208" t="s">
        <v>382</v>
      </c>
      <c r="C360" s="222">
        <v>1</v>
      </c>
      <c r="D360" s="196">
        <v>5500</v>
      </c>
      <c r="E360" s="159">
        <f t="shared" si="10"/>
        <v>5500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15.75" customHeight="1" x14ac:dyDescent="0.25">
      <c r="A361" s="19"/>
      <c r="B361" s="208" t="s">
        <v>384</v>
      </c>
      <c r="C361" s="222">
        <v>0</v>
      </c>
      <c r="D361" s="196">
        <v>5500</v>
      </c>
      <c r="E361" s="159">
        <f t="shared" si="10"/>
        <v>0</v>
      </c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15.75" customHeight="1" x14ac:dyDescent="0.25">
      <c r="A362" s="19"/>
      <c r="B362" s="208" t="s">
        <v>385</v>
      </c>
      <c r="C362" s="222">
        <v>0</v>
      </c>
      <c r="D362" s="196">
        <v>5500</v>
      </c>
      <c r="E362" s="159">
        <f t="shared" si="10"/>
        <v>0</v>
      </c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15.75" customHeight="1" x14ac:dyDescent="0.25">
      <c r="A363" s="19"/>
      <c r="B363" s="208" t="s">
        <v>386</v>
      </c>
      <c r="C363" s="222">
        <v>1</v>
      </c>
      <c r="D363" s="196">
        <v>5500</v>
      </c>
      <c r="E363" s="159">
        <f t="shared" si="10"/>
        <v>5500</v>
      </c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15.75" customHeight="1" x14ac:dyDescent="0.25">
      <c r="A364" s="19"/>
      <c r="B364" s="208" t="s">
        <v>387</v>
      </c>
      <c r="C364" s="222">
        <v>2</v>
      </c>
      <c r="D364" s="196">
        <v>5500</v>
      </c>
      <c r="E364" s="159">
        <f t="shared" si="10"/>
        <v>11000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15.75" customHeight="1" x14ac:dyDescent="0.25">
      <c r="A365" s="19"/>
      <c r="B365" s="208" t="s">
        <v>388</v>
      </c>
      <c r="C365" s="222">
        <v>2</v>
      </c>
      <c r="D365" s="196">
        <v>5500</v>
      </c>
      <c r="E365" s="159">
        <f t="shared" si="10"/>
        <v>11000</v>
      </c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15.75" customHeight="1" x14ac:dyDescent="0.25">
      <c r="A366" s="19"/>
      <c r="B366" s="208" t="s">
        <v>389</v>
      </c>
      <c r="C366" s="222">
        <v>0</v>
      </c>
      <c r="D366" s="196">
        <v>5500</v>
      </c>
      <c r="E366" s="159">
        <f t="shared" si="10"/>
        <v>0</v>
      </c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15.75" customHeight="1" x14ac:dyDescent="0.25">
      <c r="A367" s="19"/>
      <c r="B367" s="219" t="s">
        <v>390</v>
      </c>
      <c r="C367" s="223">
        <v>0</v>
      </c>
      <c r="D367" s="220">
        <v>5500</v>
      </c>
      <c r="E367" s="224">
        <f t="shared" si="10"/>
        <v>0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15.75" customHeight="1" x14ac:dyDescent="0.25">
      <c r="A368" s="19"/>
      <c r="B368" s="19"/>
      <c r="C368" s="34"/>
      <c r="D368" s="36"/>
      <c r="E368" s="161">
        <f>SUM(E347:E367)/1000</f>
        <v>60.5</v>
      </c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7" ht="15.75" customHeight="1" x14ac:dyDescent="0.25">
      <c r="A369" s="19"/>
      <c r="B369" s="14"/>
      <c r="C369" s="15"/>
      <c r="D369" s="26"/>
      <c r="E369" s="16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</row>
    <row r="370" spans="1:27" ht="15.75" customHeight="1" x14ac:dyDescent="0.25">
      <c r="A370" s="19"/>
      <c r="B370" s="14"/>
      <c r="C370" s="15"/>
      <c r="D370" s="26"/>
      <c r="E370" s="16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</row>
    <row r="371" spans="1:27" ht="15.75" customHeight="1" x14ac:dyDescent="0.25">
      <c r="A371" s="19"/>
      <c r="B371" s="14"/>
      <c r="C371" s="15"/>
      <c r="D371" s="16"/>
      <c r="E371" s="16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</row>
    <row r="372" spans="1:27" ht="15.75" customHeight="1" x14ac:dyDescent="0.25">
      <c r="A372" s="19"/>
      <c r="B372" s="19"/>
      <c r="C372" s="34"/>
      <c r="D372" s="36"/>
      <c r="E372" s="36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</row>
    <row r="373" spans="1:27" ht="15.75" customHeight="1" x14ac:dyDescent="0.25">
      <c r="A373" s="19"/>
      <c r="B373" s="19"/>
      <c r="C373" s="34"/>
      <c r="D373" s="36"/>
      <c r="E373" s="36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</row>
    <row r="374" spans="1:27" ht="15.75" customHeight="1" x14ac:dyDescent="0.25">
      <c r="A374" s="19"/>
      <c r="B374" s="19"/>
      <c r="C374" s="34"/>
      <c r="D374" s="36"/>
      <c r="E374" s="36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</row>
    <row r="375" spans="1:27" ht="15.75" customHeight="1" x14ac:dyDescent="0.25">
      <c r="A375" s="19"/>
      <c r="B375" s="19"/>
      <c r="C375" s="34"/>
      <c r="D375" s="36"/>
      <c r="E375" s="36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</row>
    <row r="376" spans="1:27" ht="15.75" customHeight="1" x14ac:dyDescent="0.25">
      <c r="A376" s="19"/>
      <c r="B376" s="14"/>
      <c r="C376" s="15"/>
      <c r="D376" s="26"/>
      <c r="E376" s="16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</row>
    <row r="377" spans="1:27" ht="15.75" customHeight="1" x14ac:dyDescent="0.25">
      <c r="A377" s="19"/>
      <c r="B377" s="19"/>
      <c r="C377" s="34"/>
      <c r="D377" s="36"/>
      <c r="E377" s="36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</row>
    <row r="378" spans="1:27" ht="15.75" customHeight="1" x14ac:dyDescent="0.25">
      <c r="A378" s="19"/>
      <c r="B378" s="19"/>
      <c r="C378" s="15"/>
      <c r="D378" s="16"/>
      <c r="E378" s="16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</row>
    <row r="379" spans="1:27" ht="15.75" customHeight="1" x14ac:dyDescent="0.25">
      <c r="A379" s="19"/>
      <c r="B379" s="19"/>
      <c r="C379" s="34"/>
      <c r="D379" s="36"/>
      <c r="E379" s="36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</row>
    <row r="380" spans="1:27" ht="15.75" customHeight="1" x14ac:dyDescent="0.25">
      <c r="A380" s="19"/>
      <c r="B380" s="19"/>
      <c r="C380" s="34"/>
      <c r="D380" s="36"/>
      <c r="E380" s="36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</row>
    <row r="381" spans="1:27" ht="15.75" customHeight="1" x14ac:dyDescent="0.25">
      <c r="A381" s="19"/>
      <c r="B381" s="19"/>
      <c r="C381" s="34"/>
      <c r="D381" s="36"/>
      <c r="E381" s="36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</row>
    <row r="382" spans="1:27" ht="15.75" customHeight="1" x14ac:dyDescent="0.25">
      <c r="A382" s="19"/>
      <c r="B382" s="19"/>
      <c r="C382" s="34"/>
      <c r="D382" s="36"/>
      <c r="E382" s="36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</row>
    <row r="383" spans="1:27" ht="15.75" customHeight="1" x14ac:dyDescent="0.25">
      <c r="A383" s="19"/>
      <c r="B383" s="14"/>
      <c r="C383" s="15"/>
      <c r="D383" s="26"/>
      <c r="E383" s="16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</row>
    <row r="384" spans="1:27" ht="15.75" customHeight="1" x14ac:dyDescent="0.25">
      <c r="A384" s="19"/>
      <c r="B384" s="19"/>
      <c r="C384" s="34"/>
      <c r="D384" s="36"/>
      <c r="E384" s="36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</row>
    <row r="385" spans="1:27" ht="15.75" customHeight="1" x14ac:dyDescent="0.25">
      <c r="A385" s="19"/>
      <c r="B385" s="99"/>
      <c r="C385" s="205"/>
      <c r="D385" s="225"/>
      <c r="E385" s="225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</row>
    <row r="386" spans="1:27" ht="15.75" customHeight="1" x14ac:dyDescent="0.25">
      <c r="A386" s="19"/>
      <c r="B386" s="19"/>
      <c r="C386" s="34"/>
      <c r="D386" s="36"/>
      <c r="E386" s="36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</row>
    <row r="387" spans="1:27" ht="15.75" customHeight="1" x14ac:dyDescent="0.25">
      <c r="A387" s="19"/>
      <c r="B387" s="19"/>
      <c r="C387" s="34"/>
      <c r="D387" s="36"/>
      <c r="E387" s="36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</row>
    <row r="388" spans="1:27" ht="15.75" customHeight="1" x14ac:dyDescent="0.25">
      <c r="A388" s="19"/>
      <c r="B388" s="19"/>
      <c r="C388" s="15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</row>
    <row r="389" spans="1:27" ht="15.75" customHeight="1" x14ac:dyDescent="0.25">
      <c r="A389" s="19"/>
      <c r="B389" s="19"/>
      <c r="C389" s="15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</row>
    <row r="390" spans="1:27" ht="15.75" customHeight="1" x14ac:dyDescent="0.25">
      <c r="A390" s="19"/>
      <c r="B390" s="19"/>
      <c r="C390" s="15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</row>
    <row r="391" spans="1:27" ht="15.75" customHeight="1" x14ac:dyDescent="0.25">
      <c r="A391" s="19"/>
      <c r="B391" s="19"/>
      <c r="C391" s="15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</row>
    <row r="392" spans="1:27" ht="15.75" customHeight="1" x14ac:dyDescent="0.25">
      <c r="A392" s="19"/>
      <c r="B392" s="19"/>
      <c r="C392" s="15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</row>
    <row r="393" spans="1:27" ht="15.75" customHeight="1" x14ac:dyDescent="0.25">
      <c r="A393" s="19"/>
      <c r="B393" s="19"/>
      <c r="C393" s="15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</row>
    <row r="394" spans="1:27" ht="15.75" customHeight="1" x14ac:dyDescent="0.25">
      <c r="A394" s="19"/>
      <c r="B394" s="19"/>
      <c r="C394" s="15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</row>
    <row r="395" spans="1:27" ht="15.75" customHeight="1" x14ac:dyDescent="0.25">
      <c r="A395" s="19"/>
      <c r="B395" s="19"/>
      <c r="C395" s="15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</row>
    <row r="396" spans="1:27" ht="15.75" customHeight="1" x14ac:dyDescent="0.25">
      <c r="A396" s="19"/>
      <c r="B396" s="19"/>
      <c r="C396" s="15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</row>
    <row r="397" spans="1:27" ht="15.75" customHeight="1" x14ac:dyDescent="0.25">
      <c r="A397" s="19"/>
      <c r="B397" s="19"/>
      <c r="C397" s="15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</row>
    <row r="398" spans="1:27" ht="15.75" customHeight="1" x14ac:dyDescent="0.25">
      <c r="A398" s="19"/>
      <c r="B398" s="19"/>
      <c r="C398" s="15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</row>
    <row r="399" spans="1:27" ht="15.75" customHeight="1" x14ac:dyDescent="0.25">
      <c r="A399" s="19"/>
      <c r="B399" s="19"/>
      <c r="C399" s="15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</row>
    <row r="400" spans="1:27" ht="15.75" customHeight="1" x14ac:dyDescent="0.25">
      <c r="A400" s="19"/>
      <c r="B400" s="19"/>
      <c r="C400" s="15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</row>
    <row r="401" spans="1:27" ht="15.75" customHeight="1" x14ac:dyDescent="0.25">
      <c r="A401" s="19"/>
      <c r="B401" s="19"/>
      <c r="C401" s="15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</row>
    <row r="402" spans="1:27" ht="15.75" customHeight="1" x14ac:dyDescent="0.25">
      <c r="A402" s="19"/>
      <c r="B402" s="19"/>
      <c r="C402" s="15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</row>
    <row r="403" spans="1:27" ht="15.75" customHeight="1" x14ac:dyDescent="0.25">
      <c r="A403" s="19"/>
      <c r="B403" s="19"/>
      <c r="C403" s="15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</row>
    <row r="404" spans="1:27" ht="15.75" customHeight="1" x14ac:dyDescent="0.25">
      <c r="A404" s="19"/>
      <c r="B404" s="19"/>
      <c r="C404" s="15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</row>
    <row r="405" spans="1:27" ht="15.75" customHeight="1" x14ac:dyDescent="0.25">
      <c r="A405" s="19"/>
      <c r="B405" s="19"/>
      <c r="C405" s="15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</row>
    <row r="406" spans="1:27" ht="15.75" customHeight="1" x14ac:dyDescent="0.25">
      <c r="A406" s="19"/>
      <c r="B406" s="19"/>
      <c r="C406" s="15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</row>
    <row r="407" spans="1:27" ht="15.75" customHeight="1" x14ac:dyDescent="0.25">
      <c r="A407" s="19"/>
      <c r="B407" s="19"/>
      <c r="C407" s="15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</row>
    <row r="408" spans="1:27" ht="15.75" customHeight="1" x14ac:dyDescent="0.25">
      <c r="A408" s="19"/>
      <c r="B408" s="19"/>
      <c r="C408" s="15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</row>
    <row r="409" spans="1:27" ht="15.75" customHeight="1" x14ac:dyDescent="0.25">
      <c r="A409" s="19"/>
      <c r="B409" s="19"/>
      <c r="C409" s="15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</row>
    <row r="410" spans="1:27" ht="15.75" customHeight="1" x14ac:dyDescent="0.25">
      <c r="A410" s="19"/>
      <c r="B410" s="19"/>
      <c r="C410" s="15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</row>
    <row r="411" spans="1:27" ht="15.75" customHeight="1" x14ac:dyDescent="0.25">
      <c r="A411" s="19"/>
      <c r="B411" s="19"/>
      <c r="C411" s="15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</row>
    <row r="412" spans="1:27" ht="15.75" customHeight="1" x14ac:dyDescent="0.25">
      <c r="A412" s="19"/>
      <c r="B412" s="19"/>
      <c r="C412" s="15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</row>
    <row r="413" spans="1:27" ht="15.75" customHeight="1" x14ac:dyDescent="0.25">
      <c r="A413" s="19"/>
      <c r="B413" s="19"/>
      <c r="C413" s="15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</row>
    <row r="414" spans="1:27" ht="15.75" customHeight="1" x14ac:dyDescent="0.25">
      <c r="A414" s="19"/>
      <c r="B414" s="19"/>
      <c r="C414" s="15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</row>
    <row r="415" spans="1:27" ht="15.75" customHeight="1" x14ac:dyDescent="0.25">
      <c r="A415" s="19"/>
      <c r="B415" s="19"/>
      <c r="C415" s="15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</row>
    <row r="416" spans="1:27" ht="15.75" customHeight="1" x14ac:dyDescent="0.25">
      <c r="A416" s="19"/>
      <c r="B416" s="19"/>
      <c r="C416" s="15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</row>
    <row r="417" spans="1:27" ht="15.75" customHeight="1" x14ac:dyDescent="0.25">
      <c r="A417" s="19"/>
      <c r="B417" s="19"/>
      <c r="C417" s="15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</row>
    <row r="418" spans="1:27" ht="15.75" customHeight="1" x14ac:dyDescent="0.25">
      <c r="A418" s="19"/>
      <c r="B418" s="19"/>
      <c r="C418" s="15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</row>
    <row r="419" spans="1:27" ht="15.75" customHeight="1" x14ac:dyDescent="0.25">
      <c r="A419" s="19"/>
      <c r="B419" s="19"/>
      <c r="C419" s="15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</row>
    <row r="420" spans="1:27" ht="15.75" customHeight="1" x14ac:dyDescent="0.25">
      <c r="A420" s="19"/>
      <c r="B420" s="19"/>
      <c r="C420" s="15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</row>
    <row r="421" spans="1:27" ht="15.75" customHeight="1" x14ac:dyDescent="0.25">
      <c r="A421" s="19"/>
      <c r="B421" s="19"/>
      <c r="C421" s="15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</row>
    <row r="422" spans="1:27" ht="15.75" customHeight="1" x14ac:dyDescent="0.25">
      <c r="A422" s="19"/>
      <c r="B422" s="19"/>
      <c r="C422" s="15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</row>
    <row r="423" spans="1:27" ht="15.75" customHeight="1" x14ac:dyDescent="0.25">
      <c r="A423" s="19"/>
      <c r="B423" s="19"/>
      <c r="C423" s="15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</row>
    <row r="424" spans="1:27" ht="15.75" customHeight="1" x14ac:dyDescent="0.25">
      <c r="A424" s="19"/>
      <c r="B424" s="19"/>
      <c r="C424" s="15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</row>
    <row r="425" spans="1:27" ht="15.75" customHeight="1" x14ac:dyDescent="0.25">
      <c r="A425" s="19"/>
      <c r="B425" s="19"/>
      <c r="C425" s="15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</row>
    <row r="426" spans="1:27" ht="15.75" customHeight="1" x14ac:dyDescent="0.25">
      <c r="A426" s="19"/>
      <c r="B426" s="19"/>
      <c r="C426" s="15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</row>
    <row r="427" spans="1:27" ht="15.75" customHeight="1" x14ac:dyDescent="0.25">
      <c r="A427" s="19"/>
      <c r="B427" s="19"/>
      <c r="C427" s="15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</row>
    <row r="428" spans="1:27" ht="15.75" customHeight="1" x14ac:dyDescent="0.25">
      <c r="A428" s="19"/>
      <c r="B428" s="19"/>
      <c r="C428" s="15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</row>
    <row r="429" spans="1:27" ht="15.75" customHeight="1" x14ac:dyDescent="0.25">
      <c r="A429" s="19"/>
      <c r="B429" s="19"/>
      <c r="C429" s="15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</row>
    <row r="430" spans="1:27" ht="15.75" customHeight="1" x14ac:dyDescent="0.25">
      <c r="A430" s="19"/>
      <c r="B430" s="19"/>
      <c r="C430" s="15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</row>
    <row r="431" spans="1:27" ht="15.75" customHeight="1" x14ac:dyDescent="0.25">
      <c r="A431" s="19"/>
      <c r="B431" s="19"/>
      <c r="C431" s="15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</row>
    <row r="432" spans="1:27" ht="15.75" customHeight="1" x14ac:dyDescent="0.25">
      <c r="A432" s="19"/>
      <c r="B432" s="19"/>
      <c r="C432" s="15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</row>
    <row r="433" spans="1:27" ht="15.75" customHeight="1" x14ac:dyDescent="0.25">
      <c r="A433" s="19"/>
      <c r="B433" s="19"/>
      <c r="C433" s="15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</row>
    <row r="434" spans="1:27" ht="15.75" customHeight="1" x14ac:dyDescent="0.25">
      <c r="A434" s="19"/>
      <c r="B434" s="19"/>
      <c r="C434" s="15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</row>
    <row r="435" spans="1:27" ht="15.75" customHeight="1" x14ac:dyDescent="0.25">
      <c r="A435" s="19"/>
      <c r="B435" s="19"/>
      <c r="C435" s="15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</row>
    <row r="436" spans="1:27" ht="15.75" customHeight="1" x14ac:dyDescent="0.25">
      <c r="A436" s="19"/>
      <c r="B436" s="19"/>
      <c r="C436" s="15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</row>
    <row r="437" spans="1:27" ht="15.75" customHeight="1" x14ac:dyDescent="0.25">
      <c r="A437" s="19"/>
      <c r="B437" s="19"/>
      <c r="C437" s="15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</row>
    <row r="438" spans="1:27" ht="15.75" customHeight="1" x14ac:dyDescent="0.25">
      <c r="A438" s="19"/>
      <c r="B438" s="19"/>
      <c r="C438" s="15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</row>
    <row r="439" spans="1:27" ht="15.75" customHeight="1" x14ac:dyDescent="0.25">
      <c r="A439" s="19"/>
      <c r="B439" s="19"/>
      <c r="C439" s="15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</row>
    <row r="440" spans="1:27" ht="15.75" customHeight="1" x14ac:dyDescent="0.25">
      <c r="A440" s="19"/>
      <c r="B440" s="19"/>
      <c r="C440" s="15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</row>
    <row r="441" spans="1:27" ht="15.75" customHeight="1" x14ac:dyDescent="0.25">
      <c r="A441" s="19"/>
      <c r="B441" s="19"/>
      <c r="C441" s="15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</row>
    <row r="442" spans="1:27" ht="15.75" customHeight="1" x14ac:dyDescent="0.25">
      <c r="A442" s="19"/>
      <c r="B442" s="19"/>
      <c r="C442" s="15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</row>
    <row r="443" spans="1:27" ht="15.75" customHeight="1" x14ac:dyDescent="0.25">
      <c r="A443" s="19"/>
      <c r="B443" s="19"/>
      <c r="C443" s="15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</row>
    <row r="444" spans="1:27" ht="15.75" customHeight="1" x14ac:dyDescent="0.25">
      <c r="A444" s="19"/>
      <c r="B444" s="19"/>
      <c r="C444" s="15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</row>
    <row r="445" spans="1:27" ht="15.75" customHeight="1" x14ac:dyDescent="0.25">
      <c r="A445" s="19"/>
      <c r="B445" s="19"/>
      <c r="C445" s="15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</row>
    <row r="446" spans="1:27" ht="15.75" customHeight="1" x14ac:dyDescent="0.25">
      <c r="A446" s="19"/>
      <c r="B446" s="19"/>
      <c r="C446" s="15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</row>
    <row r="447" spans="1:27" ht="15.75" customHeight="1" x14ac:dyDescent="0.25">
      <c r="A447" s="19"/>
      <c r="B447" s="19"/>
      <c r="C447" s="15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</row>
    <row r="448" spans="1:27" ht="15.75" customHeight="1" x14ac:dyDescent="0.25">
      <c r="A448" s="19"/>
      <c r="B448" s="19"/>
      <c r="C448" s="15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</row>
    <row r="449" spans="1:27" ht="15.75" customHeight="1" x14ac:dyDescent="0.25">
      <c r="A449" s="19"/>
      <c r="B449" s="19"/>
      <c r="C449" s="15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</row>
    <row r="450" spans="1:27" ht="15.75" customHeight="1" x14ac:dyDescent="0.25">
      <c r="A450" s="19"/>
      <c r="B450" s="19"/>
      <c r="C450" s="15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</row>
    <row r="451" spans="1:27" ht="15.75" customHeight="1" x14ac:dyDescent="0.25">
      <c r="A451" s="19"/>
      <c r="B451" s="19"/>
      <c r="C451" s="15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</row>
    <row r="452" spans="1:27" ht="15.75" customHeight="1" x14ac:dyDescent="0.25">
      <c r="A452" s="19"/>
      <c r="B452" s="19"/>
      <c r="C452" s="15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</row>
    <row r="453" spans="1:27" ht="15.75" customHeight="1" x14ac:dyDescent="0.25">
      <c r="A453" s="19"/>
      <c r="B453" s="19"/>
      <c r="C453" s="15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</row>
    <row r="454" spans="1:27" ht="15.75" customHeight="1" x14ac:dyDescent="0.25">
      <c r="A454" s="19"/>
      <c r="B454" s="19"/>
      <c r="C454" s="15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</row>
    <row r="455" spans="1:27" ht="15.75" customHeight="1" x14ac:dyDescent="0.25">
      <c r="A455" s="19"/>
      <c r="B455" s="19"/>
      <c r="C455" s="15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</row>
    <row r="456" spans="1:27" ht="15.75" customHeight="1" x14ac:dyDescent="0.25">
      <c r="A456" s="19"/>
      <c r="B456" s="19"/>
      <c r="C456" s="15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</row>
    <row r="457" spans="1:27" ht="15.75" customHeight="1" x14ac:dyDescent="0.25">
      <c r="A457" s="19"/>
      <c r="B457" s="19"/>
      <c r="C457" s="15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</row>
    <row r="458" spans="1:27" ht="15.75" customHeight="1" x14ac:dyDescent="0.25">
      <c r="A458" s="19"/>
      <c r="B458" s="19"/>
      <c r="C458" s="15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</row>
    <row r="459" spans="1:27" ht="15.75" customHeight="1" x14ac:dyDescent="0.25">
      <c r="A459" s="19"/>
      <c r="B459" s="19"/>
      <c r="C459" s="15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</row>
    <row r="460" spans="1:27" ht="15.75" customHeight="1" x14ac:dyDescent="0.25">
      <c r="A460" s="19"/>
      <c r="B460" s="19"/>
      <c r="C460" s="15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</row>
    <row r="461" spans="1:27" ht="15.75" customHeight="1" x14ac:dyDescent="0.25">
      <c r="A461" s="19"/>
      <c r="B461" s="19"/>
      <c r="C461" s="15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</row>
    <row r="462" spans="1:27" ht="15.75" customHeight="1" x14ac:dyDescent="0.25">
      <c r="A462" s="19"/>
      <c r="B462" s="19"/>
      <c r="C462" s="15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</row>
    <row r="463" spans="1:27" ht="15.75" customHeight="1" x14ac:dyDescent="0.25">
      <c r="A463" s="19"/>
      <c r="B463" s="19"/>
      <c r="C463" s="15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</row>
    <row r="464" spans="1:27" ht="15.75" customHeight="1" x14ac:dyDescent="0.25">
      <c r="A464" s="19"/>
      <c r="B464" s="19"/>
      <c r="C464" s="15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</row>
    <row r="465" spans="1:27" ht="15.75" customHeight="1" x14ac:dyDescent="0.25">
      <c r="A465" s="19"/>
      <c r="B465" s="19"/>
      <c r="C465" s="15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</row>
    <row r="466" spans="1:27" ht="15.75" customHeight="1" x14ac:dyDescent="0.25">
      <c r="A466" s="19"/>
      <c r="B466" s="19"/>
      <c r="C466" s="15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</row>
    <row r="467" spans="1:27" ht="15.75" customHeight="1" x14ac:dyDescent="0.25">
      <c r="A467" s="19"/>
      <c r="B467" s="19"/>
      <c r="C467" s="15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</row>
    <row r="468" spans="1:27" ht="15.75" customHeight="1" x14ac:dyDescent="0.25">
      <c r="A468" s="19"/>
      <c r="B468" s="19"/>
      <c r="C468" s="15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</row>
    <row r="469" spans="1:27" ht="15.75" customHeight="1" x14ac:dyDescent="0.25">
      <c r="A469" s="19"/>
      <c r="B469" s="19"/>
      <c r="C469" s="15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</row>
    <row r="470" spans="1:27" ht="15.75" customHeight="1" x14ac:dyDescent="0.25">
      <c r="A470" s="19"/>
      <c r="B470" s="19"/>
      <c r="C470" s="15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</row>
    <row r="471" spans="1:27" ht="15.75" customHeight="1" x14ac:dyDescent="0.25">
      <c r="A471" s="19"/>
      <c r="B471" s="19"/>
      <c r="C471" s="15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</row>
    <row r="472" spans="1:27" ht="15.75" customHeight="1" x14ac:dyDescent="0.25">
      <c r="A472" s="19"/>
      <c r="B472" s="19"/>
      <c r="C472" s="15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</row>
    <row r="473" spans="1:27" ht="15.75" customHeight="1" x14ac:dyDescent="0.25">
      <c r="A473" s="19"/>
      <c r="B473" s="19"/>
      <c r="C473" s="15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</row>
    <row r="474" spans="1:27" ht="15.75" customHeight="1" x14ac:dyDescent="0.25">
      <c r="A474" s="19"/>
      <c r="B474" s="19"/>
      <c r="C474" s="15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</row>
    <row r="475" spans="1:27" ht="15.75" customHeight="1" x14ac:dyDescent="0.25">
      <c r="A475" s="19"/>
      <c r="B475" s="19"/>
      <c r="C475" s="15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</row>
    <row r="476" spans="1:27" ht="15.75" customHeight="1" x14ac:dyDescent="0.25">
      <c r="A476" s="19"/>
      <c r="B476" s="19"/>
      <c r="C476" s="15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</row>
    <row r="477" spans="1:27" ht="15.75" customHeight="1" x14ac:dyDescent="0.25">
      <c r="A477" s="19"/>
      <c r="B477" s="19"/>
      <c r="C477" s="15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</row>
    <row r="478" spans="1:27" ht="15.75" customHeight="1" x14ac:dyDescent="0.25">
      <c r="A478" s="19"/>
      <c r="B478" s="19"/>
      <c r="C478" s="15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</row>
    <row r="479" spans="1:27" ht="15.75" customHeight="1" x14ac:dyDescent="0.25">
      <c r="A479" s="19"/>
      <c r="B479" s="19"/>
      <c r="C479" s="15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</row>
    <row r="480" spans="1:27" ht="15.75" customHeight="1" x14ac:dyDescent="0.25">
      <c r="A480" s="19"/>
      <c r="B480" s="19"/>
      <c r="C480" s="15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</row>
    <row r="481" spans="1:27" ht="15.75" customHeight="1" x14ac:dyDescent="0.25">
      <c r="A481" s="19"/>
      <c r="B481" s="19"/>
      <c r="C481" s="15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</row>
    <row r="482" spans="1:27" ht="15.75" customHeight="1" x14ac:dyDescent="0.25">
      <c r="A482" s="19"/>
      <c r="B482" s="19"/>
      <c r="C482" s="15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</row>
    <row r="483" spans="1:27" ht="15.75" customHeight="1" x14ac:dyDescent="0.25">
      <c r="A483" s="19"/>
      <c r="B483" s="19"/>
      <c r="C483" s="15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</row>
    <row r="484" spans="1:27" ht="15.75" customHeight="1" x14ac:dyDescent="0.25">
      <c r="A484" s="19"/>
      <c r="B484" s="19"/>
      <c r="C484" s="15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</row>
    <row r="485" spans="1:27" ht="15.75" customHeight="1" x14ac:dyDescent="0.25">
      <c r="A485" s="19"/>
      <c r="B485" s="19"/>
      <c r="C485" s="15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</row>
    <row r="486" spans="1:27" ht="15.75" customHeight="1" x14ac:dyDescent="0.25">
      <c r="A486" s="19"/>
      <c r="B486" s="19"/>
      <c r="C486" s="15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</row>
    <row r="487" spans="1:27" ht="15.75" customHeight="1" x14ac:dyDescent="0.25">
      <c r="A487" s="19"/>
      <c r="B487" s="19"/>
      <c r="C487" s="15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</row>
    <row r="488" spans="1:27" ht="15.75" customHeight="1" x14ac:dyDescent="0.25">
      <c r="A488" s="19"/>
      <c r="B488" s="19"/>
      <c r="C488" s="15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</row>
    <row r="489" spans="1:27" ht="15.75" customHeight="1" x14ac:dyDescent="0.25">
      <c r="A489" s="19"/>
      <c r="B489" s="19"/>
      <c r="C489" s="15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</row>
    <row r="490" spans="1:27" ht="15.75" customHeight="1" x14ac:dyDescent="0.25">
      <c r="A490" s="19"/>
      <c r="B490" s="19"/>
      <c r="C490" s="15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</row>
    <row r="491" spans="1:27" ht="15.75" customHeight="1" x14ac:dyDescent="0.25">
      <c r="A491" s="19"/>
      <c r="B491" s="19"/>
      <c r="C491" s="15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</row>
    <row r="492" spans="1:27" ht="15.75" customHeight="1" x14ac:dyDescent="0.25">
      <c r="A492" s="19"/>
      <c r="B492" s="19"/>
      <c r="C492" s="15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</row>
    <row r="493" spans="1:27" ht="15.75" customHeight="1" x14ac:dyDescent="0.25">
      <c r="A493" s="19"/>
      <c r="B493" s="19"/>
      <c r="C493" s="15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</row>
    <row r="494" spans="1:27" ht="15.75" customHeight="1" x14ac:dyDescent="0.25">
      <c r="A494" s="19"/>
      <c r="B494" s="19"/>
      <c r="C494" s="15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</row>
    <row r="495" spans="1:27" ht="15.75" customHeight="1" x14ac:dyDescent="0.25">
      <c r="A495" s="19"/>
      <c r="B495" s="19"/>
      <c r="C495" s="15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</row>
    <row r="496" spans="1:27" ht="15.75" customHeight="1" x14ac:dyDescent="0.25">
      <c r="A496" s="19"/>
      <c r="B496" s="19"/>
      <c r="C496" s="15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</row>
    <row r="497" spans="1:27" ht="15.75" customHeight="1" x14ac:dyDescent="0.25">
      <c r="A497" s="19"/>
      <c r="B497" s="19"/>
      <c r="C497" s="15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</row>
    <row r="498" spans="1:27" ht="15.75" customHeight="1" x14ac:dyDescent="0.25">
      <c r="A498" s="19"/>
      <c r="B498" s="19"/>
      <c r="C498" s="15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</row>
    <row r="499" spans="1:27" ht="15.75" customHeight="1" x14ac:dyDescent="0.25">
      <c r="A499" s="19"/>
      <c r="B499" s="19"/>
      <c r="C499" s="15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</row>
    <row r="500" spans="1:27" ht="15.75" customHeight="1" x14ac:dyDescent="0.25">
      <c r="A500" s="19"/>
      <c r="B500" s="19"/>
      <c r="C500" s="15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</row>
    <row r="501" spans="1:27" ht="15.75" customHeight="1" x14ac:dyDescent="0.25">
      <c r="A501" s="19"/>
      <c r="B501" s="19"/>
      <c r="C501" s="15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</row>
    <row r="502" spans="1:27" ht="15.75" customHeight="1" x14ac:dyDescent="0.25">
      <c r="A502" s="19"/>
      <c r="B502" s="19"/>
      <c r="C502" s="15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</row>
    <row r="503" spans="1:27" ht="15.75" customHeight="1" x14ac:dyDescent="0.25">
      <c r="A503" s="19"/>
      <c r="B503" s="19"/>
      <c r="C503" s="15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</row>
    <row r="504" spans="1:27" ht="15.75" customHeight="1" x14ac:dyDescent="0.25">
      <c r="A504" s="19"/>
      <c r="B504" s="19"/>
      <c r="C504" s="15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</row>
    <row r="505" spans="1:27" ht="15.75" customHeight="1" x14ac:dyDescent="0.25">
      <c r="A505" s="19"/>
      <c r="B505" s="19"/>
      <c r="C505" s="15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</row>
    <row r="506" spans="1:27" ht="15.75" customHeight="1" x14ac:dyDescent="0.25">
      <c r="A506" s="19"/>
      <c r="B506" s="19"/>
      <c r="C506" s="15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</row>
    <row r="507" spans="1:27" ht="15.75" customHeight="1" x14ac:dyDescent="0.25">
      <c r="A507" s="19"/>
      <c r="B507" s="19"/>
      <c r="C507" s="15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</row>
    <row r="508" spans="1:27" ht="15.75" customHeight="1" x14ac:dyDescent="0.25">
      <c r="A508" s="19"/>
      <c r="B508" s="19"/>
      <c r="C508" s="15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</row>
    <row r="509" spans="1:27" ht="15.75" customHeight="1" x14ac:dyDescent="0.25">
      <c r="A509" s="19"/>
      <c r="B509" s="19"/>
      <c r="C509" s="15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</row>
    <row r="510" spans="1:27" ht="15.75" customHeight="1" x14ac:dyDescent="0.25">
      <c r="A510" s="19"/>
      <c r="B510" s="19"/>
      <c r="C510" s="15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</row>
    <row r="511" spans="1:27" ht="15.75" customHeight="1" x14ac:dyDescent="0.25">
      <c r="A511" s="19"/>
      <c r="B511" s="19"/>
      <c r="C511" s="15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</row>
    <row r="512" spans="1:27" ht="15.75" customHeight="1" x14ac:dyDescent="0.25">
      <c r="A512" s="19"/>
      <c r="B512" s="19"/>
      <c r="C512" s="15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</row>
    <row r="513" spans="1:27" ht="15.75" customHeight="1" x14ac:dyDescent="0.25">
      <c r="A513" s="19"/>
      <c r="B513" s="19"/>
      <c r="C513" s="15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</row>
    <row r="514" spans="1:27" ht="15.75" customHeight="1" x14ac:dyDescent="0.25">
      <c r="A514" s="19"/>
      <c r="B514" s="19"/>
      <c r="C514" s="15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</row>
    <row r="515" spans="1:27" ht="15.75" customHeight="1" x14ac:dyDescent="0.25">
      <c r="A515" s="19"/>
      <c r="B515" s="19"/>
      <c r="C515" s="15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</row>
    <row r="516" spans="1:27" ht="15.75" customHeight="1" x14ac:dyDescent="0.25">
      <c r="A516" s="19"/>
      <c r="B516" s="19"/>
      <c r="C516" s="15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</row>
    <row r="517" spans="1:27" ht="15.75" customHeight="1" x14ac:dyDescent="0.25">
      <c r="A517" s="19"/>
      <c r="B517" s="19"/>
      <c r="C517" s="15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</row>
    <row r="518" spans="1:27" ht="15.7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</row>
    <row r="519" spans="1:27" ht="15.7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</row>
    <row r="520" spans="1:27" ht="15.7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</row>
    <row r="521" spans="1:27" ht="15.7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</row>
    <row r="522" spans="1:27" ht="15.7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</row>
    <row r="523" spans="1:27" ht="15.7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</row>
    <row r="524" spans="1:27" ht="15.7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</row>
    <row r="525" spans="1:27" ht="15.7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</row>
    <row r="526" spans="1:27" ht="15.7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</row>
    <row r="527" spans="1:27" ht="15.7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</row>
    <row r="528" spans="1:27" ht="15.7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</row>
    <row r="529" spans="1:27" ht="15.7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</row>
    <row r="530" spans="1:27" ht="15.7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</row>
    <row r="531" spans="1:27" ht="15.7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</row>
    <row r="532" spans="1:27" ht="15.7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</row>
    <row r="533" spans="1:27" ht="15.7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</row>
    <row r="534" spans="1:27" ht="15.7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</row>
    <row r="535" spans="1:27" ht="15.7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</row>
    <row r="536" spans="1:27" ht="15.7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</row>
    <row r="537" spans="1:27" ht="15.7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</row>
    <row r="538" spans="1:27" ht="15.7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</row>
    <row r="539" spans="1:27" ht="15.7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</row>
    <row r="540" spans="1:27" ht="15.7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</row>
    <row r="541" spans="1:27" ht="15.7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</row>
    <row r="542" spans="1:27" ht="15.7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</row>
    <row r="543" spans="1:27" ht="15.7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</row>
    <row r="544" spans="1:27" ht="15.7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</row>
    <row r="545" spans="1:27" ht="15.7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</row>
    <row r="546" spans="1:27" ht="15.7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</row>
    <row r="547" spans="1:27" ht="15.7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</row>
    <row r="548" spans="1:27" ht="15.7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</row>
    <row r="549" spans="1:27" ht="15.7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</row>
    <row r="550" spans="1:27" ht="15.7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</row>
    <row r="551" spans="1:27" ht="15.7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</row>
    <row r="552" spans="1:27" ht="15.7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</row>
    <row r="553" spans="1:27" ht="15.7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</row>
    <row r="554" spans="1:27" ht="15.7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</row>
    <row r="555" spans="1:27" ht="15.7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</row>
    <row r="556" spans="1:27" ht="15.7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</row>
    <row r="557" spans="1:27" ht="15.7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</row>
    <row r="558" spans="1:27" ht="15.7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</row>
    <row r="559" spans="1:27" ht="15.7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</row>
    <row r="560" spans="1:27" ht="15.7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</row>
    <row r="561" spans="1:27" ht="15.7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</row>
    <row r="562" spans="1:27" ht="15.7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</row>
    <row r="563" spans="1:27" ht="15.7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</row>
    <row r="564" spans="1:27" ht="15.7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</row>
    <row r="565" spans="1:27" ht="15.7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</row>
    <row r="566" spans="1:27" ht="15.7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</row>
    <row r="567" spans="1:27" ht="15.7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</row>
    <row r="568" spans="1:27" ht="15.7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</row>
    <row r="569" spans="1:27" ht="15.7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</row>
    <row r="570" spans="1:27" ht="15.7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</row>
    <row r="571" spans="1:27" ht="15.7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</row>
    <row r="572" spans="1:27" ht="15.7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</row>
    <row r="573" spans="1:27" ht="15.7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</row>
    <row r="574" spans="1:27" ht="15.7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</row>
    <row r="575" spans="1:27" ht="15.7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</row>
    <row r="576" spans="1:27" ht="15.7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</row>
    <row r="577" spans="1:27" ht="15.7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</row>
    <row r="578" spans="1:27" ht="15.7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</row>
    <row r="579" spans="1:27" ht="15.7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</row>
    <row r="580" spans="1:27" ht="15.7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</row>
    <row r="581" spans="1:27" ht="15.7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</row>
    <row r="582" spans="1:27" ht="15.7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</row>
    <row r="583" spans="1:27" ht="15.7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</row>
    <row r="584" spans="1:27" ht="15.7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</row>
    <row r="585" spans="1:27" ht="15.7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</row>
    <row r="586" spans="1:27" ht="15.7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</row>
    <row r="587" spans="1:27" ht="15.7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</row>
    <row r="588" spans="1:27" ht="15.7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</row>
    <row r="589" spans="1:27" ht="15.7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</row>
    <row r="590" spans="1:27" ht="15.7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</row>
    <row r="591" spans="1:27" ht="15.7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</row>
    <row r="592" spans="1:27" ht="15.7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</row>
    <row r="593" spans="1:27" ht="15.7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</row>
    <row r="594" spans="1:27" ht="15.7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</row>
    <row r="595" spans="1:27" ht="15.7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</row>
    <row r="596" spans="1:27" ht="15.7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</row>
    <row r="597" spans="1:27" ht="15.7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</row>
    <row r="598" spans="1:27" ht="15.7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</row>
    <row r="599" spans="1:27" ht="15.7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</row>
    <row r="600" spans="1:27" ht="15.7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</row>
    <row r="601" spans="1:27" ht="15.7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</row>
    <row r="602" spans="1:27" ht="15.7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</row>
    <row r="603" spans="1:27" ht="15.7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</row>
    <row r="604" spans="1:27" ht="15.7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</row>
    <row r="605" spans="1:27" ht="15.7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</row>
    <row r="606" spans="1:27" ht="15.7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</row>
    <row r="607" spans="1:27" ht="15.7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</row>
    <row r="608" spans="1:27" ht="15.7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</row>
    <row r="609" spans="1:27" ht="15.7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</row>
    <row r="610" spans="1:27" ht="15.7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</row>
    <row r="611" spans="1:27" ht="15.7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</row>
    <row r="612" spans="1:27" ht="15.7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</row>
    <row r="613" spans="1:27" ht="15.7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</row>
    <row r="614" spans="1:27" ht="15.7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</row>
    <row r="615" spans="1:27" ht="15.7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</row>
    <row r="616" spans="1:27" ht="15.7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</row>
    <row r="617" spans="1:27" ht="15.7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</row>
    <row r="618" spans="1:27" ht="15.7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</row>
    <row r="619" spans="1:27" ht="15.7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</row>
    <row r="620" spans="1:27" ht="15.7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</row>
    <row r="621" spans="1:27" ht="15.7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</row>
    <row r="622" spans="1:27" ht="15.7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</row>
    <row r="623" spans="1:27" ht="15.7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</row>
    <row r="624" spans="1:27" ht="15.7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</row>
    <row r="625" spans="1:27" ht="15.7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</row>
    <row r="626" spans="1:27" ht="15.7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</row>
    <row r="627" spans="1:27" ht="15.7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</row>
    <row r="628" spans="1:27" ht="15.7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</row>
    <row r="629" spans="1:27" ht="15.7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</row>
    <row r="630" spans="1:27" ht="15.7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</row>
    <row r="631" spans="1:27" ht="15.7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</row>
    <row r="632" spans="1:27" ht="15.7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</row>
    <row r="633" spans="1:27" ht="15.7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</row>
    <row r="634" spans="1:27" ht="15.7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</row>
    <row r="635" spans="1:27" ht="15.7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</row>
    <row r="636" spans="1:27" ht="15.7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</row>
    <row r="637" spans="1:27" ht="15.7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</row>
    <row r="638" spans="1:27" ht="15.7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</row>
    <row r="639" spans="1:27" ht="15.7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</row>
    <row r="640" spans="1:27" ht="15.7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</row>
    <row r="641" spans="1:27" ht="15.7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</row>
    <row r="642" spans="1:27" ht="15.7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</row>
    <row r="643" spans="1:27" ht="15.7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</row>
    <row r="644" spans="1:27" ht="15.7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</row>
    <row r="645" spans="1:27" ht="15.7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</row>
    <row r="646" spans="1:27" ht="15.7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</row>
    <row r="647" spans="1:27" ht="15.7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</row>
    <row r="648" spans="1:27" ht="15.7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</row>
    <row r="649" spans="1:27" ht="15.7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</row>
    <row r="650" spans="1:27" ht="15.7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</row>
    <row r="651" spans="1:27" ht="15.7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</row>
    <row r="652" spans="1:27" ht="15.7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</row>
    <row r="653" spans="1:27" ht="15.7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</row>
    <row r="654" spans="1:27" ht="15.7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</row>
    <row r="655" spans="1:27" ht="15.7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</row>
    <row r="656" spans="1:27" ht="15.7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</row>
    <row r="657" spans="1:27" ht="15.7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</row>
    <row r="658" spans="1:27" ht="15.7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</row>
    <row r="659" spans="1:27" ht="15.7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</row>
    <row r="660" spans="1:27" ht="15.7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</row>
    <row r="661" spans="1:27" ht="15.7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</row>
    <row r="662" spans="1:27" ht="15.7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</row>
    <row r="663" spans="1:27" ht="15.7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</row>
    <row r="664" spans="1:27" ht="15.7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</row>
    <row r="665" spans="1:27" ht="15.7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</row>
    <row r="666" spans="1:27" ht="15.7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</row>
    <row r="667" spans="1:27" ht="15.7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</row>
    <row r="668" spans="1:27" ht="15.7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</row>
    <row r="669" spans="1:27" ht="15.7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</row>
    <row r="670" spans="1:27" ht="15.7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</row>
    <row r="671" spans="1:27" ht="15.7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</row>
    <row r="672" spans="1:27" ht="15.7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</row>
    <row r="673" spans="1:27" ht="15.7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</row>
    <row r="674" spans="1:27" ht="15.7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</row>
    <row r="675" spans="1:27" ht="15.7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</row>
    <row r="676" spans="1:27" ht="15.7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</row>
    <row r="677" spans="1:27" ht="15.7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</row>
    <row r="678" spans="1:27" ht="15.7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</row>
    <row r="679" spans="1:27" ht="15.7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</row>
    <row r="680" spans="1:27" ht="15.7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</row>
    <row r="681" spans="1:27" ht="15.7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</row>
    <row r="682" spans="1:27" ht="15.7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</row>
    <row r="683" spans="1:27" ht="15.7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</row>
    <row r="684" spans="1:27" ht="15.7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</row>
    <row r="685" spans="1:27" ht="15.7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</row>
    <row r="686" spans="1:27" ht="15.7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</row>
    <row r="687" spans="1:27" ht="15.7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</row>
    <row r="688" spans="1:27" ht="15.7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</row>
    <row r="689" spans="1:27" ht="15.7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</row>
    <row r="690" spans="1:27" ht="15.7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</row>
    <row r="691" spans="1:27" ht="15.7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</row>
    <row r="692" spans="1:27" ht="15.7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</row>
    <row r="693" spans="1:27" ht="15.7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</row>
    <row r="694" spans="1:27" ht="15.7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</row>
    <row r="695" spans="1:27" ht="15.7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</row>
    <row r="696" spans="1:27" ht="15.7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</row>
    <row r="697" spans="1:27" ht="15.7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</row>
    <row r="698" spans="1:27" ht="15.7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</row>
    <row r="699" spans="1:27" ht="15.7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</row>
    <row r="700" spans="1:27" ht="15.7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</row>
    <row r="701" spans="1:27" ht="15.7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</row>
    <row r="702" spans="1:27" ht="15.7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</row>
    <row r="703" spans="1:27" ht="15.7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</row>
    <row r="704" spans="1:27" ht="15.7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</row>
    <row r="705" spans="1:27" ht="15.7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</row>
    <row r="706" spans="1:27" ht="15.7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</row>
    <row r="707" spans="1:27" ht="15.7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</row>
    <row r="708" spans="1:27" ht="15.7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</row>
    <row r="709" spans="1:27" ht="15.7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</row>
    <row r="710" spans="1:27" ht="15.7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</row>
    <row r="711" spans="1:27" ht="15.7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</row>
    <row r="712" spans="1:27" ht="15.7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</row>
    <row r="713" spans="1:27" ht="15.7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</row>
    <row r="714" spans="1:27" ht="15.7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</row>
    <row r="715" spans="1:27" ht="15.7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</row>
    <row r="716" spans="1:27" ht="15.7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</row>
    <row r="717" spans="1:27" ht="15.7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</row>
    <row r="718" spans="1:27" ht="15.7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</row>
    <row r="719" spans="1:27" ht="15.7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</row>
    <row r="720" spans="1:27" ht="15.7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</row>
    <row r="721" spans="1:27" ht="15.7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</row>
    <row r="722" spans="1:27" ht="15.7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</row>
    <row r="723" spans="1:27" ht="15.7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</row>
    <row r="724" spans="1:27" ht="15.7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</row>
    <row r="725" spans="1:27" ht="15.7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</row>
    <row r="726" spans="1:27" ht="15.7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</row>
    <row r="727" spans="1:27" ht="15.7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</row>
    <row r="728" spans="1:27" ht="15.7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</row>
    <row r="729" spans="1:27" ht="15.7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</row>
    <row r="730" spans="1:27" ht="15.7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</row>
    <row r="731" spans="1:27" ht="15.7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</row>
    <row r="732" spans="1:27" ht="15.7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</row>
    <row r="733" spans="1:27" ht="15.7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</row>
    <row r="734" spans="1:27" ht="15.7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</row>
    <row r="735" spans="1:27" ht="15.7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</row>
    <row r="736" spans="1:27" ht="15.7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</row>
    <row r="737" spans="1:27" ht="15.7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</row>
    <row r="738" spans="1:27" ht="15.7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</row>
    <row r="739" spans="1:27" ht="15.7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</row>
    <row r="740" spans="1:27" ht="15.7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</row>
    <row r="741" spans="1:27" ht="15.7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</row>
    <row r="742" spans="1:27" ht="15.7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</row>
    <row r="743" spans="1:27" ht="15.7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</row>
    <row r="744" spans="1:27" ht="15.7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</row>
    <row r="745" spans="1:27" ht="15.7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</row>
    <row r="746" spans="1:27" ht="15.7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</row>
    <row r="747" spans="1:27" ht="15.7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</row>
    <row r="748" spans="1:27" ht="15.7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</row>
    <row r="749" spans="1:27" ht="15.7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</row>
    <row r="750" spans="1:27" ht="15.7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</row>
    <row r="751" spans="1:27" ht="15.7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</row>
    <row r="752" spans="1:27" ht="15.7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</row>
    <row r="753" spans="1:27" ht="15.7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</row>
    <row r="754" spans="1:27" ht="15.7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</row>
    <row r="755" spans="1:27" ht="15.7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</row>
    <row r="756" spans="1:27" ht="15.7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</row>
    <row r="757" spans="1:27" ht="15.7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</row>
    <row r="758" spans="1:27" ht="15.7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</row>
    <row r="759" spans="1:27" ht="15.7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</row>
    <row r="760" spans="1:27" ht="15.7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</row>
    <row r="761" spans="1:27" ht="15.7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</row>
    <row r="762" spans="1:27" ht="15.7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</row>
    <row r="763" spans="1:27" ht="15.7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</row>
    <row r="764" spans="1:27" ht="15.7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</row>
    <row r="765" spans="1:27" ht="15.7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</row>
    <row r="766" spans="1:27" ht="15.7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</row>
    <row r="767" spans="1:27" ht="15.7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</row>
    <row r="768" spans="1:27" ht="15.7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</row>
    <row r="769" spans="1:27" ht="15.7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</row>
    <row r="770" spans="1:27" ht="15.7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</row>
    <row r="771" spans="1:27" ht="15.7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</row>
    <row r="772" spans="1:27" ht="15.7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</row>
    <row r="773" spans="1:27" ht="15.7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</row>
    <row r="774" spans="1:27" ht="15.7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</row>
    <row r="775" spans="1:27" ht="15.7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</row>
    <row r="776" spans="1:27" ht="15.7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</row>
    <row r="777" spans="1:27" ht="15.7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</row>
    <row r="778" spans="1:27" ht="15.7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</row>
    <row r="779" spans="1:27" ht="15.7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</row>
    <row r="780" spans="1:27" ht="15.7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</row>
    <row r="781" spans="1:27" ht="15.7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</row>
    <row r="782" spans="1:27" ht="15.7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</row>
    <row r="783" spans="1:27" ht="15.7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</row>
    <row r="784" spans="1:27" ht="15.7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</row>
    <row r="785" spans="1:27" ht="15.7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</row>
    <row r="786" spans="1:27" ht="15.7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</row>
    <row r="787" spans="1:27" ht="15.7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</row>
    <row r="788" spans="1:27" ht="15.7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</row>
    <row r="789" spans="1:27" ht="15.7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</row>
    <row r="790" spans="1:27" ht="15.7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</row>
    <row r="791" spans="1:27" ht="15.7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</row>
    <row r="792" spans="1:27" ht="15.7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</row>
    <row r="793" spans="1:27" ht="15.7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</row>
    <row r="794" spans="1:27" ht="15.7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</row>
    <row r="795" spans="1:27" ht="15.7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</row>
    <row r="796" spans="1:27" ht="15.7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</row>
    <row r="797" spans="1:27" ht="15.75" customHeight="1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</row>
    <row r="798" spans="1:27" ht="15.75" customHeight="1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</row>
    <row r="799" spans="1:27" ht="15.75" customHeight="1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</row>
    <row r="800" spans="1:27" ht="15.75" customHeight="1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</row>
    <row r="801" spans="1:27" ht="15.75" customHeight="1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</row>
    <row r="802" spans="1:27" ht="15.75" customHeight="1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</row>
    <row r="803" spans="1:27" ht="15.75" customHeight="1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</row>
    <row r="804" spans="1:27" ht="15.75" customHeight="1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</row>
    <row r="805" spans="1:27" ht="15.75" customHeight="1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</row>
    <row r="806" spans="1:27" ht="15.75" customHeight="1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</row>
    <row r="807" spans="1:27" ht="15.75" customHeight="1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</row>
    <row r="808" spans="1:27" ht="15.75" customHeight="1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</row>
    <row r="809" spans="1:27" ht="15.75" customHeight="1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</row>
    <row r="810" spans="1:27" ht="15.75" customHeight="1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</row>
    <row r="811" spans="1:27" ht="15.75" customHeight="1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</row>
    <row r="812" spans="1:27" ht="15.75" customHeight="1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</row>
    <row r="813" spans="1:27" ht="15.75" customHeight="1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</row>
    <row r="814" spans="1:27" ht="15.75" customHeight="1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</row>
    <row r="815" spans="1:27" ht="15.75" customHeight="1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</row>
    <row r="816" spans="1:27" ht="15.75" customHeight="1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</row>
    <row r="817" spans="1:27" ht="15.75" customHeight="1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</row>
    <row r="818" spans="1:27" ht="15.75" customHeight="1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</row>
    <row r="819" spans="1:27" ht="15.75" customHeight="1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</row>
    <row r="820" spans="1:27" ht="15.75" customHeight="1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</row>
    <row r="821" spans="1:27" ht="15.75" customHeight="1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</row>
    <row r="822" spans="1:27" ht="15.75" customHeight="1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</row>
    <row r="823" spans="1:27" ht="15.75" customHeight="1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</row>
    <row r="824" spans="1:27" ht="15.75" customHeight="1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</row>
    <row r="825" spans="1:27" ht="15.75" customHeight="1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</row>
    <row r="826" spans="1:27" ht="15.75" customHeight="1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</row>
    <row r="827" spans="1:27" ht="15.75" customHeight="1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</row>
    <row r="828" spans="1:27" ht="15.75" customHeight="1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</row>
    <row r="829" spans="1:27" ht="15.75" customHeight="1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</row>
    <row r="830" spans="1:27" ht="15.75" customHeight="1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</row>
    <row r="831" spans="1:27" ht="15.75" customHeight="1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</row>
    <row r="832" spans="1:27" ht="15.75" customHeight="1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</row>
    <row r="833" spans="1:27" ht="15.75" customHeight="1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</row>
    <row r="834" spans="1:27" ht="15.75" customHeight="1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</row>
    <row r="835" spans="1:27" ht="15.75" customHeight="1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</row>
    <row r="836" spans="1:27" ht="15.75" customHeight="1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</row>
    <row r="837" spans="1:27" ht="15.75" customHeight="1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</row>
    <row r="838" spans="1:27" ht="15.75" customHeight="1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</row>
    <row r="839" spans="1:27" ht="15.75" customHeight="1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</row>
    <row r="840" spans="1:27" ht="15.75" customHeight="1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</row>
    <row r="841" spans="1:27" ht="15.75" customHeight="1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</row>
    <row r="842" spans="1:27" ht="15.75" customHeight="1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</row>
    <row r="843" spans="1:27" ht="15.75" customHeight="1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</row>
    <row r="844" spans="1:27" ht="15.75" customHeight="1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</row>
    <row r="845" spans="1:27" ht="15.75" customHeight="1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</row>
    <row r="846" spans="1:27" ht="15.75" customHeight="1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</row>
    <row r="847" spans="1:27" ht="15.75" customHeight="1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</row>
    <row r="848" spans="1:27" ht="15.75" customHeight="1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</row>
    <row r="849" spans="1:27" ht="15.75" customHeight="1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</row>
    <row r="850" spans="1:27" ht="15.75" customHeight="1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</row>
    <row r="851" spans="1:27" ht="15.75" customHeight="1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</row>
    <row r="852" spans="1:27" ht="15.75" customHeight="1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</row>
    <row r="853" spans="1:27" ht="15.75" customHeight="1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</row>
    <row r="854" spans="1:27" ht="15.75" customHeight="1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</row>
    <row r="855" spans="1:27" ht="15.75" customHeight="1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</row>
    <row r="856" spans="1:27" ht="15.75" customHeight="1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</row>
    <row r="857" spans="1:27" ht="15.75" customHeight="1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</row>
    <row r="858" spans="1:27" ht="15.75" customHeight="1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</row>
    <row r="859" spans="1:27" ht="15.75" customHeight="1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</row>
    <row r="860" spans="1:27" ht="15.75" customHeight="1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</row>
    <row r="861" spans="1:27" ht="15.75" customHeight="1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</row>
    <row r="862" spans="1:27" ht="15.75" customHeight="1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</row>
    <row r="863" spans="1:27" ht="15.75" customHeight="1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</row>
    <row r="864" spans="1:27" ht="15.75" customHeight="1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</row>
    <row r="865" spans="1:27" ht="15.75" customHeight="1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</row>
    <row r="866" spans="1:27" ht="15.75" customHeight="1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</row>
    <row r="867" spans="1:27" ht="15.75" customHeight="1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</row>
    <row r="868" spans="1:27" ht="15.75" customHeight="1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</row>
    <row r="869" spans="1:27" ht="15.75" customHeight="1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</row>
    <row r="870" spans="1:27" ht="15.75" customHeight="1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</row>
    <row r="871" spans="1:27" ht="15.75" customHeight="1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</row>
    <row r="872" spans="1:27" ht="15.75" customHeight="1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</row>
    <row r="873" spans="1:27" ht="15.75" customHeight="1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</row>
    <row r="874" spans="1:27" ht="15.75" customHeight="1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</row>
    <row r="875" spans="1:27" ht="15.75" customHeight="1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</row>
    <row r="876" spans="1:27" ht="15.75" customHeight="1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</row>
    <row r="877" spans="1:27" ht="15.75" customHeight="1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</row>
    <row r="878" spans="1:27" ht="15.75" customHeight="1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</row>
    <row r="879" spans="1:27" ht="15.75" customHeight="1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</row>
    <row r="880" spans="1:27" ht="15.75" customHeight="1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</row>
    <row r="881" spans="1:27" ht="15.75" customHeight="1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</row>
    <row r="882" spans="1:27" ht="15.75" customHeight="1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</row>
    <row r="883" spans="1:27" ht="15.75" customHeight="1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</row>
    <row r="884" spans="1:27" ht="15.75" customHeight="1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</row>
    <row r="885" spans="1:27" ht="15.75" customHeight="1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</row>
    <row r="886" spans="1:27" ht="15.75" customHeight="1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</row>
    <row r="887" spans="1:27" ht="15.75" customHeight="1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</row>
    <row r="888" spans="1:27" ht="15.75" customHeight="1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</row>
    <row r="889" spans="1:27" ht="15.75" customHeight="1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</row>
    <row r="890" spans="1:27" ht="15.75" customHeight="1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</row>
    <row r="891" spans="1:27" ht="15.75" customHeight="1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</row>
    <row r="892" spans="1:27" ht="15.75" customHeight="1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</row>
    <row r="893" spans="1:27" ht="15.75" customHeight="1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</row>
    <row r="894" spans="1:27" ht="15.75" customHeight="1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</row>
    <row r="895" spans="1:27" ht="15.75" customHeight="1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</row>
    <row r="896" spans="1:27" ht="15.75" customHeight="1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</row>
    <row r="897" spans="1:27" ht="15.75" customHeight="1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</row>
    <row r="898" spans="1:27" ht="15.75" customHeight="1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</row>
    <row r="899" spans="1:27" ht="15.75" customHeight="1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</row>
    <row r="900" spans="1:27" ht="15.75" customHeight="1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</row>
    <row r="901" spans="1:27" ht="15.75" customHeight="1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</row>
    <row r="902" spans="1:27" ht="15.75" customHeight="1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</row>
    <row r="903" spans="1:27" ht="15.75" customHeight="1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</row>
    <row r="904" spans="1:27" ht="15.75" customHeight="1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</row>
    <row r="905" spans="1:27" ht="15.75" customHeight="1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</row>
    <row r="906" spans="1:27" ht="15.75" customHeight="1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</row>
    <row r="907" spans="1:27" ht="15.75" customHeight="1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</row>
    <row r="908" spans="1:27" ht="15.75" customHeight="1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</row>
    <row r="909" spans="1:27" ht="15.75" customHeight="1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</row>
    <row r="910" spans="1:27" ht="15.75" customHeight="1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</row>
    <row r="911" spans="1:27" ht="15.75" customHeight="1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</row>
    <row r="912" spans="1:27" ht="15.75" customHeight="1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</row>
    <row r="913" spans="1:27" ht="15.75" customHeight="1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</row>
    <row r="914" spans="1:27" ht="15.75" customHeight="1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</row>
    <row r="915" spans="1:27" ht="15.75" customHeight="1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</row>
    <row r="916" spans="1:27" ht="15.75" customHeight="1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</row>
    <row r="917" spans="1:27" ht="15.75" customHeight="1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</row>
    <row r="918" spans="1:27" ht="15.75" customHeight="1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</row>
    <row r="919" spans="1:27" ht="15.75" customHeight="1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</row>
    <row r="920" spans="1:27" ht="15.75" customHeight="1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</row>
    <row r="921" spans="1:27" ht="15.75" customHeight="1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</row>
    <row r="922" spans="1:27" ht="15.75" customHeight="1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</row>
    <row r="923" spans="1:27" ht="15.75" customHeight="1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</row>
    <row r="924" spans="1:27" ht="15.75" customHeight="1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</row>
    <row r="925" spans="1:27" ht="15.75" customHeight="1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</row>
    <row r="926" spans="1:27" ht="15.75" customHeight="1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</row>
    <row r="927" spans="1:27" ht="15.75" customHeight="1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</row>
    <row r="928" spans="1:27" ht="15.75" customHeight="1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</row>
    <row r="929" spans="1:27" ht="15.75" customHeight="1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</row>
    <row r="930" spans="1:27" ht="15.75" customHeight="1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</row>
    <row r="931" spans="1:27" ht="15.75" customHeight="1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</row>
    <row r="932" spans="1:27" ht="15.75" customHeight="1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</row>
    <row r="933" spans="1:27" ht="15.75" customHeight="1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</row>
    <row r="934" spans="1:27" ht="15.75" customHeight="1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</row>
    <row r="935" spans="1:27" ht="15.75" customHeight="1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</row>
    <row r="936" spans="1:27" ht="15.75" customHeight="1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</row>
    <row r="937" spans="1:27" ht="15.75" customHeight="1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</row>
    <row r="938" spans="1:27" ht="15.75" customHeight="1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</row>
    <row r="939" spans="1:27" ht="15.75" customHeight="1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</row>
    <row r="940" spans="1:27" ht="15.75" customHeight="1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</row>
    <row r="941" spans="1:27" ht="15.75" customHeight="1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</row>
    <row r="942" spans="1:27" ht="15.75" customHeight="1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</row>
    <row r="943" spans="1:27" ht="15.75" customHeight="1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</row>
    <row r="944" spans="1:27" ht="15.75" customHeight="1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</row>
    <row r="945" spans="1:27" ht="15.75" customHeight="1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</row>
    <row r="946" spans="1:27" ht="15.75" customHeight="1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</row>
    <row r="947" spans="1:27" ht="15.75" customHeight="1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</row>
    <row r="948" spans="1:27" ht="15.75" customHeight="1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</row>
    <row r="949" spans="1:27" ht="15.75" customHeight="1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</row>
    <row r="950" spans="1:27" ht="15.75" customHeight="1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</row>
    <row r="951" spans="1:27" ht="15.75" customHeight="1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</row>
    <row r="952" spans="1:27" ht="15.75" customHeight="1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</row>
    <row r="953" spans="1:27" ht="15.75" customHeight="1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</row>
    <row r="954" spans="1:27" ht="15.75" customHeight="1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</row>
    <row r="955" spans="1:27" ht="15.75" customHeight="1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</row>
    <row r="956" spans="1:27" ht="15.75" customHeight="1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</row>
    <row r="957" spans="1:27" ht="15.75" customHeight="1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</row>
    <row r="958" spans="1:27" ht="15.75" customHeight="1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</row>
    <row r="959" spans="1:27" ht="15.75" customHeight="1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</row>
    <row r="960" spans="1:27" ht="15.75" customHeight="1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</row>
    <row r="961" spans="1:27" ht="15.75" customHeight="1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</row>
    <row r="962" spans="1:27" ht="15.75" customHeight="1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</row>
    <row r="963" spans="1:27" ht="15.75" customHeight="1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</row>
    <row r="964" spans="1:27" ht="15.75" customHeight="1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</row>
    <row r="965" spans="1:27" ht="15.75" customHeight="1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</row>
    <row r="966" spans="1:27" ht="15.75" customHeight="1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</row>
    <row r="967" spans="1:27" ht="15.75" customHeight="1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</row>
    <row r="968" spans="1:27" ht="15.75" customHeight="1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</row>
    <row r="969" spans="1:27" ht="15.75" customHeight="1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</row>
    <row r="970" spans="1:27" ht="15.75" customHeight="1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</row>
    <row r="971" spans="1:27" ht="15.75" customHeight="1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</row>
    <row r="972" spans="1:27" ht="15.75" customHeight="1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</row>
    <row r="973" spans="1:27" ht="15.75" customHeight="1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</row>
    <row r="974" spans="1:27" ht="15.75" customHeight="1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</row>
    <row r="975" spans="1:27" ht="15.75" customHeight="1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</row>
    <row r="976" spans="1:27" ht="15.75" customHeight="1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</row>
    <row r="977" spans="1:27" ht="15.75" customHeight="1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</row>
    <row r="978" spans="1:27" ht="15.75" customHeight="1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</row>
    <row r="979" spans="1:27" ht="15.75" customHeight="1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</row>
    <row r="980" spans="1:27" ht="15.75" customHeight="1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</row>
    <row r="981" spans="1:27" ht="15.75" customHeight="1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</row>
    <row r="982" spans="1:27" ht="15.75" customHeight="1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</row>
    <row r="983" spans="1:27" ht="15.75" customHeight="1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</row>
    <row r="984" spans="1:27" ht="15.75" customHeight="1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</row>
    <row r="985" spans="1:27" ht="15.75" customHeight="1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</row>
    <row r="986" spans="1:27" ht="15.75" customHeight="1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</row>
    <row r="987" spans="1:27" ht="15.75" customHeight="1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</row>
    <row r="988" spans="1:27" ht="15.75" customHeight="1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</row>
    <row r="989" spans="1:27" ht="15.75" customHeight="1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</row>
    <row r="990" spans="1:27" ht="15.75" customHeight="1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</row>
    <row r="991" spans="1:27" ht="15.75" customHeight="1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</row>
    <row r="992" spans="1:27" ht="15.75" customHeight="1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</row>
    <row r="993" spans="1:27" ht="15.75" customHeight="1" x14ac:dyDescent="0.25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</row>
    <row r="994" spans="1:27" ht="15.75" customHeight="1" x14ac:dyDescent="0.25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</row>
    <row r="995" spans="1:27" ht="15.75" customHeight="1" x14ac:dyDescent="0.2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</row>
    <row r="996" spans="1:27" ht="15.75" customHeight="1" x14ac:dyDescent="0.25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</row>
    <row r="997" spans="1:27" ht="15.75" customHeight="1" x14ac:dyDescent="0.25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</row>
    <row r="998" spans="1:27" ht="15.75" customHeight="1" x14ac:dyDescent="0.25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</row>
    <row r="999" spans="1:27" ht="15.75" customHeight="1" x14ac:dyDescent="0.25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</row>
    <row r="1000" spans="1:27" ht="15.75" customHeight="1" x14ac:dyDescent="0.25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</row>
    <row r="1001" spans="1:27" ht="15.75" customHeight="1" x14ac:dyDescent="0.25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</row>
    <row r="1002" spans="1:27" ht="15.75" customHeight="1" x14ac:dyDescent="0.25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</row>
    <row r="1003" spans="1:27" ht="15.75" customHeight="1" x14ac:dyDescent="0.25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</row>
    <row r="1004" spans="1:27" ht="15.75" customHeight="1" x14ac:dyDescent="0.25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</row>
    <row r="1005" spans="1:27" ht="15.75" customHeight="1" x14ac:dyDescent="0.25">
      <c r="A1005" s="19"/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</row>
    <row r="1006" spans="1:27" ht="15.75" customHeight="1" x14ac:dyDescent="0.25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</row>
    <row r="1007" spans="1:27" ht="15.75" customHeight="1" x14ac:dyDescent="0.25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</row>
    <row r="1008" spans="1:27" ht="15.75" customHeight="1" x14ac:dyDescent="0.25">
      <c r="A1008" s="19"/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</row>
    <row r="1009" spans="1:27" ht="15.75" customHeight="1" x14ac:dyDescent="0.25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</row>
    <row r="1010" spans="1:27" ht="15.75" customHeight="1" x14ac:dyDescent="0.25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</row>
    <row r="1011" spans="1:27" ht="15.75" customHeight="1" x14ac:dyDescent="0.25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</row>
  </sheetData>
  <autoFilter ref="C91:C121" xr:uid="{00000000-0001-0000-0A00-000000000000}"/>
  <mergeCells count="1">
    <mergeCell ref="F81:F82"/>
  </mergeCells>
  <pageMargins left="0.7" right="0.7" top="0.75" bottom="0.75" header="0" footer="0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Затраты на бригаду</vt:lpstr>
      <vt:lpstr>Затраты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Kirill</dc:creator>
  <cp:lastModifiedBy>Корр Константин</cp:lastModifiedBy>
  <dcterms:created xsi:type="dcterms:W3CDTF">2015-06-05T18:19:34Z</dcterms:created>
  <dcterms:modified xsi:type="dcterms:W3CDTF">2025-06-11T08:48:12Z</dcterms:modified>
</cp:coreProperties>
</file>