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Учет КГ №3\"/>
    </mc:Choice>
  </mc:AlternateContent>
  <xr:revisionPtr revIDLastSave="0" documentId="13_ncr:1_{22090DFB-CBCD-4C4C-94F8-964F9E84BD0D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Справка" sheetId="8" r:id="rId1"/>
    <sheet name="1 очередь" sheetId="4" r:id="rId2"/>
    <sheet name="2 очередь" sheetId="5" r:id="rId3"/>
    <sheet name="3 очередь" sheetId="6" r:id="rId4"/>
    <sheet name="4 очередь" sheetId="7" r:id="rId5"/>
  </sheets>
  <externalReferences>
    <externalReference r:id="rId6"/>
  </externalReferences>
  <definedNames>
    <definedName name="_FilterDatabase" localSheetId="1" hidden="1">'1 очередь'!$B$1:$D$1</definedName>
    <definedName name="_FilterDatabase" localSheetId="2" hidden="1">'2 очередь'!$B$1:$D$1</definedName>
    <definedName name="_FilterDatabase" localSheetId="3" hidden="1">'3 очередь'!$B$1:$D$1</definedName>
    <definedName name="_FilterDatabase" localSheetId="4" hidden="1">'4 очередь'!$B$1:$D$1</definedName>
    <definedName name="Print_Area" localSheetId="1">'1 очередь'!$B$1:$F$126</definedName>
    <definedName name="_xlnm.Print_Area" localSheetId="1">'1 очередь'!$A$1:$G$121</definedName>
    <definedName name="_xlnm.Print_Area" localSheetId="2">'2 очередь'!$A$1:$G$250</definedName>
    <definedName name="_xlnm.Print_Area" localSheetId="3">'3 очередь'!$B$1:$G$128</definedName>
    <definedName name="_xlnm.Print_Area" localSheetId="4">'4 очередь'!$A$1:$G$117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7" i="7" l="1"/>
  <c r="D116" i="7"/>
  <c r="M29" i="8" l="1"/>
  <c r="L29" i="8"/>
  <c r="M28" i="8"/>
  <c r="L28" i="8"/>
  <c r="M27" i="8"/>
  <c r="L27" i="8"/>
  <c r="L26" i="8"/>
  <c r="M26" i="8"/>
  <c r="M25" i="8"/>
  <c r="L25" i="8"/>
  <c r="Q10" i="8"/>
  <c r="S11" i="8"/>
  <c r="M9" i="8"/>
  <c r="M8" i="8"/>
  <c r="M7" i="8"/>
  <c r="Q9" i="8"/>
  <c r="Q8" i="8"/>
  <c r="Q7" i="8"/>
  <c r="R11" i="8"/>
  <c r="P11" i="8"/>
  <c r="O11" i="8"/>
  <c r="N11" i="8"/>
  <c r="L11" i="8"/>
  <c r="K11" i="8"/>
  <c r="J11" i="8"/>
  <c r="Q11" i="8" l="1"/>
  <c r="M11" i="8"/>
  <c r="I11" i="8" l="1"/>
  <c r="I23" i="5" l="1"/>
  <c r="K107" i="4"/>
  <c r="K102" i="4"/>
  <c r="K101" i="4"/>
  <c r="K100" i="4"/>
  <c r="K98" i="4"/>
  <c r="K97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0" i="4"/>
  <c r="K79" i="4"/>
  <c r="K77" i="4"/>
  <c r="K75" i="4"/>
  <c r="K74" i="4"/>
  <c r="K72" i="4"/>
  <c r="K71" i="4"/>
  <c r="K69" i="4"/>
  <c r="O9" i="4"/>
  <c r="I42" i="5" l="1"/>
  <c r="I39" i="5"/>
  <c r="I34" i="5"/>
  <c r="I33" i="5"/>
  <c r="I32" i="5"/>
  <c r="I30" i="5"/>
  <c r="I29" i="5"/>
  <c r="I27" i="5"/>
  <c r="I26" i="5"/>
  <c r="I25" i="5"/>
  <c r="I24" i="5"/>
  <c r="I22" i="5"/>
  <c r="I21" i="5"/>
  <c r="I20" i="5"/>
  <c r="I19" i="5"/>
  <c r="I18" i="5"/>
  <c r="I17" i="5"/>
  <c r="I16" i="5"/>
  <c r="I15" i="5"/>
  <c r="I14" i="5"/>
  <c r="I12" i="5"/>
  <c r="I11" i="5"/>
  <c r="I9" i="5"/>
  <c r="I7" i="5"/>
  <c r="I6" i="5"/>
  <c r="I4" i="5"/>
  <c r="I3" i="5"/>
  <c r="I1" i="5"/>
  <c r="L54" i="4"/>
  <c r="L47" i="4"/>
  <c r="L43" i="4"/>
  <c r="L39" i="4"/>
  <c r="L38" i="4"/>
  <c r="L37" i="4"/>
  <c r="L36" i="4"/>
  <c r="L31" i="4"/>
  <c r="L25" i="4"/>
  <c r="L21" i="4"/>
  <c r="L17" i="4"/>
  <c r="L5" i="4"/>
  <c r="L4" i="4"/>
  <c r="L69" i="4" s="1"/>
  <c r="F23" i="8"/>
  <c r="F32" i="8"/>
  <c r="G26" i="8"/>
  <c r="O13" i="5"/>
  <c r="H30" i="8" s="1"/>
  <c r="I30" i="8" s="1"/>
  <c r="O12" i="5"/>
  <c r="H29" i="8" s="1"/>
  <c r="I29" i="8" s="1"/>
  <c r="O9" i="5"/>
  <c r="H26" i="8" s="1"/>
  <c r="I26" i="8" s="1"/>
  <c r="N30" i="4" l="1"/>
  <c r="O22" i="4"/>
  <c r="O13" i="4"/>
  <c r="O12" i="4"/>
  <c r="G30" i="8"/>
  <c r="G29" i="8"/>
  <c r="G32" i="8" s="1"/>
  <c r="G19" i="8"/>
  <c r="G18" i="8"/>
  <c r="G23" i="8" s="1"/>
  <c r="E17" i="8" l="1"/>
  <c r="Q15" i="4"/>
  <c r="N13" i="5" l="1"/>
  <c r="N12" i="5"/>
  <c r="N9" i="5"/>
  <c r="N15" i="5" l="1"/>
  <c r="E30" i="8"/>
  <c r="E29" i="8"/>
  <c r="E26" i="8"/>
  <c r="E21" i="8"/>
  <c r="E20" i="8"/>
  <c r="E23" i="8" s="1"/>
  <c r="D49" i="8"/>
  <c r="D41" i="8"/>
  <c r="D32" i="8"/>
  <c r="D23" i="8"/>
  <c r="C23" i="8"/>
  <c r="H9" i="8"/>
  <c r="F11" i="8"/>
  <c r="G11" i="8"/>
  <c r="H10" i="8"/>
  <c r="H8" i="8"/>
  <c r="H7" i="8"/>
  <c r="G10" i="8"/>
  <c r="G9" i="8"/>
  <c r="G8" i="8"/>
  <c r="G7" i="8"/>
  <c r="F10" i="8"/>
  <c r="F9" i="8"/>
  <c r="F8" i="8"/>
  <c r="F7" i="8"/>
  <c r="E9" i="8"/>
  <c r="E10" i="8"/>
  <c r="E7" i="8"/>
  <c r="E11" i="8" s="1"/>
  <c r="D10" i="8"/>
  <c r="D9" i="8"/>
  <c r="D8" i="8"/>
  <c r="D7" i="8"/>
  <c r="C10" i="8"/>
  <c r="C9" i="8"/>
  <c r="C8" i="8"/>
  <c r="C11" i="8" s="1"/>
  <c r="C7" i="8"/>
  <c r="C49" i="8"/>
  <c r="C32" i="8"/>
  <c r="C41" i="8"/>
  <c r="J9" i="7"/>
  <c r="J4" i="7"/>
  <c r="J8" i="7"/>
  <c r="J7" i="7"/>
  <c r="D97" i="7"/>
  <c r="D81" i="7"/>
  <c r="D65" i="7"/>
  <c r="D49" i="7"/>
  <c r="D33" i="7"/>
  <c r="D17" i="7"/>
  <c r="I7" i="6"/>
  <c r="I9" i="6"/>
  <c r="I8" i="6"/>
  <c r="I4" i="6"/>
  <c r="M9" i="5"/>
  <c r="P15" i="4"/>
  <c r="L14" i="5"/>
  <c r="L13" i="5"/>
  <c r="L12" i="5"/>
  <c r="L9" i="5"/>
  <c r="R2" i="4"/>
  <c r="E32" i="8" l="1"/>
  <c r="H11" i="8"/>
  <c r="C51" i="8"/>
  <c r="M13" i="5"/>
  <c r="S4" i="4" s="1"/>
  <c r="T4" i="4" s="1"/>
  <c r="M12" i="5"/>
  <c r="M15" i="5" s="1"/>
  <c r="S2" i="4"/>
  <c r="S3" i="4" l="1"/>
  <c r="T3" i="4" s="1"/>
  <c r="T2" i="4"/>
  <c r="D11" i="8"/>
  <c r="D42" i="7"/>
  <c r="D41" i="7"/>
  <c r="D40" i="7"/>
  <c r="D39" i="7"/>
  <c r="D17" i="6"/>
  <c r="D106" i="6"/>
  <c r="D105" i="6"/>
  <c r="D104" i="6"/>
  <c r="D103" i="6"/>
  <c r="D90" i="6"/>
  <c r="D89" i="6"/>
  <c r="D88" i="6"/>
  <c r="D87" i="6"/>
  <c r="D74" i="6"/>
  <c r="D73" i="6"/>
  <c r="D72" i="6"/>
  <c r="D71" i="6"/>
  <c r="D58" i="6"/>
  <c r="D57" i="6"/>
  <c r="D56" i="6"/>
  <c r="D55" i="6"/>
  <c r="D42" i="6"/>
  <c r="D41" i="6"/>
  <c r="D40" i="6"/>
  <c r="D39" i="6"/>
  <c r="D26" i="6"/>
  <c r="D25" i="6"/>
  <c r="D24" i="6"/>
  <c r="D23" i="6"/>
  <c r="D10" i="6"/>
  <c r="D9" i="6"/>
  <c r="D8" i="6"/>
  <c r="D7" i="6"/>
  <c r="D107" i="6" l="1"/>
  <c r="D75" i="7"/>
  <c r="D43" i="7"/>
  <c r="D59" i="7"/>
  <c r="I5" i="6"/>
  <c r="J5" i="7"/>
  <c r="D11" i="7"/>
  <c r="I6" i="6"/>
  <c r="J6" i="7"/>
  <c r="D27" i="6"/>
  <c r="D91" i="6"/>
  <c r="D27" i="7"/>
  <c r="D91" i="7"/>
  <c r="O10" i="5"/>
  <c r="L10" i="5"/>
  <c r="O11" i="5"/>
  <c r="H28" i="8" s="1"/>
  <c r="I28" i="8" s="1"/>
  <c r="L11" i="5"/>
  <c r="D43" i="6"/>
  <c r="D59" i="6"/>
  <c r="D123" i="6"/>
  <c r="D75" i="6"/>
  <c r="D11" i="6"/>
  <c r="D31" i="4"/>
  <c r="D46" i="4"/>
  <c r="D62" i="4"/>
  <c r="D94" i="4"/>
  <c r="D110" i="4"/>
  <c r="D119" i="4"/>
  <c r="D118" i="4"/>
  <c r="D117" i="4"/>
  <c r="D116" i="4"/>
  <c r="D103" i="4"/>
  <c r="D102" i="4"/>
  <c r="D101" i="4"/>
  <c r="D100" i="4"/>
  <c r="D87" i="4"/>
  <c r="D86" i="4"/>
  <c r="D85" i="4"/>
  <c r="D84" i="4"/>
  <c r="D83" i="4"/>
  <c r="D82" i="4"/>
  <c r="D77" i="4"/>
  <c r="D76" i="4"/>
  <c r="D71" i="4"/>
  <c r="D70" i="4"/>
  <c r="D69" i="4"/>
  <c r="D68" i="4"/>
  <c r="D55" i="4"/>
  <c r="D54" i="4"/>
  <c r="D53" i="4"/>
  <c r="D52" i="4"/>
  <c r="D51" i="4"/>
  <c r="D50" i="4"/>
  <c r="D39" i="4"/>
  <c r="D38" i="4"/>
  <c r="D37" i="4"/>
  <c r="D36" i="4"/>
  <c r="D25" i="4"/>
  <c r="D24" i="4"/>
  <c r="D23" i="4"/>
  <c r="D22" i="4"/>
  <c r="D16" i="4"/>
  <c r="D15" i="4"/>
  <c r="D14" i="4"/>
  <c r="D13" i="4"/>
  <c r="D7" i="4"/>
  <c r="D6" i="4"/>
  <c r="D8" i="4" l="1"/>
  <c r="O10" i="4"/>
  <c r="D17" i="4"/>
  <c r="L15" i="5"/>
  <c r="J10" i="7"/>
  <c r="I10" i="6"/>
  <c r="D117" i="7"/>
  <c r="H27" i="8"/>
  <c r="O15" i="5"/>
  <c r="O11" i="4"/>
  <c r="O14" i="4"/>
  <c r="D124" i="6"/>
  <c r="R6" i="4"/>
  <c r="R7" i="4"/>
  <c r="D104" i="4"/>
  <c r="D78" i="4"/>
  <c r="D40" i="4"/>
  <c r="D56" i="4"/>
  <c r="D72" i="4"/>
  <c r="D120" i="4"/>
  <c r="D26" i="4"/>
  <c r="D88" i="4"/>
  <c r="D113" i="6"/>
  <c r="D97" i="6"/>
  <c r="D81" i="6"/>
  <c r="D65" i="6"/>
  <c r="D49" i="6"/>
  <c r="D33" i="6"/>
  <c r="I27" i="8" l="1"/>
  <c r="I32" i="8" s="1"/>
  <c r="H32" i="8"/>
  <c r="O15" i="4"/>
  <c r="T7" i="4"/>
  <c r="D121" i="4"/>
</calcChain>
</file>

<file path=xl/sharedStrings.xml><?xml version="1.0" encoding="utf-8"?>
<sst xmlns="http://schemas.openxmlformats.org/spreadsheetml/2006/main" count="2609" uniqueCount="596">
  <si>
    <t>Марка</t>
  </si>
  <si>
    <t>Вес
1-ой, кг</t>
  </si>
  <si>
    <t>1Б1-1</t>
  </si>
  <si>
    <t>1Б1-2</t>
  </si>
  <si>
    <t>1Б1-3</t>
  </si>
  <si>
    <t>1Б1-4</t>
  </si>
  <si>
    <t>1Б1-5</t>
  </si>
  <si>
    <t>1Б1-6</t>
  </si>
  <si>
    <t>1Б2-1</t>
  </si>
  <si>
    <t>1Б3-1</t>
  </si>
  <si>
    <t>1Б3-2</t>
  </si>
  <si>
    <t>1Б3-3</t>
  </si>
  <si>
    <t>1Б3-4</t>
  </si>
  <si>
    <t>1Б3-5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</si>
  <si>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</si>
  <si>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</si>
  <si>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</si>
  <si>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</si>
  <si>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</si>
  <si>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</si>
  <si>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</si>
  <si>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</si>
  <si>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</si>
  <si>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</si>
  <si>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1К2-1</t>
  </si>
  <si>
    <t>1К2-2</t>
  </si>
  <si>
    <t>1К2-3</t>
  </si>
  <si>
    <t>1К2-4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</si>
  <si>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</si>
  <si>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</si>
  <si>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</si>
  <si>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</si>
  <si>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</si>
  <si>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</si>
  <si>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</si>
  <si>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</si>
  <si>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</si>
  <si>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</si>
  <si>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</si>
  <si>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1К4-5</t>
  </si>
  <si>
    <t>1К4-6</t>
  </si>
  <si>
    <t>1К4-7</t>
  </si>
  <si>
    <t>1К4-8</t>
  </si>
  <si>
    <t>1К4-9</t>
  </si>
  <si>
    <t>1К4-10</t>
  </si>
  <si>
    <t>Ось</t>
  </si>
  <si>
    <t>1-О</t>
  </si>
  <si>
    <t>2-О</t>
  </si>
  <si>
    <t>3-О</t>
  </si>
  <si>
    <t>4-О</t>
  </si>
  <si>
    <t>5-С</t>
  </si>
  <si>
    <t>6-С</t>
  </si>
  <si>
    <t>7-С</t>
  </si>
  <si>
    <t>8-С</t>
  </si>
  <si>
    <t>9-С</t>
  </si>
  <si>
    <t>2Б1-1</t>
  </si>
  <si>
    <t>2Б8-1</t>
  </si>
  <si>
    <t>2К2-1</t>
  </si>
  <si>
    <t>2К4-1</t>
  </si>
  <si>
    <t>2К4-2</t>
  </si>
  <si>
    <t>10-С</t>
  </si>
  <si>
    <t>2Б1-2</t>
  </si>
  <si>
    <t>2Б8-2</t>
  </si>
  <si>
    <t>2К2-2</t>
  </si>
  <si>
    <t>2К4-3</t>
  </si>
  <si>
    <t>2К4-4</t>
  </si>
  <si>
    <t>11-С</t>
  </si>
  <si>
    <t>12-С</t>
  </si>
  <si>
    <t>2Б1-3</t>
  </si>
  <si>
    <t>2К2-3</t>
  </si>
  <si>
    <t>2Б8-3</t>
  </si>
  <si>
    <t>2К2-4</t>
  </si>
  <si>
    <t>2Б1-4</t>
  </si>
  <si>
    <t>2Б2-1</t>
  </si>
  <si>
    <t>2Б8-4</t>
  </si>
  <si>
    <t>2К4-5</t>
  </si>
  <si>
    <t>2К4-6</t>
  </si>
  <si>
    <t>2Б2-2</t>
  </si>
  <si>
    <t>2Б8-5</t>
  </si>
  <si>
    <t>2К2-5</t>
  </si>
  <si>
    <t>2К4-7</t>
  </si>
  <si>
    <t>2К4-8</t>
  </si>
  <si>
    <t>2Б1-5</t>
  </si>
  <si>
    <t>2Б8-6</t>
  </si>
  <si>
    <t>2К4-9</t>
  </si>
  <si>
    <t>2К4-10</t>
  </si>
  <si>
    <t>2Б1-6</t>
  </si>
  <si>
    <t>2Б8-7</t>
  </si>
  <si>
    <t>2К2-6</t>
  </si>
  <si>
    <t>2К4-11</t>
  </si>
  <si>
    <t>2К2-7</t>
  </si>
  <si>
    <t>2К2-8</t>
  </si>
  <si>
    <t>2Б2-3</t>
  </si>
  <si>
    <t>26-С</t>
  </si>
  <si>
    <t>3-4-О</t>
  </si>
  <si>
    <t>4-5-С</t>
  </si>
  <si>
    <t>5-6-С</t>
  </si>
  <si>
    <t>6-7-С</t>
  </si>
  <si>
    <t>7-8-С</t>
  </si>
  <si>
    <t>8-9-С</t>
  </si>
  <si>
    <t>10-11-С</t>
  </si>
  <si>
    <t>11-12-С</t>
  </si>
  <si>
    <t>12-13-С</t>
  </si>
  <si>
    <t>13-14-С</t>
  </si>
  <si>
    <t>14-15-С</t>
  </si>
  <si>
    <t>15-16-С</t>
  </si>
  <si>
    <t>16-17-С</t>
  </si>
  <si>
    <t>13-С</t>
  </si>
  <si>
    <t>14-С</t>
  </si>
  <si>
    <t>15-С</t>
  </si>
  <si>
    <t>16-С</t>
  </si>
  <si>
    <t>17-С</t>
  </si>
  <si>
    <t>18-С</t>
  </si>
  <si>
    <t>18-19-С</t>
  </si>
  <si>
    <t>19-С</t>
  </si>
  <si>
    <t>19-20-С</t>
  </si>
  <si>
    <t>20-С</t>
  </si>
  <si>
    <t>20-21-С</t>
  </si>
  <si>
    <t>21-С</t>
  </si>
  <si>
    <t>21-22-С</t>
  </si>
  <si>
    <t>22-С</t>
  </si>
  <si>
    <t>22-23-С</t>
  </si>
  <si>
    <t>23-С</t>
  </si>
  <si>
    <t>23-24-С</t>
  </si>
  <si>
    <t>24-С</t>
  </si>
  <si>
    <t>24-25-С</t>
  </si>
  <si>
    <t>25-С</t>
  </si>
  <si>
    <t>3Б1-1</t>
  </si>
  <si>
    <t>3Б8-1</t>
  </si>
  <si>
    <t>3К2-1</t>
  </si>
  <si>
    <t>3К4-1</t>
  </si>
  <si>
    <t>3К4-2</t>
  </si>
  <si>
    <t>3Б1-2</t>
  </si>
  <si>
    <t>3Б8-2</t>
  </si>
  <si>
    <t>3К2-2</t>
  </si>
  <si>
    <t>3К4-3</t>
  </si>
  <si>
    <t>3К4-4</t>
  </si>
  <si>
    <t>26-27-С</t>
  </si>
  <si>
    <t>27-С</t>
  </si>
  <si>
    <t>27-28-С</t>
  </si>
  <si>
    <t>3К2-3</t>
  </si>
  <si>
    <t>28-С</t>
  </si>
  <si>
    <t>3Б1-3</t>
  </si>
  <si>
    <t>3Б1-4</t>
  </si>
  <si>
    <t>3Б8-3</t>
  </si>
  <si>
    <t>3К2-4</t>
  </si>
  <si>
    <t>28-29-С</t>
  </si>
  <si>
    <t>3Б1-5</t>
  </si>
  <si>
    <t>29-С</t>
  </si>
  <si>
    <t>3Б2-1</t>
  </si>
  <si>
    <t>3Б8-4</t>
  </si>
  <si>
    <t>3К4-5</t>
  </si>
  <si>
    <t>3К4-6</t>
  </si>
  <si>
    <t>29-30-С</t>
  </si>
  <si>
    <t>3Б2-2</t>
  </si>
  <si>
    <t>3Б8-5</t>
  </si>
  <si>
    <t>3К2-5</t>
  </si>
  <si>
    <t>3К4-7</t>
  </si>
  <si>
    <t>3К4-8</t>
  </si>
  <si>
    <t>30-С</t>
  </si>
  <si>
    <t>3Б1-6</t>
  </si>
  <si>
    <t>3Б8-6</t>
  </si>
  <si>
    <t>3К4-9</t>
  </si>
  <si>
    <t>3К4-10</t>
  </si>
  <si>
    <t>30-31-С</t>
  </si>
  <si>
    <t>3Б1-7</t>
  </si>
  <si>
    <t>31-С</t>
  </si>
  <si>
    <t>3Б1-8</t>
  </si>
  <si>
    <t>31-32-С</t>
  </si>
  <si>
    <t>32-С</t>
  </si>
  <si>
    <t>32-33-С</t>
  </si>
  <si>
    <t>33-С</t>
  </si>
  <si>
    <t>3Б1-9</t>
  </si>
  <si>
    <t>3Б8-7</t>
  </si>
  <si>
    <t>3К2-6</t>
  </si>
  <si>
    <t>3К4-11</t>
  </si>
  <si>
    <t>34-С</t>
  </si>
  <si>
    <t>34-35-С</t>
  </si>
  <si>
    <t>35-С</t>
  </si>
  <si>
    <t>36-37-С</t>
  </si>
  <si>
    <t>37-С</t>
  </si>
  <si>
    <t>35-36-С</t>
  </si>
  <si>
    <t>36-С</t>
  </si>
  <si>
    <t>37-38-С</t>
  </si>
  <si>
    <t>38-С</t>
  </si>
  <si>
    <t>38-39-С</t>
  </si>
  <si>
    <t>39-С</t>
  </si>
  <si>
    <t>39-40-С</t>
  </si>
  <si>
    <t>40-С</t>
  </si>
  <si>
    <t>4Б1-1</t>
  </si>
  <si>
    <t>4Б8-1</t>
  </si>
  <si>
    <t>4К2-1</t>
  </si>
  <si>
    <t>4К4-1</t>
  </si>
  <si>
    <t>4К4-2</t>
  </si>
  <si>
    <t>4Б1-2</t>
  </si>
  <si>
    <t>4Б8-2</t>
  </si>
  <si>
    <t>4К2-2</t>
  </si>
  <si>
    <t>4К4-3</t>
  </si>
  <si>
    <t>4К4-4</t>
  </si>
  <si>
    <t>4Б1-3</t>
  </si>
  <si>
    <t>4Б2-1</t>
  </si>
  <si>
    <t>4Б8-3</t>
  </si>
  <si>
    <t>4К4-5</t>
  </si>
  <si>
    <t>4К4-6</t>
  </si>
  <si>
    <t>4К4-9</t>
  </si>
  <si>
    <t>4Б2-2</t>
  </si>
  <si>
    <t>4Б8-4</t>
  </si>
  <si>
    <t>4К2-3</t>
  </si>
  <si>
    <t>4К4-7</t>
  </si>
  <si>
    <t>4К4-8</t>
  </si>
  <si>
    <t>4Б1-4</t>
  </si>
  <si>
    <t>4Б8-5</t>
  </si>
  <si>
    <t>4К4-10</t>
  </si>
  <si>
    <t>4Б1-5</t>
  </si>
  <si>
    <t>4Б1-6</t>
  </si>
  <si>
    <t>4Б1-7</t>
  </si>
  <si>
    <t>4Б1-8</t>
  </si>
  <si>
    <t>4Б8-6</t>
  </si>
  <si>
    <t>4К2-4</t>
  </si>
  <si>
    <t>4Б3-1</t>
  </si>
  <si>
    <t>4К3-1</t>
  </si>
  <si>
    <t>41-О</t>
  </si>
  <si>
    <t>4К3-2</t>
  </si>
  <si>
    <t>4Б9-1</t>
  </si>
  <si>
    <t>Элементов "С"</t>
  </si>
  <si>
    <t>68 шт</t>
  </si>
  <si>
    <r>
      <t>Элементов "</t>
    </r>
    <r>
      <rPr>
        <i/>
        <sz val="12"/>
        <color theme="1"/>
        <rFont val="AIGDT"/>
        <charset val="2"/>
      </rPr>
      <t>О</t>
    </r>
    <r>
      <rPr>
        <i/>
        <sz val="12"/>
        <color theme="1"/>
        <rFont val="Calibri"/>
        <family val="2"/>
        <charset val="204"/>
        <scheme val="minor"/>
      </rPr>
      <t>"</t>
    </r>
  </si>
  <si>
    <t>6 шт</t>
  </si>
  <si>
    <t>51,23 тн</t>
  </si>
  <si>
    <t>705,35 тн</t>
  </si>
  <si>
    <t>Всего</t>
  </si>
  <si>
    <t>756,58 тн</t>
  </si>
  <si>
    <t>36 элементов расположены по осям</t>
  </si>
  <si>
    <t>32 элемента межосные</t>
  </si>
  <si>
    <t>33 элемента межосные</t>
  </si>
  <si>
    <t>74 шт</t>
  </si>
  <si>
    <t>41 элемент по осям</t>
  </si>
  <si>
    <t>1 элемент межосный</t>
  </si>
  <si>
    <r>
      <t>1 элемент "</t>
    </r>
    <r>
      <rPr>
        <i/>
        <sz val="11"/>
        <color rgb="FF000000"/>
        <rFont val="AIGDT"/>
        <charset val="2"/>
      </rPr>
      <t>О</t>
    </r>
    <r>
      <rPr>
        <i/>
        <sz val="11"/>
        <color rgb="FF000000"/>
        <rFont val="ISOCPEUR"/>
        <family val="2"/>
        <charset val="204"/>
      </rPr>
      <t>",  13 элементов "С"</t>
    </r>
  </si>
  <si>
    <t>5 элементов расположены по осям</t>
  </si>
  <si>
    <t>1 очередь</t>
  </si>
  <si>
    <t>10 шт</t>
  </si>
  <si>
    <t>5 шт</t>
  </si>
  <si>
    <t>всего</t>
  </si>
  <si>
    <t>2 очередь</t>
  </si>
  <si>
    <t>3 очередь</t>
  </si>
  <si>
    <t>4 очередь</t>
  </si>
  <si>
    <t>Общие данные</t>
  </si>
  <si>
    <t>30 шт</t>
  </si>
  <si>
    <t>15 шт</t>
  </si>
  <si>
    <t>1К1-1</t>
  </si>
  <si>
    <t>1К1-2</t>
  </si>
  <si>
    <t>1К1-3</t>
  </si>
  <si>
    <t>1К1-4</t>
  </si>
  <si>
    <t>1К1-6</t>
  </si>
  <si>
    <t>1К1-7</t>
  </si>
  <si>
    <t>1К1-8</t>
  </si>
  <si>
    <t>1К1-10</t>
  </si>
  <si>
    <t>низ</t>
  </si>
  <si>
    <t>верх</t>
  </si>
  <si>
    <t>лев</t>
  </si>
  <si>
    <t>прав</t>
  </si>
  <si>
    <t>1К1-11</t>
  </si>
  <si>
    <t>1К1-12</t>
  </si>
  <si>
    <t>1К1-13</t>
  </si>
  <si>
    <t>низ прав</t>
  </si>
  <si>
    <t>верх прав</t>
  </si>
  <si>
    <t>1К4-3</t>
  </si>
  <si>
    <t>1К4-4</t>
  </si>
  <si>
    <t>1К1-14</t>
  </si>
  <si>
    <t>1К1-15</t>
  </si>
  <si>
    <t>1К1-17</t>
  </si>
  <si>
    <t>1К1-16</t>
  </si>
  <si>
    <t>1К1-18</t>
  </si>
  <si>
    <t>1К1-20</t>
  </si>
  <si>
    <t>1К1-19</t>
  </si>
  <si>
    <t>1К1-21</t>
  </si>
  <si>
    <t>1К1-22</t>
  </si>
  <si>
    <t>1К1-23</t>
  </si>
  <si>
    <t>1К1-5</t>
  </si>
  <si>
    <t>1К1-9</t>
  </si>
  <si>
    <t>2К1-1</t>
  </si>
  <si>
    <t>2К1-3</t>
  </si>
  <si>
    <t>2К1-2</t>
  </si>
  <si>
    <t>2К1-4</t>
  </si>
  <si>
    <t>2К1-5</t>
  </si>
  <si>
    <t>2К1-7</t>
  </si>
  <si>
    <t>2К1-6</t>
  </si>
  <si>
    <t>2К1-8</t>
  </si>
  <si>
    <t>2К1-9</t>
  </si>
  <si>
    <t>2К1-11</t>
  </si>
  <si>
    <t>2К1-10</t>
  </si>
  <si>
    <t>2К1-12</t>
  </si>
  <si>
    <t>2К1-13</t>
  </si>
  <si>
    <t>2К1-15</t>
  </si>
  <si>
    <t>2К1-14</t>
  </si>
  <si>
    <t>3К1-1</t>
  </si>
  <si>
    <t>3К1-3</t>
  </si>
  <si>
    <t>3К1-2</t>
  </si>
  <si>
    <t>3К1-4</t>
  </si>
  <si>
    <t>3К1-5</t>
  </si>
  <si>
    <t>3К1-7</t>
  </si>
  <si>
    <t>3К1-6</t>
  </si>
  <si>
    <t>3К1-8</t>
  </si>
  <si>
    <t>3К1-9</t>
  </si>
  <si>
    <t>3К1-11</t>
  </si>
  <si>
    <t>3К1-10</t>
  </si>
  <si>
    <t>3К1-12</t>
  </si>
  <si>
    <t>3К1-13</t>
  </si>
  <si>
    <t>3К1-15</t>
  </si>
  <si>
    <t>3К1-14</t>
  </si>
  <si>
    <t>4К1-1</t>
  </si>
  <si>
    <t>4К1-3</t>
  </si>
  <si>
    <t>4К1-2</t>
  </si>
  <si>
    <t>4К1-4</t>
  </si>
  <si>
    <t>4К1-5</t>
  </si>
  <si>
    <t>4К1-6</t>
  </si>
  <si>
    <t>4К1-7</t>
  </si>
  <si>
    <t>4К1-9</t>
  </si>
  <si>
    <t>4К1-8</t>
  </si>
  <si>
    <t>4К1-10</t>
  </si>
  <si>
    <t>4К1-11</t>
  </si>
  <si>
    <t>4К1-13</t>
  </si>
  <si>
    <t>4К1-12</t>
  </si>
  <si>
    <t>4К1-14</t>
  </si>
  <si>
    <t>4К1-16</t>
  </si>
  <si>
    <t>4К1-15</t>
  </si>
  <si>
    <t>4К1-17</t>
  </si>
  <si>
    <t>4К1-18</t>
  </si>
  <si>
    <t>4К1-20</t>
  </si>
  <si>
    <t>4К1-19</t>
  </si>
  <si>
    <t>4К1-21</t>
  </si>
  <si>
    <t>колонна ось А</t>
  </si>
  <si>
    <t>колонна ось Б</t>
  </si>
  <si>
    <t>надколонник ось А</t>
  </si>
  <si>
    <t>надколонник ось Б</t>
  </si>
  <si>
    <t>колонна</t>
  </si>
  <si>
    <t>надкол</t>
  </si>
  <si>
    <t>ИТОГО:</t>
  </si>
  <si>
    <t>балки С</t>
  </si>
  <si>
    <t>колонны С</t>
  </si>
  <si>
    <t>3шт</t>
  </si>
  <si>
    <t>2шт</t>
  </si>
  <si>
    <t>5шт</t>
  </si>
  <si>
    <t>7шт</t>
  </si>
  <si>
    <t>колонны</t>
  </si>
  <si>
    <t>колонны +</t>
  </si>
  <si>
    <t>надколонники</t>
  </si>
  <si>
    <t>1 оч</t>
  </si>
  <si>
    <t>2 оч</t>
  </si>
  <si>
    <t>балки перекрыт.</t>
  </si>
  <si>
    <t>балки покрыт.</t>
  </si>
  <si>
    <t>балки покрытия</t>
  </si>
  <si>
    <t>балки перекрытия</t>
  </si>
  <si>
    <t>колон 2эт</t>
  </si>
  <si>
    <t>колон 1эт</t>
  </si>
  <si>
    <t>боковины у С</t>
  </si>
  <si>
    <t>1 кс декабрь</t>
  </si>
  <si>
    <t>3 оч</t>
  </si>
  <si>
    <t>4оч</t>
  </si>
  <si>
    <t>1 кс декабрь до 6.12.25</t>
  </si>
  <si>
    <t>2 кс январь</t>
  </si>
  <si>
    <t>О элементы</t>
  </si>
  <si>
    <t>с элементы 1и часть 2 оч</t>
  </si>
  <si>
    <t>3 кс январь</t>
  </si>
  <si>
    <t>3 кс март</t>
  </si>
  <si>
    <t>4шт</t>
  </si>
  <si>
    <t>6шт</t>
  </si>
  <si>
    <t>20 тн 13,5-14оси</t>
  </si>
  <si>
    <t>№ Акта промежуточной приемки</t>
  </si>
  <si>
    <t>Дата акта промежуточной приемки</t>
  </si>
  <si>
    <t>№ ДК</t>
  </si>
  <si>
    <t>Элементов "О"</t>
  </si>
  <si>
    <t>№ 11-03 от 10.05.2025г.</t>
  </si>
  <si>
    <t>01</t>
  </si>
  <si>
    <t>25</t>
  </si>
  <si>
    <t>№ 11-04 от 04.06.2025г</t>
  </si>
  <si>
    <t>№ 11-02 от 10.05.2025г.</t>
  </si>
  <si>
    <t>02</t>
  </si>
  <si>
    <t>03</t>
  </si>
  <si>
    <t>04</t>
  </si>
  <si>
    <t xml:space="preserve">11-03 от 10.05.2025г.; </t>
  </si>
  <si>
    <t>№ 11-02 от 10.05.2025г</t>
  </si>
  <si>
    <t>05</t>
  </si>
  <si>
    <t>44</t>
  </si>
  <si>
    <t>№ 11-03 от 10.05.2025г</t>
  </si>
  <si>
    <t>№ 11-01 от 23.04.2025г.</t>
  </si>
  <si>
    <t>48</t>
  </si>
  <si>
    <t>21</t>
  </si>
  <si>
    <t>22</t>
  </si>
  <si>
    <t>09</t>
  </si>
  <si>
    <t>№ 40 от 24.04.2025г</t>
  </si>
  <si>
    <t>№ 37 от 23.04.2025г</t>
  </si>
  <si>
    <t>№ 48 от 29.04.2025г.</t>
  </si>
  <si>
    <t>10</t>
  </si>
  <si>
    <t>№ 75 от 28.05.2025г</t>
  </si>
  <si>
    <t>№ 02 от 09.01.2025г</t>
  </si>
  <si>
    <t>№ 66 от 20.05.2025г.</t>
  </si>
  <si>
    <t>12</t>
  </si>
  <si>
    <t>18</t>
  </si>
  <si>
    <t>14</t>
  </si>
  <si>
    <t>11</t>
  </si>
  <si>
    <t>№ 39 от 24.04.2025г</t>
  </si>
  <si>
    <t>№ 73 от 26.05.2025г</t>
  </si>
  <si>
    <t>№ 66 от 20.05.2025г</t>
  </si>
  <si>
    <t>13</t>
  </si>
  <si>
    <t>17</t>
  </si>
  <si>
    <t>№ 74 от 27.05.2025г</t>
  </si>
  <si>
    <t>15</t>
  </si>
  <si>
    <t xml:space="preserve">№ 33 от 18.04.2025г.; </t>
  </si>
  <si>
    <t xml:space="preserve">№ 73 от 26.05.2025г.; </t>
  </si>
  <si>
    <t>№ 74 от 27.05.2025г.</t>
  </si>
  <si>
    <t>16</t>
  </si>
  <si>
    <t>19</t>
  </si>
  <si>
    <t>№ 03 от 13.01.2025г</t>
  </si>
  <si>
    <t>№ 48 от 29.04. 2025г</t>
  </si>
  <si>
    <t>№ 38 от 23.04.2025г</t>
  </si>
  <si>
    <t>№ 01 от 09.01.2025г</t>
  </si>
  <si>
    <t>№ 73 от 26.05.2025г.</t>
  </si>
  <si>
    <t>31</t>
  </si>
  <si>
    <t>41</t>
  </si>
  <si>
    <t>№ 49 от 29.04.2025г</t>
  </si>
  <si>
    <t>№ 33 от 18.04.2025г</t>
  </si>
  <si>
    <t>№ 48 от 29.04.2025г</t>
  </si>
  <si>
    <t xml:space="preserve">№ 11-03 от 10.05.2025г. </t>
  </si>
  <si>
    <t>06</t>
  </si>
  <si>
    <t xml:space="preserve"> № 11-01 от 23.04.2025г.</t>
  </si>
  <si>
    <t>№ 11-04 от 04.06.2025г.</t>
  </si>
  <si>
    <t>№ 11-08 от 31.07.2025г</t>
  </si>
  <si>
    <t>№ 11-08 от 31.07.2025г.</t>
  </si>
  <si>
    <t>07</t>
  </si>
  <si>
    <t>08</t>
  </si>
  <si>
    <t>26</t>
  </si>
  <si>
    <t>23</t>
  </si>
  <si>
    <t>24</t>
  </si>
  <si>
    <t>20</t>
  </si>
  <si>
    <t xml:space="preserve">№ 11-01 от 23.04.2025г.; </t>
  </si>
  <si>
    <t xml:space="preserve">№ 37 от 23.04.2025г.; </t>
  </si>
  <si>
    <t xml:space="preserve">№ 39 от 24.04.2025г.; </t>
  </si>
  <si>
    <t>№ 03 от 13.01.2025г.</t>
  </si>
  <si>
    <t>№ 139 от 21.08.2025г.</t>
  </si>
  <si>
    <t>№ 39 от 24.04.2025г.</t>
  </si>
  <si>
    <t>32</t>
  </si>
  <si>
    <t>№ 159 от 11.09.2025г.</t>
  </si>
  <si>
    <t>№ 37 от 23.04.2025г.</t>
  </si>
  <si>
    <t>№ 72 от 26.05.2025г</t>
  </si>
  <si>
    <t xml:space="preserve">№ 03 от 13.01.2025г.	</t>
  </si>
  <si>
    <t>№ 72 от 26.05.2025г.</t>
  </si>
  <si>
    <t>27</t>
  </si>
  <si>
    <t>28</t>
  </si>
  <si>
    <t>29</t>
  </si>
  <si>
    <t>№ 75 от 28.05.2025г.</t>
  </si>
  <si>
    <t>30</t>
  </si>
  <si>
    <t>№ 120 от 31.07.2025г.</t>
  </si>
  <si>
    <t>№ 01 от 09.01.2025г.</t>
  </si>
  <si>
    <t>№ 35 от 18.04.2025г.</t>
  </si>
  <si>
    <t>№ 22/оч/2026 от 17.02.2026г.</t>
  </si>
  <si>
    <t>36</t>
  </si>
  <si>
    <t>№11.2-06 от 27.08.2025г.</t>
  </si>
  <si>
    <t>37</t>
  </si>
  <si>
    <t>№ 11.2-06 от 27.08.2025г.</t>
  </si>
  <si>
    <t>38</t>
  </si>
  <si>
    <t>№ 11.2-07 от 29.08.2025г.</t>
  </si>
  <si>
    <t>49</t>
  </si>
  <si>
    <t>42</t>
  </si>
  <si>
    <t>№ 186 от 13.10.2025г.</t>
  </si>
  <si>
    <t>45</t>
  </si>
  <si>
    <t>39</t>
  </si>
  <si>
    <t>47</t>
  </si>
  <si>
    <t>№ 28/оч/2026 от 23.02.2026г.</t>
  </si>
  <si>
    <t>46</t>
  </si>
  <si>
    <t>№ 27/оч/2026 от 21.02.2026г.</t>
  </si>
  <si>
    <t>№ 49 от 29.04.2025г.</t>
  </si>
  <si>
    <t>40</t>
  </si>
  <si>
    <t>№ № 11.2-06 от 27.08.2025г.</t>
  </si>
  <si>
    <t>№ 30/оч/2026 от 25.02.2026г.</t>
  </si>
  <si>
    <t>№ 122 от 01.08.2025г.</t>
  </si>
  <si>
    <t>№ 11.2-06 от 27.08.2025.</t>
  </si>
  <si>
    <t>№ 38 от 23.04.2025г.</t>
  </si>
  <si>
    <t>№23/оч/2026 от 19.02.2026г.</t>
  </si>
  <si>
    <t>50</t>
  </si>
  <si>
    <t>фермы</t>
  </si>
  <si>
    <t>прогоны покрытия</t>
  </si>
  <si>
    <t>фахверк</t>
  </si>
  <si>
    <t xml:space="preserve">ограждение </t>
  </si>
  <si>
    <t>профлист</t>
  </si>
  <si>
    <t>настил</t>
  </si>
  <si>
    <t>ЗД</t>
  </si>
  <si>
    <t>балки остальные</t>
  </si>
  <si>
    <t>связи+распорки</t>
  </si>
  <si>
    <t>кроншетйны, прокладки, шайбы, подвесы, петли</t>
  </si>
  <si>
    <t>+</t>
  </si>
  <si>
    <t>лестницы+площадки+ щит+стойки-+стремянка</t>
  </si>
  <si>
    <t>№ 11.2-10 от 05.09.2025г.</t>
  </si>
  <si>
    <t xml:space="preserve">№ 15/оч/2026 от 09.02.2026г. </t>
  </si>
  <si>
    <t>№ 11.2-09 от 02.09.2025г.</t>
  </si>
  <si>
    <t>№ 11.2-12 от 09.09.2025г.</t>
  </si>
  <si>
    <t>43</t>
  </si>
  <si>
    <t>51</t>
  </si>
  <si>
    <t>№ 15/оч/2026 от 09.02.2026г.</t>
  </si>
  <si>
    <t>52</t>
  </si>
  <si>
    <t>33</t>
  </si>
  <si>
    <t>№ 34/оч/2026 от 28.02.2026г.</t>
  </si>
  <si>
    <t>53</t>
  </si>
  <si>
    <t>54</t>
  </si>
  <si>
    <t>55</t>
  </si>
  <si>
    <t>№ 40 от 24.04.2025г.</t>
  </si>
  <si>
    <t>№ 26/оч/2026 от 20.02.2026г.</t>
  </si>
  <si>
    <t>№ 29/оч/2026 от 24.02.2026г.</t>
  </si>
  <si>
    <t>№ 02 от 09.01.2025г.</t>
  </si>
  <si>
    <t>№ 24/оч/2026 от 19.02.2026г.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</si>
  <si>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</si>
  <si>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</si>
  <si>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</si>
  <si>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</si>
  <si>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</si>
  <si>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</si>
  <si>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</si>
  <si>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</si>
  <si>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</si>
  <si>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</si>
  <si>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</si>
  <si>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</si>
  <si>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</si>
  <si>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</si>
  <si>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34</t>
  </si>
  <si>
    <t>35</t>
  </si>
  <si>
    <t xml:space="preserve">№31/оч/2026 от 26.02.2026г. </t>
  </si>
  <si>
    <t>70</t>
  </si>
  <si>
    <t>75</t>
  </si>
  <si>
    <t>76</t>
  </si>
  <si>
    <t>71</t>
  </si>
  <si>
    <t>72</t>
  </si>
  <si>
    <t>73</t>
  </si>
  <si>
    <t>74</t>
  </si>
  <si>
    <t>77</t>
  </si>
  <si>
    <t>79</t>
  </si>
  <si>
    <t>78</t>
  </si>
  <si>
    <t>80</t>
  </si>
  <si>
    <t>81</t>
  </si>
  <si>
    <t>82</t>
  </si>
  <si>
    <t>83</t>
  </si>
  <si>
    <t>84</t>
  </si>
  <si>
    <t>85</t>
  </si>
  <si>
    <t>86</t>
  </si>
  <si>
    <t>87</t>
  </si>
  <si>
    <t>87 последний от 14.04.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</si>
  <si>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</si>
  <si>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</si>
  <si>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</si>
  <si>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</si>
  <si>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</si>
  <si>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</si>
  <si>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</si>
  <si>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</si>
  <si>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</si>
  <si>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</si>
  <si>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</si>
  <si>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</si>
  <si>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</si>
  <si>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</si>
  <si>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</si>
  <si>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</si>
  <si>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</si>
  <si>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</si>
  <si>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</si>
  <si>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</si>
  <si>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</si>
  <si>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</si>
  <si>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</si>
  <si>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№ 52/оч/2026 от 20.03.2026</t>
  </si>
  <si>
    <t>№ 47/оч/2026 от 16.03.2026</t>
  </si>
  <si>
    <t>№ 44/оч/2026 от 12.03.2026</t>
  </si>
  <si>
    <t>№ 46/оч/2026 от 13.03.2026</t>
  </si>
  <si>
    <t>№ 59/оч/2026 от 26.03.2026</t>
  </si>
  <si>
    <t>№ 159 от 11.09.2025</t>
  </si>
  <si>
    <t>№ 139 от 21.08.2025</t>
  </si>
  <si>
    <t>№ 122 от 01.08.2025</t>
  </si>
  <si>
    <t>№ 140 от 28.08.2025</t>
  </si>
  <si>
    <t>№ 50/оч/2026 от 16.03.2026</t>
  </si>
  <si>
    <t>№ 45/оч/2026 от 13.03.2026</t>
  </si>
  <si>
    <t>№ 62/оч/2026 от 30.03.2026</t>
  </si>
  <si>
    <t>№ 120 от 31.07.2025</t>
  </si>
  <si>
    <t>№ 63/оч/2026 от 30.03.2026</t>
  </si>
  <si>
    <t>№ 49 от 29.04.2025</t>
  </si>
  <si>
    <t>№ 43/оч/2026 от 11.03.2026</t>
  </si>
  <si>
    <t>№ 55/оч/2026 от 23.03.2026</t>
  </si>
  <si>
    <t>№ 186 от 13.10.2025</t>
  </si>
  <si>
    <t>№ 72/оч/2026 от 13.04.2026</t>
  </si>
  <si>
    <t>№ 54/оч/2026 от 21.03.2026</t>
  </si>
  <si>
    <t>№ 160 от 11.09.2025</t>
  </si>
  <si>
    <t>№ 40/оч/2026 от 06.03.2026</t>
  </si>
  <si>
    <t>№ 65/оч/2026 от 31.03.2026</t>
  </si>
  <si>
    <t>111</t>
  </si>
  <si>
    <t>112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</si>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</sst>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_-* #,##0.00\ _₽_-;\-* #,##0.00\ _₽_-;_-* &quot;-&quot;??\ _₽_-;_-@_-"/>
    <numFmt numFmtId="166" formatCode="0.0000"/>
    <numFmt numFmtId="167" formatCode="_-* #,##0.0000_-;\-* #,##0.0000_-;_-* &quot;-&quot;??_-;_-@_-"/>
    <numFmt numFmtId="168" formatCode="0.000"/>
    <numFmt numFmtId="169" formatCode="_-* #,##0.0_-;\-* #,##0.0_-;_-* &quot;-&quot;??_-;_-@_-"/>
    <numFmt numFmtId="170" formatCode="_-* #,##0.000_-;\-* #,##0.000_-;_-* &quot;-&quot;??_-;_-@_-"/>
    <numFmt numFmtId="171" formatCode="_-* #,##0.000\ _₽_-;\-* #,##0.000\ _₽_-;_-* &quot;-&quot;????\ _₽_-;_-@_-"/>
    <numFmt numFmtId="172" formatCode="_-* #,##0.00000_-;\-* #,##0.00000_-;_-* &quot;-&quot;??_-;_-@_-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1"/>
      <color rgb="FF000000"/>
      <name val="AIGDT"/>
      <charset val="2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IGDT"/>
      <charset val="2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ISOCPEUR"/>
      <family val="2"/>
      <charset val="204"/>
    </font>
    <font>
      <sz val="8"/>
      <name val="Calibri"/>
      <family val="2"/>
      <charset val="204"/>
      <scheme val="minor"/>
    </font>
    <font>
      <i/>
      <sz val="8"/>
      <color rgb="FF000000"/>
      <name val="ISOCPEUR"/>
      <family val="2"/>
      <charset val="204"/>
    </font>
    <font>
      <b/>
      <i/>
      <sz val="8"/>
      <color rgb="FF000000"/>
      <name val="ISOCPEUR"/>
      <family val="2"/>
      <charset val="204"/>
    </font>
    <font>
      <b/>
      <i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i/>
      <sz val="10"/>
      <color rgb="FF000000"/>
      <name val="Calibri"/>
      <family val="2"/>
      <charset val="204"/>
    </font>
    <font>
      <b/>
      <i/>
      <sz val="10"/>
      <color rgb="FF000000"/>
      <name val="Calibri"/>
      <family val="2"/>
      <charset val="204"/>
    </font>
    <font>
      <b/>
      <i/>
      <sz val="10"/>
      <color theme="1"/>
      <name val="Calibri"/>
      <family val="2"/>
      <charset val="204"/>
    </font>
    <font>
      <b/>
      <i/>
      <sz val="10"/>
      <name val="Calibri"/>
      <family val="2"/>
      <charset val="204"/>
    </font>
    <font>
      <i/>
      <sz val="10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65">
    <xf numFmtId="0" fontId="0" fillId="0" borderId="0" xfId="0"/>
    <xf numFmtId="0" fontId="18" fillId="0" borderId="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1" fontId="18" fillId="34" borderId="0" xfId="0" applyNumberFormat="1" applyFont="1" applyFill="1" applyBorder="1" applyAlignment="1">
      <alignment horizontal="center" vertical="center"/>
    </xf>
    <xf numFmtId="0" fontId="18" fillId="34" borderId="0" xfId="0" applyFont="1" applyFill="1" applyBorder="1" applyAlignment="1">
      <alignment horizontal="left" vertical="center"/>
    </xf>
    <xf numFmtId="0" fontId="18" fillId="34" borderId="0" xfId="0" applyFont="1" applyFill="1" applyBorder="1" applyAlignment="1">
      <alignment horizontal="center" vertical="center"/>
    </xf>
    <xf numFmtId="164" fontId="18" fillId="34" borderId="0" xfId="0" applyNumberFormat="1" applyFont="1" applyFill="1" applyBorder="1" applyAlignment="1">
      <alignment horizontal="right" vertical="center"/>
    </xf>
    <xf numFmtId="1" fontId="18" fillId="34" borderId="10" xfId="0" applyNumberFormat="1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left" vertical="center"/>
    </xf>
    <xf numFmtId="164" fontId="18" fillId="34" borderId="10" xfId="0" applyNumberFormat="1" applyFont="1" applyFill="1" applyBorder="1" applyAlignment="1">
      <alignment horizontal="right" vertical="center"/>
    </xf>
    <xf numFmtId="1" fontId="19" fillId="34" borderId="10" xfId="0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64" fontId="19" fillId="34" borderId="10" xfId="0" applyNumberFormat="1" applyFont="1" applyFill="1" applyBorder="1" applyAlignment="1">
      <alignment horizontal="right" vertical="center"/>
    </xf>
    <xf numFmtId="0" fontId="18" fillId="34" borderId="0" xfId="0" applyFont="1" applyFill="1" applyBorder="1" applyAlignment="1">
      <alignment horizontal="center" vertical="center" wrapText="1"/>
    </xf>
    <xf numFmtId="1" fontId="18" fillId="35" borderId="10" xfId="0" applyNumberFormat="1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left" vertical="center"/>
    </xf>
    <xf numFmtId="164" fontId="19" fillId="35" borderId="10" xfId="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164" fontId="18" fillId="34" borderId="10" xfId="0" applyNumberFormat="1" applyFont="1" applyFill="1" applyBorder="1" applyAlignment="1">
      <alignment horizontal="center" vertical="center" wrapText="1"/>
    </xf>
    <xf numFmtId="164" fontId="19" fillId="35" borderId="13" xfId="0" applyNumberFormat="1" applyFont="1" applyFill="1" applyBorder="1" applyAlignment="1">
      <alignment horizontal="right" vertical="center"/>
    </xf>
    <xf numFmtId="164" fontId="18" fillId="34" borderId="0" xfId="0" applyNumberFormat="1" applyFont="1" applyFill="1" applyBorder="1" applyAlignment="1">
      <alignment horizontal="left" vertical="center"/>
    </xf>
    <xf numFmtId="166" fontId="18" fillId="34" borderId="0" xfId="0" applyNumberFormat="1" applyFont="1" applyFill="1" applyBorder="1" applyAlignment="1">
      <alignment horizontal="center" vertical="center"/>
    </xf>
    <xf numFmtId="166" fontId="19" fillId="34" borderId="0" xfId="0" applyNumberFormat="1" applyFont="1" applyFill="1" applyBorder="1" applyAlignment="1">
      <alignment horizontal="right" vertical="center"/>
    </xf>
    <xf numFmtId="0" fontId="18" fillId="0" borderId="10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166" fontId="18" fillId="34" borderId="19" xfId="0" applyNumberFormat="1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1" fontId="18" fillId="34" borderId="18" xfId="0" applyNumberFormat="1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34" borderId="18" xfId="0" applyFont="1" applyFill="1" applyBorder="1" applyAlignment="1">
      <alignment horizontal="left" vertical="center"/>
    </xf>
    <xf numFmtId="0" fontId="18" fillId="0" borderId="20" xfId="0" applyFont="1" applyFill="1" applyBorder="1" applyAlignment="1">
      <alignment horizontal="left" vertical="center"/>
    </xf>
    <xf numFmtId="166" fontId="18" fillId="0" borderId="2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1" fillId="0" borderId="10" xfId="0" applyFont="1" applyBorder="1" applyAlignment="1">
      <alignment wrapText="1"/>
    </xf>
    <xf numFmtId="0" fontId="24" fillId="0" borderId="10" xfId="0" applyFont="1" applyBorder="1" applyAlignment="1">
      <alignment horizontal="right" vertical="center" wrapText="1"/>
    </xf>
    <xf numFmtId="0" fontId="24" fillId="0" borderId="0" xfId="0" applyFont="1" applyBorder="1" applyAlignment="1">
      <alignment horizontal="right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" fontId="18" fillId="34" borderId="18" xfId="0" applyNumberFormat="1" applyFont="1" applyFill="1" applyBorder="1" applyAlignment="1">
      <alignment vertical="center" wrapText="1"/>
    </xf>
    <xf numFmtId="166" fontId="18" fillId="34" borderId="19" xfId="0" applyNumberFormat="1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66" fontId="18" fillId="34" borderId="0" xfId="0" applyNumberFormat="1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1" fontId="18" fillId="34" borderId="18" xfId="0" applyNumberFormat="1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left" vertical="center" wrapText="1"/>
    </xf>
    <xf numFmtId="0" fontId="18" fillId="34" borderId="18" xfId="0" applyFont="1" applyFill="1" applyBorder="1" applyAlignment="1">
      <alignment horizontal="left" vertical="center" wrapText="1"/>
    </xf>
    <xf numFmtId="166" fontId="18" fillId="34" borderId="15" xfId="0" applyNumberFormat="1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left" vertical="center" wrapText="1"/>
    </xf>
    <xf numFmtId="166" fontId="18" fillId="0" borderId="21" xfId="0" applyNumberFormat="1" applyFont="1" applyFill="1" applyBorder="1" applyAlignment="1">
      <alignment horizontal="center" vertical="center" wrapText="1"/>
    </xf>
    <xf numFmtId="166" fontId="22" fillId="0" borderId="0" xfId="0" applyNumberFormat="1" applyFont="1" applyAlignment="1">
      <alignment horizontal="center" vertical="center" wrapText="1"/>
    </xf>
    <xf numFmtId="165" fontId="22" fillId="0" borderId="0" xfId="0" applyNumberFormat="1" applyFont="1" applyAlignment="1">
      <alignment wrapText="1"/>
    </xf>
    <xf numFmtId="168" fontId="18" fillId="0" borderId="10" xfId="0" applyNumberFormat="1" applyFont="1" applyFill="1" applyBorder="1" applyAlignment="1">
      <alignment horizontal="center" vertical="center" wrapText="1"/>
    </xf>
    <xf numFmtId="168" fontId="18" fillId="0" borderId="0" xfId="0" applyNumberFormat="1" applyFont="1" applyFill="1" applyBorder="1" applyAlignment="1">
      <alignment horizontal="center" vertical="center" wrapText="1"/>
    </xf>
    <xf numFmtId="166" fontId="18" fillId="0" borderId="10" xfId="0" applyNumberFormat="1" applyFont="1" applyFill="1" applyBorder="1" applyAlignment="1">
      <alignment horizontal="center" vertical="center" wrapText="1"/>
    </xf>
    <xf numFmtId="2" fontId="18" fillId="34" borderId="0" xfId="0" applyNumberFormat="1" applyFont="1" applyFill="1" applyBorder="1" applyAlignment="1">
      <alignment horizontal="center" vertical="center" wrapText="1"/>
    </xf>
    <xf numFmtId="166" fontId="19" fillId="34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" fontId="31" fillId="34" borderId="10" xfId="0" applyNumberFormat="1" applyFont="1" applyFill="1" applyBorder="1" applyAlignment="1">
      <alignment horizontal="center" vertical="center"/>
    </xf>
    <xf numFmtId="0" fontId="31" fillId="34" borderId="1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34" borderId="10" xfId="0" applyFont="1" applyFill="1" applyBorder="1" applyAlignment="1">
      <alignment horizontal="left" vertical="center"/>
    </xf>
    <xf numFmtId="0" fontId="31" fillId="34" borderId="10" xfId="0" applyFont="1" applyFill="1" applyBorder="1" applyAlignment="1">
      <alignment horizontal="left" vertical="center"/>
    </xf>
    <xf numFmtId="164" fontId="31" fillId="34" borderId="10" xfId="0" applyNumberFormat="1" applyFont="1" applyFill="1" applyBorder="1" applyAlignment="1">
      <alignment horizontal="right" vertical="center"/>
    </xf>
    <xf numFmtId="0" fontId="32" fillId="34" borderId="10" xfId="0" applyFont="1" applyFill="1" applyBorder="1" applyAlignment="1">
      <alignment horizontal="center" vertical="center"/>
    </xf>
    <xf numFmtId="14" fontId="32" fillId="34" borderId="10" xfId="0" applyNumberFormat="1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1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left" vertical="center"/>
    </xf>
    <xf numFmtId="164" fontId="32" fillId="34" borderId="10" xfId="0" applyNumberFormat="1" applyFont="1" applyFill="1" applyBorder="1" applyAlignment="1">
      <alignment horizontal="right" vertical="center"/>
    </xf>
    <xf numFmtId="0" fontId="31" fillId="0" borderId="17" xfId="0" applyFont="1" applyFill="1" applyBorder="1" applyAlignment="1">
      <alignment horizontal="center" vertical="center"/>
    </xf>
    <xf numFmtId="166" fontId="32" fillId="34" borderId="19" xfId="0" applyNumberFormat="1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0" fontId="32" fillId="0" borderId="19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left" vertical="center"/>
    </xf>
    <xf numFmtId="0" fontId="32" fillId="0" borderId="21" xfId="0" applyFont="1" applyFill="1" applyBorder="1" applyAlignment="1">
      <alignment horizontal="center" vertical="center"/>
    </xf>
    <xf numFmtId="164" fontId="31" fillId="36" borderId="10" xfId="0" applyNumberFormat="1" applyFont="1" applyFill="1" applyBorder="1" applyAlignment="1">
      <alignment horizontal="right" vertical="center"/>
    </xf>
    <xf numFmtId="164" fontId="32" fillId="36" borderId="10" xfId="0" applyNumberFormat="1" applyFont="1" applyFill="1" applyBorder="1" applyAlignment="1">
      <alignment horizontal="right" vertical="center"/>
    </xf>
    <xf numFmtId="1" fontId="32" fillId="34" borderId="0" xfId="0" applyNumberFormat="1" applyFont="1" applyFill="1" applyBorder="1" applyAlignment="1">
      <alignment horizontal="center" vertical="center"/>
    </xf>
    <xf numFmtId="0" fontId="32" fillId="34" borderId="0" xfId="0" applyFont="1" applyFill="1" applyBorder="1" applyAlignment="1">
      <alignment horizontal="left" vertical="center"/>
    </xf>
    <xf numFmtId="166" fontId="31" fillId="34" borderId="0" xfId="0" applyNumberFormat="1" applyFont="1" applyFill="1" applyBorder="1" applyAlignment="1">
      <alignment horizontal="right" vertical="center"/>
    </xf>
    <xf numFmtId="164" fontId="32" fillId="34" borderId="0" xfId="0" applyNumberFormat="1" applyFont="1" applyFill="1" applyBorder="1" applyAlignment="1">
      <alignment horizontal="center" vertical="center"/>
    </xf>
    <xf numFmtId="0" fontId="32" fillId="34" borderId="0" xfId="0" applyFont="1" applyFill="1" applyBorder="1" applyAlignment="1">
      <alignment horizontal="center" vertical="center"/>
    </xf>
    <xf numFmtId="164" fontId="31" fillId="34" borderId="0" xfId="0" applyNumberFormat="1" applyFont="1" applyFill="1" applyBorder="1" applyAlignment="1">
      <alignment horizontal="right" vertical="center"/>
    </xf>
    <xf numFmtId="164" fontId="32" fillId="34" borderId="0" xfId="0" applyNumberFormat="1" applyFont="1" applyFill="1" applyBorder="1" applyAlignment="1">
      <alignment horizontal="right" vertical="center"/>
    </xf>
    <xf numFmtId="0" fontId="31" fillId="0" borderId="15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5" fillId="37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1" fontId="37" fillId="34" borderId="10" xfId="0" applyNumberFormat="1" applyFont="1" applyFill="1" applyBorder="1" applyAlignment="1">
      <alignment horizontal="center" vertical="center"/>
    </xf>
    <xf numFmtId="0" fontId="37" fillId="34" borderId="10" xfId="0" applyFont="1" applyFill="1" applyBorder="1" applyAlignment="1">
      <alignment horizontal="center" vertical="center"/>
    </xf>
    <xf numFmtId="164" fontId="37" fillId="34" borderId="10" xfId="0" applyNumberFormat="1" applyFont="1" applyFill="1" applyBorder="1" applyAlignment="1">
      <alignment horizontal="center" vertical="center" wrapText="1"/>
    </xf>
    <xf numFmtId="0" fontId="38" fillId="37" borderId="1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left" vertical="center"/>
    </xf>
    <xf numFmtId="0" fontId="37" fillId="34" borderId="10" xfId="0" applyFont="1" applyFill="1" applyBorder="1" applyAlignment="1">
      <alignment horizontal="left" vertical="center"/>
    </xf>
    <xf numFmtId="164" fontId="37" fillId="34" borderId="10" xfId="0" applyNumberFormat="1" applyFont="1" applyFill="1" applyBorder="1" applyAlignment="1">
      <alignment horizontal="right" vertical="center"/>
    </xf>
    <xf numFmtId="0" fontId="36" fillId="34" borderId="10" xfId="0" applyFont="1" applyFill="1" applyBorder="1" applyAlignment="1">
      <alignment horizontal="center" vertical="center"/>
    </xf>
    <xf numFmtId="14" fontId="36" fillId="34" borderId="10" xfId="0" applyNumberFormat="1" applyFont="1" applyFill="1" applyBorder="1" applyAlignment="1">
      <alignment horizontal="center" vertical="center"/>
    </xf>
    <xf numFmtId="14" fontId="36" fillId="34" borderId="15" xfId="0" applyNumberFormat="1" applyFont="1" applyFill="1" applyBorder="1" applyAlignment="1">
      <alignment horizontal="center" vertical="center"/>
    </xf>
    <xf numFmtId="166" fontId="36" fillId="0" borderId="0" xfId="0" applyNumberFormat="1" applyFont="1" applyFill="1" applyBorder="1" applyAlignment="1">
      <alignment horizontal="center" vertical="center"/>
    </xf>
    <xf numFmtId="166" fontId="37" fillId="0" borderId="0" xfId="0" applyNumberFormat="1" applyFont="1" applyFill="1" applyBorder="1" applyAlignment="1">
      <alignment horizontal="center" vertical="center"/>
    </xf>
    <xf numFmtId="168" fontId="36" fillId="0" borderId="0" xfId="0" applyNumberFormat="1" applyFont="1" applyFill="1" applyBorder="1" applyAlignment="1">
      <alignment horizontal="center" vertical="center"/>
    </xf>
    <xf numFmtId="164" fontId="36" fillId="0" borderId="15" xfId="0" applyNumberFormat="1" applyFont="1" applyFill="1" applyBorder="1" applyAlignment="1">
      <alignment horizontal="center" vertical="center"/>
    </xf>
    <xf numFmtId="1" fontId="36" fillId="34" borderId="10" xfId="0" applyNumberFormat="1" applyFont="1" applyFill="1" applyBorder="1" applyAlignment="1">
      <alignment horizontal="center" vertical="center"/>
    </xf>
    <xf numFmtId="0" fontId="36" fillId="34" borderId="10" xfId="0" applyFont="1" applyFill="1" applyBorder="1" applyAlignment="1">
      <alignment horizontal="left" vertical="center"/>
    </xf>
    <xf numFmtId="164" fontId="36" fillId="34" borderId="10" xfId="0" applyNumberFormat="1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center" vertical="center"/>
    </xf>
    <xf numFmtId="0" fontId="36" fillId="33" borderId="10" xfId="0" applyFont="1" applyFill="1" applyBorder="1" applyAlignment="1">
      <alignment horizontal="left" vertical="center"/>
    </xf>
    <xf numFmtId="164" fontId="37" fillId="33" borderId="10" xfId="0" applyNumberFormat="1" applyFont="1" applyFill="1" applyBorder="1" applyAlignment="1">
      <alignment horizontal="right" vertical="center"/>
    </xf>
    <xf numFmtId="0" fontId="36" fillId="33" borderId="10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1" fontId="36" fillId="34" borderId="18" xfId="0" applyNumberFormat="1" applyFont="1" applyFill="1" applyBorder="1" applyAlignment="1">
      <alignment vertical="center"/>
    </xf>
    <xf numFmtId="166" fontId="36" fillId="34" borderId="19" xfId="0" applyNumberFormat="1" applyFont="1" applyFill="1" applyBorder="1" applyAlignment="1">
      <alignment horizontal="center" vertical="center"/>
    </xf>
    <xf numFmtId="0" fontId="36" fillId="0" borderId="15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vertical="center"/>
    </xf>
    <xf numFmtId="0" fontId="36" fillId="0" borderId="19" xfId="0" applyFont="1" applyFill="1" applyBorder="1" applyAlignment="1">
      <alignment horizontal="center" vertical="center"/>
    </xf>
    <xf numFmtId="0" fontId="36" fillId="34" borderId="18" xfId="0" applyFont="1" applyFill="1" applyBorder="1" applyAlignment="1">
      <alignment vertical="center"/>
    </xf>
    <xf numFmtId="0" fontId="36" fillId="0" borderId="20" xfId="0" applyFont="1" applyFill="1" applyBorder="1" applyAlignment="1">
      <alignment horizontal="left" vertical="center"/>
    </xf>
    <xf numFmtId="0" fontId="36" fillId="0" borderId="21" xfId="0" applyFont="1" applyFill="1" applyBorder="1" applyAlignment="1">
      <alignment horizontal="center" vertical="center"/>
    </xf>
    <xf numFmtId="1" fontId="36" fillId="33" borderId="10" xfId="0" applyNumberFormat="1" applyFont="1" applyFill="1" applyBorder="1" applyAlignment="1">
      <alignment horizontal="center" vertical="center"/>
    </xf>
    <xf numFmtId="43" fontId="36" fillId="0" borderId="0" xfId="42" applyFont="1" applyFill="1" applyBorder="1" applyAlignment="1">
      <alignment horizontal="center" vertical="center"/>
    </xf>
    <xf numFmtId="0" fontId="40" fillId="34" borderId="10" xfId="0" applyFont="1" applyFill="1" applyBorder="1" applyAlignment="1">
      <alignment horizontal="left" vertical="center"/>
    </xf>
    <xf numFmtId="164" fontId="37" fillId="36" borderId="10" xfId="0" applyNumberFormat="1" applyFont="1" applyFill="1" applyBorder="1" applyAlignment="1">
      <alignment horizontal="right" vertical="center"/>
    </xf>
    <xf numFmtId="43" fontId="37" fillId="0" borderId="0" xfId="42" applyNumberFormat="1" applyFont="1" applyFill="1" applyBorder="1" applyAlignment="1">
      <alignment horizontal="center" vertical="center"/>
    </xf>
    <xf numFmtId="164" fontId="36" fillId="36" borderId="10" xfId="0" applyNumberFormat="1" applyFont="1" applyFill="1" applyBorder="1" applyAlignment="1">
      <alignment horizontal="right" vertical="center"/>
    </xf>
    <xf numFmtId="1" fontId="36" fillId="34" borderId="0" xfId="0" applyNumberFormat="1" applyFont="1" applyFill="1" applyBorder="1" applyAlignment="1">
      <alignment horizontal="center" vertical="center"/>
    </xf>
    <xf numFmtId="166" fontId="37" fillId="34" borderId="0" xfId="0" applyNumberFormat="1" applyFont="1" applyFill="1" applyBorder="1" applyAlignment="1">
      <alignment horizontal="right" vertical="center"/>
    </xf>
    <xf numFmtId="0" fontId="36" fillId="34" borderId="0" xfId="0" applyFont="1" applyFill="1" applyBorder="1" applyAlignment="1">
      <alignment horizontal="center" vertical="center"/>
    </xf>
    <xf numFmtId="164" fontId="37" fillId="34" borderId="0" xfId="0" applyNumberFormat="1" applyFont="1" applyFill="1" applyBorder="1" applyAlignment="1">
      <alignment horizontal="right" vertical="center"/>
    </xf>
    <xf numFmtId="0" fontId="38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4" fontId="36" fillId="34" borderId="0" xfId="0" applyNumberFormat="1" applyFont="1" applyFill="1" applyBorder="1" applyAlignment="1">
      <alignment horizontal="right" vertical="center"/>
    </xf>
    <xf numFmtId="0" fontId="39" fillId="34" borderId="10" xfId="0" applyFont="1" applyFill="1" applyBorder="1" applyAlignment="1">
      <alignment horizontal="center" vertical="center"/>
    </xf>
    <xf numFmtId="0" fontId="40" fillId="34" borderId="10" xfId="0" applyFont="1" applyFill="1" applyBorder="1" applyAlignment="1">
      <alignment horizontal="center" vertical="center"/>
    </xf>
    <xf numFmtId="49" fontId="38" fillId="37" borderId="10" xfId="0" applyNumberFormat="1" applyFont="1" applyFill="1" applyBorder="1" applyAlignment="1">
      <alignment horizontal="center" vertical="center" wrapText="1"/>
    </xf>
    <xf numFmtId="49" fontId="36" fillId="34" borderId="10" xfId="0" applyNumberFormat="1" applyFont="1" applyFill="1" applyBorder="1" applyAlignment="1">
      <alignment horizontal="center" vertical="center"/>
    </xf>
    <xf numFmtId="0" fontId="36" fillId="34" borderId="10" xfId="0" applyFont="1" applyFill="1" applyBorder="1" applyAlignment="1">
      <alignment horizontal="center" vertical="center" wrapText="1"/>
    </xf>
    <xf numFmtId="49" fontId="37" fillId="34" borderId="10" xfId="0" applyNumberFormat="1" applyFont="1" applyFill="1" applyBorder="1" applyAlignment="1">
      <alignment horizontal="center" vertical="center"/>
    </xf>
    <xf numFmtId="14" fontId="37" fillId="34" borderId="10" xfId="0" applyNumberFormat="1" applyFont="1" applyFill="1" applyBorder="1" applyAlignment="1">
      <alignment horizontal="center" vertical="center"/>
    </xf>
    <xf numFmtId="49" fontId="37" fillId="33" borderId="10" xfId="0" applyNumberFormat="1" applyFont="1" applyFill="1" applyBorder="1" applyAlignment="1">
      <alignment horizontal="center" vertical="center"/>
    </xf>
    <xf numFmtId="0" fontId="37" fillId="33" borderId="10" xfId="0" applyFont="1" applyFill="1" applyBorder="1" applyAlignment="1">
      <alignment horizontal="center" vertical="center"/>
    </xf>
    <xf numFmtId="0" fontId="37" fillId="34" borderId="10" xfId="0" applyFont="1" applyFill="1" applyBorder="1" applyAlignment="1">
      <alignment horizontal="center" vertical="center" wrapText="1"/>
    </xf>
    <xf numFmtId="49" fontId="37" fillId="34" borderId="0" xfId="0" applyNumberFormat="1" applyFont="1" applyFill="1" applyBorder="1" applyAlignment="1">
      <alignment horizontal="center" vertical="center"/>
    </xf>
    <xf numFmtId="0" fontId="37" fillId="34" borderId="0" xfId="0" applyFont="1" applyFill="1" applyBorder="1" applyAlignment="1">
      <alignment horizontal="center" vertical="center"/>
    </xf>
    <xf numFmtId="49" fontId="38" fillId="0" borderId="10" xfId="0" applyNumberFormat="1" applyFont="1" applyBorder="1" applyAlignment="1">
      <alignment horizontal="center" vertical="center"/>
    </xf>
    <xf numFmtId="0" fontId="37" fillId="34" borderId="0" xfId="0" applyFont="1" applyFill="1" applyBorder="1" applyAlignment="1">
      <alignment horizontal="center" vertical="center" wrapText="1"/>
    </xf>
    <xf numFmtId="14" fontId="42" fillId="34" borderId="10" xfId="0" applyNumberFormat="1" applyFont="1" applyFill="1" applyBorder="1" applyAlignment="1">
      <alignment horizontal="center" vertical="center"/>
    </xf>
    <xf numFmtId="0" fontId="43" fillId="0" borderId="10" xfId="0" applyFont="1" applyBorder="1"/>
    <xf numFmtId="0" fontId="43" fillId="0" borderId="10" xfId="0" applyFont="1" applyBorder="1" applyAlignment="1">
      <alignment horizontal="center" vertical="center"/>
    </xf>
    <xf numFmtId="164" fontId="31" fillId="36" borderId="0" xfId="0" applyNumberFormat="1" applyFont="1" applyFill="1" applyBorder="1" applyAlignment="1">
      <alignment horizontal="right" vertical="center"/>
    </xf>
    <xf numFmtId="164" fontId="32" fillId="36" borderId="0" xfId="0" applyNumberFormat="1" applyFont="1" applyFill="1" applyBorder="1" applyAlignment="1">
      <alignment horizontal="right" vertical="center"/>
    </xf>
    <xf numFmtId="164" fontId="32" fillId="36" borderId="23" xfId="0" applyNumberFormat="1" applyFont="1" applyFill="1" applyBorder="1" applyAlignment="1">
      <alignment horizontal="right" vertical="center"/>
    </xf>
    <xf numFmtId="0" fontId="32" fillId="0" borderId="16" xfId="0" applyFont="1" applyFill="1" applyBorder="1" applyAlignment="1">
      <alignment horizontal="left" vertical="center"/>
    </xf>
    <xf numFmtId="164" fontId="32" fillId="36" borderId="15" xfId="0" applyNumberFormat="1" applyFont="1" applyFill="1" applyBorder="1" applyAlignment="1">
      <alignment horizontal="right" vertical="center"/>
    </xf>
    <xf numFmtId="1" fontId="32" fillId="34" borderId="18" xfId="0" applyNumberFormat="1" applyFont="1" applyFill="1" applyBorder="1" applyAlignment="1">
      <alignment horizontal="left" vertical="center"/>
    </xf>
    <xf numFmtId="166" fontId="32" fillId="34" borderId="0" xfId="0" applyNumberFormat="1" applyFont="1" applyFill="1" applyBorder="1" applyAlignment="1">
      <alignment horizontal="center" vertical="center"/>
    </xf>
    <xf numFmtId="166" fontId="32" fillId="0" borderId="10" xfId="0" applyNumberFormat="1" applyFont="1" applyFill="1" applyBorder="1" applyAlignment="1">
      <alignment horizontal="center" vertical="center"/>
    </xf>
    <xf numFmtId="164" fontId="32" fillId="0" borderId="10" xfId="0" applyNumberFormat="1" applyFont="1" applyFill="1" applyBorder="1" applyAlignment="1">
      <alignment horizontal="center" vertical="center"/>
    </xf>
    <xf numFmtId="164" fontId="31" fillId="35" borderId="15" xfId="0" applyNumberFormat="1" applyFont="1" applyFill="1" applyBorder="1" applyAlignment="1">
      <alignment horizontal="right" vertical="center"/>
    </xf>
    <xf numFmtId="0" fontId="32" fillId="0" borderId="18" xfId="0" applyFont="1" applyFill="1" applyBorder="1" applyAlignment="1">
      <alignment horizontal="left" vertical="center"/>
    </xf>
    <xf numFmtId="1" fontId="32" fillId="35" borderId="10" xfId="0" applyNumberFormat="1" applyFont="1" applyFill="1" applyBorder="1" applyAlignment="1">
      <alignment horizontal="center" vertical="center"/>
    </xf>
    <xf numFmtId="0" fontId="32" fillId="35" borderId="10" xfId="0" applyFont="1" applyFill="1" applyBorder="1" applyAlignment="1">
      <alignment horizontal="left" vertical="center"/>
    </xf>
    <xf numFmtId="164" fontId="31" fillId="35" borderId="10" xfId="0" applyNumberFormat="1" applyFont="1" applyFill="1" applyBorder="1" applyAlignment="1">
      <alignment horizontal="right" vertical="center"/>
    </xf>
    <xf numFmtId="164" fontId="31" fillId="34" borderId="15" xfId="0" applyNumberFormat="1" applyFont="1" applyFill="1" applyBorder="1" applyAlignment="1">
      <alignment horizontal="right" vertical="center"/>
    </xf>
    <xf numFmtId="0" fontId="32" fillId="34" borderId="18" xfId="0" applyFont="1" applyFill="1" applyBorder="1" applyAlignment="1">
      <alignment horizontal="left" vertical="center"/>
    </xf>
    <xf numFmtId="166" fontId="32" fillId="34" borderId="15" xfId="0" applyNumberFormat="1" applyFont="1" applyFill="1" applyBorder="1" applyAlignment="1">
      <alignment horizontal="center" vertical="center"/>
    </xf>
    <xf numFmtId="164" fontId="32" fillId="34" borderId="24" xfId="0" applyNumberFormat="1" applyFont="1" applyFill="1" applyBorder="1" applyAlignment="1">
      <alignment horizontal="right" vertical="center"/>
    </xf>
    <xf numFmtId="164" fontId="31" fillId="35" borderId="0" xfId="0" applyNumberFormat="1" applyFont="1" applyFill="1" applyBorder="1" applyAlignment="1">
      <alignment horizontal="right" vertical="center"/>
    </xf>
    <xf numFmtId="169" fontId="31" fillId="34" borderId="0" xfId="42" applyNumberFormat="1" applyFont="1" applyFill="1" applyBorder="1" applyAlignment="1">
      <alignment horizontal="center" vertical="center"/>
    </xf>
    <xf numFmtId="1" fontId="31" fillId="37" borderId="10" xfId="0" applyNumberFormat="1" applyFont="1" applyFill="1" applyBorder="1" applyAlignment="1">
      <alignment horizontal="center" vertical="center"/>
    </xf>
    <xf numFmtId="49" fontId="35" fillId="37" borderId="10" xfId="0" applyNumberFormat="1" applyFont="1" applyFill="1" applyBorder="1" applyAlignment="1">
      <alignment horizontal="center" vertical="center" wrapText="1"/>
    </xf>
    <xf numFmtId="49" fontId="31" fillId="34" borderId="10" xfId="0" applyNumberFormat="1" applyFont="1" applyFill="1" applyBorder="1" applyAlignment="1">
      <alignment horizontal="center" vertical="center"/>
    </xf>
    <xf numFmtId="14" fontId="31" fillId="34" borderId="10" xfId="0" applyNumberFormat="1" applyFont="1" applyFill="1" applyBorder="1" applyAlignment="1">
      <alignment horizontal="center" vertical="center"/>
    </xf>
    <xf numFmtId="0" fontId="31" fillId="34" borderId="10" xfId="0" applyFont="1" applyFill="1" applyBorder="1" applyAlignment="1">
      <alignment horizontal="center" vertical="center" wrapText="1"/>
    </xf>
    <xf numFmtId="49" fontId="31" fillId="33" borderId="10" xfId="0" applyNumberFormat="1" applyFont="1" applyFill="1" applyBorder="1" applyAlignment="1">
      <alignment horizontal="center" vertical="center"/>
    </xf>
    <xf numFmtId="0" fontId="31" fillId="33" borderId="10" xfId="0" applyFont="1" applyFill="1" applyBorder="1" applyAlignment="1">
      <alignment horizontal="center" vertical="center"/>
    </xf>
    <xf numFmtId="0" fontId="35" fillId="0" borderId="10" xfId="0" applyFont="1" applyBorder="1"/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 wrapText="1"/>
    </xf>
    <xf numFmtId="49" fontId="31" fillId="34" borderId="0" xfId="0" applyNumberFormat="1" applyFont="1" applyFill="1" applyBorder="1" applyAlignment="1">
      <alignment horizontal="center" vertical="center"/>
    </xf>
    <xf numFmtId="0" fontId="31" fillId="34" borderId="0" xfId="0" applyFont="1" applyFill="1" applyBorder="1" applyAlignment="1">
      <alignment horizontal="center" vertical="center"/>
    </xf>
    <xf numFmtId="0" fontId="31" fillId="37" borderId="10" xfId="0" applyFont="1" applyFill="1" applyBorder="1" applyAlignment="1">
      <alignment horizontal="center" vertical="center"/>
    </xf>
    <xf numFmtId="164" fontId="31" fillId="37" borderId="10" xfId="0" applyNumberFormat="1" applyFont="1" applyFill="1" applyBorder="1" applyAlignment="1">
      <alignment horizontal="center" vertical="center" wrapText="1"/>
    </xf>
    <xf numFmtId="0" fontId="32" fillId="37" borderId="10" xfId="0" applyFont="1" applyFill="1" applyBorder="1" applyAlignment="1">
      <alignment horizontal="center" vertical="center"/>
    </xf>
    <xf numFmtId="0" fontId="32" fillId="35" borderId="10" xfId="0" applyFont="1" applyFill="1" applyBorder="1" applyAlignment="1">
      <alignment horizontal="center" vertical="center"/>
    </xf>
    <xf numFmtId="171" fontId="25" fillId="0" borderId="0" xfId="0" applyNumberFormat="1" applyFont="1" applyAlignment="1">
      <alignment wrapText="1"/>
    </xf>
    <xf numFmtId="0" fontId="22" fillId="34" borderId="0" xfId="0" applyFont="1" applyFill="1" applyAlignment="1">
      <alignment wrapText="1"/>
    </xf>
    <xf numFmtId="1" fontId="44" fillId="34" borderId="10" xfId="0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34" borderId="10" xfId="0" applyFont="1" applyFill="1" applyBorder="1" applyAlignment="1">
      <alignment horizontal="center" vertical="center" wrapText="1"/>
    </xf>
    <xf numFmtId="43" fontId="1" fillId="0" borderId="10" xfId="42" applyFont="1" applyBorder="1" applyAlignment="1">
      <alignment vertical="center" wrapText="1"/>
    </xf>
    <xf numFmtId="167" fontId="44" fillId="34" borderId="10" xfId="42" applyNumberFormat="1" applyFont="1" applyFill="1" applyBorder="1" applyAlignment="1">
      <alignment horizontal="right" vertical="center" wrapText="1"/>
    </xf>
    <xf numFmtId="167" fontId="1" fillId="0" borderId="10" xfId="42" applyNumberFormat="1" applyFont="1" applyBorder="1" applyAlignment="1">
      <alignment wrapText="1"/>
    </xf>
    <xf numFmtId="167" fontId="1" fillId="0" borderId="10" xfId="0" applyNumberFormat="1" applyFont="1" applyBorder="1" applyAlignment="1">
      <alignment wrapText="1"/>
    </xf>
    <xf numFmtId="167" fontId="44" fillId="34" borderId="10" xfId="42" applyNumberFormat="1" applyFont="1" applyFill="1" applyBorder="1" applyAlignment="1">
      <alignment horizontal="center" vertical="center" wrapText="1"/>
    </xf>
    <xf numFmtId="167" fontId="1" fillId="0" borderId="10" xfId="42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right" vertical="center" wrapText="1"/>
    </xf>
    <xf numFmtId="170" fontId="16" fillId="37" borderId="10" xfId="0" applyNumberFormat="1" applyFont="1" applyFill="1" applyBorder="1" applyAlignment="1">
      <alignment horizontal="center" vertical="center" wrapText="1"/>
    </xf>
    <xf numFmtId="170" fontId="16" fillId="38" borderId="10" xfId="0" applyNumberFormat="1" applyFont="1" applyFill="1" applyBorder="1" applyAlignment="1">
      <alignment horizontal="center" vertical="center" wrapText="1"/>
    </xf>
    <xf numFmtId="170" fontId="16" fillId="36" borderId="10" xfId="0" applyNumberFormat="1" applyFont="1" applyFill="1" applyBorder="1" applyAlignment="1">
      <alignment horizontal="center" vertical="center" wrapText="1"/>
    </xf>
    <xf numFmtId="167" fontId="16" fillId="37" borderId="10" xfId="0" applyNumberFormat="1" applyFont="1" applyFill="1" applyBorder="1" applyAlignment="1">
      <alignment horizontal="center" vertical="center" wrapText="1"/>
    </xf>
    <xf numFmtId="167" fontId="16" fillId="36" borderId="10" xfId="0" applyNumberFormat="1" applyFont="1" applyFill="1" applyBorder="1" applyAlignment="1">
      <alignment horizontal="center" vertical="center" wrapText="1"/>
    </xf>
    <xf numFmtId="167" fontId="16" fillId="40" borderId="10" xfId="0" applyNumberFormat="1" applyFont="1" applyFill="1" applyBorder="1" applyAlignment="1">
      <alignment horizontal="center" vertical="center" wrapText="1"/>
    </xf>
    <xf numFmtId="167" fontId="16" fillId="41" borderId="10" xfId="0" applyNumberFormat="1" applyFont="1" applyFill="1" applyBorder="1" applyAlignment="1">
      <alignment horizontal="center" vertical="center" wrapText="1"/>
    </xf>
    <xf numFmtId="170" fontId="16" fillId="41" borderId="10" xfId="0" applyNumberFormat="1" applyFont="1" applyFill="1" applyBorder="1" applyAlignment="1">
      <alignment horizontal="center" vertical="center" wrapText="1"/>
    </xf>
    <xf numFmtId="170" fontId="16" fillId="34" borderId="10" xfId="0" applyNumberFormat="1" applyFont="1" applyFill="1" applyBorder="1" applyAlignment="1">
      <alignment horizontal="center" vertical="center" wrapText="1"/>
    </xf>
    <xf numFmtId="167" fontId="16" fillId="42" borderId="10" xfId="0" applyNumberFormat="1" applyFont="1" applyFill="1" applyBorder="1" applyAlignment="1">
      <alignment horizontal="center" vertical="center" wrapText="1"/>
    </xf>
    <xf numFmtId="167" fontId="16" fillId="43" borderId="10" xfId="0" applyNumberFormat="1" applyFont="1" applyFill="1" applyBorder="1" applyAlignment="1">
      <alignment horizontal="center" vertical="center" wrapText="1"/>
    </xf>
    <xf numFmtId="167" fontId="16" fillId="39" borderId="10" xfId="0" applyNumberFormat="1" applyFont="1" applyFill="1" applyBorder="1" applyAlignment="1">
      <alignment horizontal="center" vertical="center" wrapText="1"/>
    </xf>
    <xf numFmtId="172" fontId="16" fillId="39" borderId="10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right" vertical="center" wrapText="1"/>
    </xf>
    <xf numFmtId="168" fontId="1" fillId="0" borderId="10" xfId="0" applyNumberFormat="1" applyFont="1" applyBorder="1" applyAlignment="1">
      <alignment wrapText="1"/>
    </xf>
    <xf numFmtId="43" fontId="1" fillId="0" borderId="10" xfId="42" applyFont="1" applyBorder="1" applyAlignment="1">
      <alignment horizontal="center" vertical="center" wrapText="1"/>
    </xf>
    <xf numFmtId="172" fontId="16" fillId="38" borderId="10" xfId="0" applyNumberFormat="1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10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/>
    </xf>
    <xf numFmtId="14" fontId="32" fillId="37" borderId="10" xfId="0" applyNumberFormat="1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19" fillId="44" borderId="10" xfId="0" applyFont="1" applyFill="1" applyBorder="1" applyAlignment="1">
      <alignment horizontal="left" vertical="center"/>
    </xf>
    <xf numFmtId="0" fontId="34" fillId="0" borderId="10" xfId="0" applyFont="1" applyBorder="1" applyAlignment="1">
      <alignment horizontal="center" vertical="center"/>
    </xf>
    <xf numFmtId="1" fontId="22" fillId="0" borderId="0" xfId="0" applyNumberFormat="1" applyFont="1" applyAlignment="1">
      <alignment wrapText="1"/>
    </xf>
    <xf numFmtId="166" fontId="22" fillId="0" borderId="0" xfId="0" applyNumberFormat="1" applyFont="1" applyAlignment="1">
      <alignment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/>
    </xf>
    <xf numFmtId="0" fontId="41" fillId="0" borderId="10" xfId="0" applyFont="1" applyBorder="1" applyAlignment="1">
      <alignment horizontal="center" vertical="center"/>
    </xf>
    <xf numFmtId="0" fontId="37" fillId="34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3 3" xfId="43" xr:uid="{77FAC484-AC0D-4947-A5DD-1A38EC88DEC8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42" builtinId="3"/>
    <cellStyle name="Хороший" xfId="6" builtinId="26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udotvortseva/Desktop/&#1054;&#1054;&#1054;%20&#1045;&#1074;&#1088;&#1086;&#1061;&#1080;&#1084;%20&#1058;&#1077;&#1088;&#1084;&#1080;&#1085;&#1072;&#1083;%20&#1059;&#1089;&#1090;&#1100;-&#1051;&#1091;&#1075;&#1072;/&#1052;&#1054;&#1053;&#1058;&#1040;&#1046;%20&#1052;&#1050;%20&#1050;&#1043;&#8470;3/&#1057;&#1088;&#1072;&#1074;&#1085;&#1077;&#1085;&#1080;&#1077;%20&#1087;&#1086;&#1089;&#1090;&#1072;&#1074;&#1082;&#1080;%20&#1086;&#1090;%2026.09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чередь"/>
      <sheetName val="2 очередь"/>
      <sheetName val="3 очередь"/>
      <sheetName val="4 очередь"/>
      <sheetName val="Ведомость метизов"/>
      <sheetName val="ревизия и СОЭКС"/>
      <sheetName val="25.09.25"/>
      <sheetName val="Поставка"/>
      <sheetName val="замена"/>
      <sheetName val="Отгрузки"/>
      <sheetName val="ВОМ-1"/>
    </sheetNames>
    <sheetDataSet>
      <sheetData sheetId="0" refreshError="1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</row>
      </sheetData>
      <sheetData sheetId="1" refreshError="1"/>
      <sheetData sheetId="2" refreshError="1">
        <row r="3">
          <cell r="B3" t="str">
            <v>3А-1</v>
          </cell>
          <cell r="C3" t="str">
            <v>Связь 3А-1</v>
          </cell>
          <cell r="D3">
            <v>15</v>
          </cell>
          <cell r="E3">
            <v>45.5</v>
          </cell>
        </row>
        <row r="4">
          <cell r="B4" t="str">
            <v>3Б-1</v>
          </cell>
          <cell r="C4" t="str">
            <v>Распорка 3Б-1</v>
          </cell>
          <cell r="D4">
            <v>1</v>
          </cell>
          <cell r="E4">
            <v>49.7</v>
          </cell>
        </row>
        <row r="5">
          <cell r="B5" t="str">
            <v>3Б-2</v>
          </cell>
          <cell r="C5" t="str">
            <v>Распорка 3Б-2</v>
          </cell>
          <cell r="D5">
            <v>1</v>
          </cell>
          <cell r="E5">
            <v>70.599999999999994</v>
          </cell>
        </row>
        <row r="6">
          <cell r="B6" t="str">
            <v>3Б1-1</v>
          </cell>
          <cell r="C6" t="str">
            <v>Балка 3Б1-1</v>
          </cell>
          <cell r="D6">
            <v>1</v>
          </cell>
          <cell r="E6">
            <v>4701.6000000000004</v>
          </cell>
        </row>
        <row r="7">
          <cell r="B7" t="str">
            <v>3Б1-2</v>
          </cell>
          <cell r="C7" t="str">
            <v>Балка 3Б1-2</v>
          </cell>
          <cell r="D7">
            <v>2</v>
          </cell>
          <cell r="E7">
            <v>4551.2</v>
          </cell>
        </row>
        <row r="8">
          <cell r="B8" t="str">
            <v>3Б1-3</v>
          </cell>
          <cell r="C8" t="str">
            <v>Балка 3Б1-3</v>
          </cell>
          <cell r="D8">
            <v>1</v>
          </cell>
          <cell r="E8">
            <v>4535.6000000000004</v>
          </cell>
        </row>
        <row r="9">
          <cell r="B9" t="str">
            <v>3Б1-4</v>
          </cell>
          <cell r="C9" t="str">
            <v>Балка 3Б1-4</v>
          </cell>
          <cell r="D9">
            <v>1</v>
          </cell>
          <cell r="E9">
            <v>4535.6000000000004</v>
          </cell>
        </row>
        <row r="10">
          <cell r="B10" t="str">
            <v>3Б1-5</v>
          </cell>
          <cell r="C10" t="str">
            <v>Балка 3Б1-5</v>
          </cell>
          <cell r="D10">
            <v>1</v>
          </cell>
          <cell r="E10">
            <v>4551.2</v>
          </cell>
        </row>
        <row r="11">
          <cell r="B11" t="str">
            <v>3Б1-6</v>
          </cell>
          <cell r="C11" t="str">
            <v>Балка 3Б1-6</v>
          </cell>
          <cell r="D11">
            <v>1</v>
          </cell>
          <cell r="E11">
            <v>4535.6000000000004</v>
          </cell>
        </row>
        <row r="12">
          <cell r="B12" t="str">
            <v>3Б1-7</v>
          </cell>
          <cell r="C12" t="str">
            <v>Балка 3Б1-7</v>
          </cell>
          <cell r="D12">
            <v>3</v>
          </cell>
          <cell r="E12">
            <v>4551.2</v>
          </cell>
        </row>
        <row r="13">
          <cell r="B13" t="str">
            <v>3Б1-8</v>
          </cell>
          <cell r="C13" t="str">
            <v>Балка 3Б1-8</v>
          </cell>
          <cell r="D13">
            <v>2</v>
          </cell>
          <cell r="E13">
            <v>4535.6000000000004</v>
          </cell>
        </row>
        <row r="14">
          <cell r="B14" t="str">
            <v>3Б1-9</v>
          </cell>
          <cell r="C14" t="str">
            <v>Балка 3Б1-9</v>
          </cell>
          <cell r="D14">
            <v>1</v>
          </cell>
          <cell r="E14">
            <v>4528.7</v>
          </cell>
        </row>
        <row r="15">
          <cell r="B15" t="str">
            <v>3Б2-1</v>
          </cell>
          <cell r="C15" t="str">
            <v>Балка 3Б2-1</v>
          </cell>
          <cell r="D15">
            <v>1</v>
          </cell>
          <cell r="E15">
            <v>4386.3999999999996</v>
          </cell>
        </row>
        <row r="16">
          <cell r="B16" t="str">
            <v>3Б2-2</v>
          </cell>
          <cell r="C16" t="str">
            <v>Балка 3Б2-2</v>
          </cell>
          <cell r="D16">
            <v>1</v>
          </cell>
          <cell r="E16">
            <v>4425.1000000000004</v>
          </cell>
        </row>
        <row r="17">
          <cell r="B17" t="str">
            <v>3Б4-1</v>
          </cell>
          <cell r="C17" t="str">
            <v>Балка 3Б4-1</v>
          </cell>
          <cell r="D17">
            <v>1</v>
          </cell>
          <cell r="E17">
            <v>242.1</v>
          </cell>
        </row>
        <row r="18">
          <cell r="B18" t="str">
            <v>3Б4-2</v>
          </cell>
          <cell r="C18" t="str">
            <v>Балка 3Б4-2</v>
          </cell>
          <cell r="D18">
            <v>3</v>
          </cell>
          <cell r="E18">
            <v>242.1</v>
          </cell>
        </row>
        <row r="19">
          <cell r="B19" t="str">
            <v>3Б4-3</v>
          </cell>
          <cell r="C19" t="str">
            <v>Балка 3Б4-3</v>
          </cell>
          <cell r="D19">
            <v>1</v>
          </cell>
          <cell r="E19">
            <v>686</v>
          </cell>
        </row>
        <row r="20">
          <cell r="B20" t="str">
            <v>3Б4-4</v>
          </cell>
          <cell r="C20" t="str">
            <v>Балка 3Б4-4</v>
          </cell>
          <cell r="D20">
            <v>1</v>
          </cell>
          <cell r="E20">
            <v>697.7</v>
          </cell>
        </row>
        <row r="21">
          <cell r="B21" t="str">
            <v>3Б4-5</v>
          </cell>
          <cell r="C21" t="str">
            <v>Балка 3Б4-5</v>
          </cell>
          <cell r="D21">
            <v>2</v>
          </cell>
          <cell r="E21">
            <v>673.5</v>
          </cell>
        </row>
        <row r="22">
          <cell r="B22" t="str">
            <v>3Б4-6</v>
          </cell>
          <cell r="C22" t="str">
            <v>Балка 3Б4-6</v>
          </cell>
          <cell r="D22">
            <v>1</v>
          </cell>
          <cell r="E22">
            <v>673.5</v>
          </cell>
        </row>
        <row r="23">
          <cell r="B23" t="str">
            <v>3Б4-7</v>
          </cell>
          <cell r="C23" t="str">
            <v>Балка 3Б4-7</v>
          </cell>
          <cell r="D23">
            <v>1</v>
          </cell>
          <cell r="E23">
            <v>685.2</v>
          </cell>
        </row>
        <row r="24">
          <cell r="B24" t="str">
            <v>3Б4-8</v>
          </cell>
          <cell r="C24" t="str">
            <v>Балка 3Б4-8</v>
          </cell>
          <cell r="D24">
            <v>2</v>
          </cell>
          <cell r="E24">
            <v>673.5</v>
          </cell>
        </row>
        <row r="25">
          <cell r="B25" t="str">
            <v>3Б4-9</v>
          </cell>
          <cell r="C25" t="str">
            <v>Балка 3Б4-9</v>
          </cell>
          <cell r="D25">
            <v>1</v>
          </cell>
          <cell r="E25">
            <v>673.5</v>
          </cell>
        </row>
        <row r="26">
          <cell r="B26" t="str">
            <v>3Б4-10</v>
          </cell>
          <cell r="C26" t="str">
            <v>Балка 3Б4-10</v>
          </cell>
          <cell r="D26">
            <v>1</v>
          </cell>
          <cell r="E26">
            <v>685.2</v>
          </cell>
        </row>
        <row r="27">
          <cell r="B27" t="str">
            <v>3Б4-11</v>
          </cell>
          <cell r="C27" t="str">
            <v>Балка 3Б4-11</v>
          </cell>
          <cell r="D27">
            <v>2</v>
          </cell>
          <cell r="E27">
            <v>686</v>
          </cell>
        </row>
        <row r="28">
          <cell r="B28" t="str">
            <v>3Б4-12</v>
          </cell>
          <cell r="C28" t="str">
            <v>Балка 3Б4-12</v>
          </cell>
          <cell r="D28">
            <v>1</v>
          </cell>
          <cell r="E28">
            <v>686</v>
          </cell>
        </row>
        <row r="29">
          <cell r="B29" t="str">
            <v>3Б4-13</v>
          </cell>
          <cell r="C29" t="str">
            <v>Балка 3Б4-13</v>
          </cell>
          <cell r="D29">
            <v>1</v>
          </cell>
          <cell r="E29">
            <v>697.7</v>
          </cell>
        </row>
        <row r="30">
          <cell r="B30" t="str">
            <v>3Б4-14</v>
          </cell>
          <cell r="C30" t="str">
            <v>Балка 3Б4-14</v>
          </cell>
          <cell r="D30">
            <v>2</v>
          </cell>
          <cell r="E30">
            <v>673.5</v>
          </cell>
        </row>
        <row r="31">
          <cell r="B31" t="str">
            <v>3Б4-15</v>
          </cell>
          <cell r="C31" t="str">
            <v>Балка 3Б4-15</v>
          </cell>
          <cell r="D31">
            <v>1</v>
          </cell>
          <cell r="E31">
            <v>652.20000000000005</v>
          </cell>
        </row>
        <row r="32">
          <cell r="B32" t="str">
            <v>3Б4-16</v>
          </cell>
          <cell r="C32" t="str">
            <v>Балка 3Б4-16</v>
          </cell>
          <cell r="D32">
            <v>1</v>
          </cell>
          <cell r="E32">
            <v>663.9</v>
          </cell>
        </row>
        <row r="33">
          <cell r="B33" t="str">
            <v>3Б4-17</v>
          </cell>
          <cell r="C33" t="str">
            <v>Балка 3Б4-17</v>
          </cell>
          <cell r="D33">
            <v>2</v>
          </cell>
          <cell r="E33">
            <v>652.20000000000005</v>
          </cell>
        </row>
        <row r="34">
          <cell r="B34" t="str">
            <v>3Б4-18</v>
          </cell>
          <cell r="C34" t="str">
            <v>Балка 3Б4-18</v>
          </cell>
          <cell r="D34">
            <v>1</v>
          </cell>
          <cell r="E34">
            <v>664.1</v>
          </cell>
        </row>
        <row r="35">
          <cell r="B35" t="str">
            <v>3Б4-19</v>
          </cell>
          <cell r="C35" t="str">
            <v>Балка 3Б4-19</v>
          </cell>
          <cell r="D35">
            <v>1</v>
          </cell>
          <cell r="E35">
            <v>696.2</v>
          </cell>
        </row>
        <row r="36">
          <cell r="B36" t="str">
            <v>3Б4-20</v>
          </cell>
          <cell r="C36" t="str">
            <v>Балка 3Б4-20</v>
          </cell>
          <cell r="D36">
            <v>1</v>
          </cell>
          <cell r="E36">
            <v>685.1</v>
          </cell>
        </row>
        <row r="37">
          <cell r="B37" t="str">
            <v>3Б4-21</v>
          </cell>
          <cell r="C37" t="str">
            <v>Балка 3Б4-21</v>
          </cell>
          <cell r="D37">
            <v>1</v>
          </cell>
          <cell r="E37">
            <v>685.3</v>
          </cell>
        </row>
        <row r="38">
          <cell r="B38" t="str">
            <v>3Б4-22</v>
          </cell>
          <cell r="C38" t="str">
            <v>Балка 3Б4-22</v>
          </cell>
          <cell r="D38">
            <v>1</v>
          </cell>
          <cell r="E38">
            <v>678.9</v>
          </cell>
        </row>
        <row r="39">
          <cell r="B39" t="str">
            <v>3Б4-23</v>
          </cell>
          <cell r="C39" t="str">
            <v>Балка 3Б4-23</v>
          </cell>
          <cell r="D39">
            <v>1</v>
          </cell>
          <cell r="E39">
            <v>691.2</v>
          </cell>
        </row>
        <row r="40">
          <cell r="B40" t="str">
            <v>3Б4-24</v>
          </cell>
          <cell r="C40" t="str">
            <v>Балка 3Б4-24</v>
          </cell>
          <cell r="D40">
            <v>1</v>
          </cell>
          <cell r="E40">
            <v>666.4</v>
          </cell>
        </row>
        <row r="41">
          <cell r="B41" t="str">
            <v>3Б4-25</v>
          </cell>
          <cell r="C41" t="str">
            <v>Балка 3Б4-25</v>
          </cell>
          <cell r="D41">
            <v>1</v>
          </cell>
          <cell r="E41">
            <v>666.4</v>
          </cell>
        </row>
        <row r="42">
          <cell r="B42" t="str">
            <v>3Б4-26</v>
          </cell>
          <cell r="C42" t="str">
            <v>Балка 3Б4-26</v>
          </cell>
          <cell r="D42">
            <v>1</v>
          </cell>
          <cell r="E42">
            <v>655.5</v>
          </cell>
        </row>
        <row r="43">
          <cell r="B43" t="str">
            <v>3Б4-27</v>
          </cell>
          <cell r="C43" t="str">
            <v>Балка 3Б4-27</v>
          </cell>
          <cell r="D43">
            <v>1</v>
          </cell>
          <cell r="E43">
            <v>663.5</v>
          </cell>
        </row>
        <row r="44">
          <cell r="B44" t="str">
            <v>3Б4-28</v>
          </cell>
          <cell r="C44" t="str">
            <v>Балка 3Б4-28</v>
          </cell>
          <cell r="D44">
            <v>1</v>
          </cell>
          <cell r="E44">
            <v>668</v>
          </cell>
        </row>
        <row r="45">
          <cell r="B45" t="str">
            <v>3Б4-29</v>
          </cell>
          <cell r="C45" t="str">
            <v>Балка 3Б4-29</v>
          </cell>
          <cell r="D45">
            <v>1</v>
          </cell>
          <cell r="E45">
            <v>678.4</v>
          </cell>
        </row>
        <row r="46">
          <cell r="B46" t="str">
            <v>3Б4-30</v>
          </cell>
          <cell r="C46" t="str">
            <v>Балка 3Б4-30</v>
          </cell>
          <cell r="D46">
            <v>2</v>
          </cell>
          <cell r="E46">
            <v>658.3</v>
          </cell>
        </row>
        <row r="47">
          <cell r="B47" t="str">
            <v>3Б4-31</v>
          </cell>
          <cell r="C47" t="str">
            <v>Балка 3Б4-31</v>
          </cell>
          <cell r="D47">
            <v>2</v>
          </cell>
          <cell r="E47">
            <v>670.6</v>
          </cell>
        </row>
        <row r="48">
          <cell r="B48" t="str">
            <v>3Б4-32</v>
          </cell>
          <cell r="C48" t="str">
            <v>Балка 3Б4-32</v>
          </cell>
          <cell r="D48">
            <v>4</v>
          </cell>
          <cell r="E48">
            <v>645.79999999999995</v>
          </cell>
        </row>
        <row r="49">
          <cell r="B49" t="str">
            <v>3Б4-33</v>
          </cell>
          <cell r="C49" t="str">
            <v>Балка 3Б4-33</v>
          </cell>
          <cell r="D49">
            <v>1</v>
          </cell>
          <cell r="E49">
            <v>645.79999999999995</v>
          </cell>
        </row>
        <row r="50">
          <cell r="B50" t="str">
            <v>3Б4-34</v>
          </cell>
          <cell r="C50" t="str">
            <v>Балка 3Б4-34</v>
          </cell>
          <cell r="D50">
            <v>1</v>
          </cell>
          <cell r="E50">
            <v>658.1</v>
          </cell>
        </row>
        <row r="51">
          <cell r="B51" t="str">
            <v>3Б4-35</v>
          </cell>
          <cell r="C51" t="str">
            <v>Балка 3Б4-35</v>
          </cell>
          <cell r="D51">
            <v>2</v>
          </cell>
          <cell r="E51">
            <v>645.79999999999995</v>
          </cell>
        </row>
        <row r="52">
          <cell r="B52" t="str">
            <v>3Б4-36</v>
          </cell>
          <cell r="C52" t="str">
            <v>Балка 3Б4-36</v>
          </cell>
          <cell r="D52">
            <v>1</v>
          </cell>
          <cell r="E52">
            <v>647.20000000000005</v>
          </cell>
        </row>
        <row r="53">
          <cell r="B53" t="str">
            <v>3Б4-37</v>
          </cell>
          <cell r="C53" t="str">
            <v>Балка 3Б4-37</v>
          </cell>
          <cell r="D53">
            <v>1</v>
          </cell>
          <cell r="E53">
            <v>659.5</v>
          </cell>
        </row>
        <row r="54">
          <cell r="B54" t="str">
            <v>3Б4-38</v>
          </cell>
          <cell r="C54" t="str">
            <v>Балка 3Б4-38</v>
          </cell>
          <cell r="D54">
            <v>2</v>
          </cell>
          <cell r="E54">
            <v>658.3</v>
          </cell>
        </row>
        <row r="55">
          <cell r="B55" t="str">
            <v>3Б4-39</v>
          </cell>
          <cell r="C55" t="str">
            <v>Балка 3Б4-39</v>
          </cell>
          <cell r="D55">
            <v>1</v>
          </cell>
          <cell r="E55">
            <v>658.3</v>
          </cell>
        </row>
        <row r="56">
          <cell r="B56" t="str">
            <v>3Б4-40</v>
          </cell>
          <cell r="C56" t="str">
            <v>Балка 3Б4-40</v>
          </cell>
          <cell r="D56">
            <v>1</v>
          </cell>
          <cell r="E56">
            <v>670.6</v>
          </cell>
        </row>
        <row r="57">
          <cell r="B57" t="str">
            <v>3Б4-41</v>
          </cell>
          <cell r="C57" t="str">
            <v>Балка 3Б4-41</v>
          </cell>
          <cell r="D57">
            <v>2</v>
          </cell>
          <cell r="E57">
            <v>645.79999999999995</v>
          </cell>
        </row>
        <row r="58">
          <cell r="B58" t="str">
            <v>3Б4-42</v>
          </cell>
          <cell r="C58" t="str">
            <v>Балка 3Б4-42</v>
          </cell>
          <cell r="D58">
            <v>1</v>
          </cell>
          <cell r="E58">
            <v>645.79999999999995</v>
          </cell>
        </row>
        <row r="59">
          <cell r="B59" t="str">
            <v>3Б4-43</v>
          </cell>
          <cell r="C59" t="str">
            <v>Балка 3Б4-43</v>
          </cell>
          <cell r="D59">
            <v>1</v>
          </cell>
          <cell r="E59">
            <v>653</v>
          </cell>
        </row>
        <row r="60">
          <cell r="B60" t="str">
            <v>3Б4-44</v>
          </cell>
          <cell r="C60" t="str">
            <v>Балка 3Б4-44</v>
          </cell>
          <cell r="D60">
            <v>2</v>
          </cell>
          <cell r="E60">
            <v>658.3</v>
          </cell>
        </row>
        <row r="61">
          <cell r="B61" t="str">
            <v>3Б5-1</v>
          </cell>
          <cell r="C61" t="str">
            <v>Балка 3Б5-1</v>
          </cell>
          <cell r="D61">
            <v>1</v>
          </cell>
          <cell r="E61">
            <v>658.5</v>
          </cell>
        </row>
        <row r="62">
          <cell r="B62" t="str">
            <v>3Б7-1</v>
          </cell>
          <cell r="C62" t="str">
            <v>Балка 3Б7-1</v>
          </cell>
          <cell r="D62">
            <v>1</v>
          </cell>
          <cell r="E62">
            <v>40.5</v>
          </cell>
        </row>
        <row r="63">
          <cell r="B63" t="str">
            <v>3Б7-2</v>
          </cell>
          <cell r="C63" t="str">
            <v>Балка 3Б7-2</v>
          </cell>
          <cell r="D63">
            <v>7</v>
          </cell>
          <cell r="E63">
            <v>43.2</v>
          </cell>
        </row>
        <row r="64">
          <cell r="B64" t="str">
            <v>3Б7-3</v>
          </cell>
          <cell r="C64" t="str">
            <v>Балка 3Б7-3</v>
          </cell>
          <cell r="D64">
            <v>28</v>
          </cell>
          <cell r="E64">
            <v>123.4</v>
          </cell>
        </row>
        <row r="65">
          <cell r="B65" t="str">
            <v>3Б7-4</v>
          </cell>
          <cell r="C65" t="str">
            <v>Балка 3Б7-4</v>
          </cell>
          <cell r="D65">
            <v>11</v>
          </cell>
          <cell r="E65">
            <v>119.5</v>
          </cell>
        </row>
        <row r="66">
          <cell r="B66" t="str">
            <v>3Б7-5</v>
          </cell>
          <cell r="C66" t="str">
            <v>Балка 3Б7-5</v>
          </cell>
          <cell r="D66">
            <v>1</v>
          </cell>
          <cell r="E66">
            <v>23.5</v>
          </cell>
        </row>
        <row r="67">
          <cell r="B67" t="str">
            <v>3Б7-6</v>
          </cell>
          <cell r="C67" t="str">
            <v>Балка 3Б7-6</v>
          </cell>
          <cell r="D67">
            <v>1</v>
          </cell>
          <cell r="E67">
            <v>36.200000000000003</v>
          </cell>
        </row>
        <row r="68">
          <cell r="B68" t="str">
            <v>3Б7-7</v>
          </cell>
          <cell r="C68" t="str">
            <v>Балка 3Б7-7</v>
          </cell>
          <cell r="D68">
            <v>2</v>
          </cell>
          <cell r="E68">
            <v>46.3</v>
          </cell>
        </row>
        <row r="69">
          <cell r="B69" t="str">
            <v>3Б7-8</v>
          </cell>
          <cell r="C69" t="str">
            <v>Балка 3Б7-8</v>
          </cell>
          <cell r="D69">
            <v>2</v>
          </cell>
          <cell r="E69">
            <v>40.5</v>
          </cell>
        </row>
        <row r="70">
          <cell r="B70" t="str">
            <v>3Б7-9</v>
          </cell>
          <cell r="C70" t="str">
            <v>Балка 3Б7-9</v>
          </cell>
          <cell r="D70">
            <v>9</v>
          </cell>
          <cell r="E70">
            <v>50.3</v>
          </cell>
        </row>
        <row r="71">
          <cell r="B71" t="str">
            <v>3Б7-10</v>
          </cell>
          <cell r="C71" t="str">
            <v>Балка 3Б7-10</v>
          </cell>
          <cell r="D71">
            <v>1</v>
          </cell>
          <cell r="E71">
            <v>123.1</v>
          </cell>
        </row>
        <row r="72">
          <cell r="B72" t="str">
            <v>3Б7-11</v>
          </cell>
          <cell r="C72" t="str">
            <v>Балка 3Б7-11</v>
          </cell>
          <cell r="D72">
            <v>2</v>
          </cell>
          <cell r="E72">
            <v>46.3</v>
          </cell>
        </row>
        <row r="73">
          <cell r="B73" t="str">
            <v>3Б7-12</v>
          </cell>
          <cell r="C73" t="str">
            <v>Балка 3Б7-12</v>
          </cell>
          <cell r="D73">
            <v>2</v>
          </cell>
          <cell r="E73">
            <v>40.5</v>
          </cell>
        </row>
        <row r="74">
          <cell r="B74" t="str">
            <v>3Б7-13</v>
          </cell>
          <cell r="C74" t="str">
            <v>Балка 3Б7-13</v>
          </cell>
          <cell r="D74">
            <v>1</v>
          </cell>
          <cell r="E74">
            <v>42.8</v>
          </cell>
        </row>
        <row r="75">
          <cell r="B75" t="str">
            <v>3Б7-14</v>
          </cell>
          <cell r="C75" t="str">
            <v>Балка 3Б7-14</v>
          </cell>
          <cell r="D75">
            <v>1</v>
          </cell>
          <cell r="E75">
            <v>30.2</v>
          </cell>
        </row>
        <row r="76">
          <cell r="B76" t="str">
            <v>3Б7-15</v>
          </cell>
          <cell r="C76" t="str">
            <v>Балка 3Б7-15</v>
          </cell>
          <cell r="D76">
            <v>1</v>
          </cell>
          <cell r="E76">
            <v>30.2</v>
          </cell>
        </row>
        <row r="77">
          <cell r="B77" t="str">
            <v>3Б7-16</v>
          </cell>
          <cell r="C77" t="str">
            <v>Балка 3Б7-16</v>
          </cell>
          <cell r="D77">
            <v>2</v>
          </cell>
          <cell r="E77">
            <v>42.8</v>
          </cell>
        </row>
        <row r="78">
          <cell r="B78" t="str">
            <v>3Б7-17</v>
          </cell>
          <cell r="C78" t="str">
            <v>Балка 3Б7-17</v>
          </cell>
          <cell r="D78">
            <v>1</v>
          </cell>
          <cell r="E78">
            <v>38.200000000000003</v>
          </cell>
        </row>
        <row r="79">
          <cell r="B79" t="str">
            <v>3Б7-18</v>
          </cell>
          <cell r="C79" t="str">
            <v>Балка 3Б7-18</v>
          </cell>
          <cell r="D79">
            <v>1</v>
          </cell>
          <cell r="E79">
            <v>122</v>
          </cell>
        </row>
        <row r="80">
          <cell r="B80" t="str">
            <v>3Б7-19</v>
          </cell>
          <cell r="C80" t="str">
            <v>Балка 3Б7-19</v>
          </cell>
          <cell r="D80">
            <v>50</v>
          </cell>
          <cell r="E80">
            <v>118.4</v>
          </cell>
        </row>
        <row r="81">
          <cell r="B81" t="str">
            <v>3Б7-20</v>
          </cell>
          <cell r="C81" t="str">
            <v>Балка 3Б7-20</v>
          </cell>
          <cell r="D81">
            <v>1</v>
          </cell>
          <cell r="E81">
            <v>122</v>
          </cell>
        </row>
        <row r="82">
          <cell r="B82" t="str">
            <v>3Б7-21</v>
          </cell>
          <cell r="C82" t="str">
            <v>Балка 3Б7-21</v>
          </cell>
          <cell r="D82">
            <v>1</v>
          </cell>
          <cell r="E82">
            <v>38.200000000000003</v>
          </cell>
        </row>
        <row r="83">
          <cell r="B83" t="str">
            <v>3Б7-22</v>
          </cell>
          <cell r="C83" t="str">
            <v>Балка 3Б7-22</v>
          </cell>
          <cell r="D83">
            <v>1</v>
          </cell>
          <cell r="E83">
            <v>35</v>
          </cell>
        </row>
        <row r="84">
          <cell r="B84" t="str">
            <v>3Б7-23</v>
          </cell>
          <cell r="C84" t="str">
            <v>Балка 3Б7-23</v>
          </cell>
          <cell r="D84">
            <v>2</v>
          </cell>
          <cell r="E84">
            <v>22.3</v>
          </cell>
        </row>
        <row r="85">
          <cell r="B85" t="str">
            <v>3Б7-24</v>
          </cell>
          <cell r="C85" t="str">
            <v>Балка 3Б7-24</v>
          </cell>
          <cell r="D85">
            <v>1</v>
          </cell>
          <cell r="E85">
            <v>17.2</v>
          </cell>
        </row>
        <row r="86">
          <cell r="B86" t="str">
            <v>3Б7-25</v>
          </cell>
          <cell r="C86" t="str">
            <v>Балка 3Б7-25</v>
          </cell>
          <cell r="D86">
            <v>1</v>
          </cell>
          <cell r="E86">
            <v>125</v>
          </cell>
        </row>
        <row r="87">
          <cell r="B87" t="str">
            <v>3Б8-1</v>
          </cell>
          <cell r="C87" t="str">
            <v>Балка 3Б8-1</v>
          </cell>
          <cell r="D87">
            <v>1</v>
          </cell>
          <cell r="E87">
            <v>3757.4</v>
          </cell>
        </row>
        <row r="88">
          <cell r="B88" t="str">
            <v>3Б8-2</v>
          </cell>
          <cell r="C88" t="str">
            <v>Балка 3Б8-2</v>
          </cell>
          <cell r="D88">
            <v>9</v>
          </cell>
          <cell r="E88">
            <v>3763.7</v>
          </cell>
        </row>
        <row r="89">
          <cell r="B89" t="str">
            <v>3Б8-3</v>
          </cell>
          <cell r="C89" t="str">
            <v>Балка 3Б8-3</v>
          </cell>
          <cell r="D89">
            <v>1</v>
          </cell>
          <cell r="E89">
            <v>3772.2</v>
          </cell>
        </row>
        <row r="90">
          <cell r="B90" t="str">
            <v>3Б8-4</v>
          </cell>
          <cell r="C90" t="str">
            <v>Балка 3Б8-4</v>
          </cell>
          <cell r="D90">
            <v>1</v>
          </cell>
          <cell r="E90">
            <v>3796.9</v>
          </cell>
        </row>
        <row r="91">
          <cell r="B91" t="str">
            <v>3Б8-5</v>
          </cell>
          <cell r="C91" t="str">
            <v>Балка 3Б8-5</v>
          </cell>
          <cell r="D91">
            <v>1</v>
          </cell>
          <cell r="E91">
            <v>3785.3</v>
          </cell>
        </row>
        <row r="92">
          <cell r="B92" t="str">
            <v>3Б8-6</v>
          </cell>
          <cell r="C92" t="str">
            <v>Балка 3Б8-6</v>
          </cell>
          <cell r="D92">
            <v>1</v>
          </cell>
          <cell r="E92">
            <v>3796.9</v>
          </cell>
        </row>
        <row r="93">
          <cell r="B93" t="str">
            <v>3Б8-7</v>
          </cell>
          <cell r="C93" t="str">
            <v>Балка 3Б8-7</v>
          </cell>
          <cell r="D93">
            <v>1</v>
          </cell>
          <cell r="E93">
            <v>3757.4</v>
          </cell>
        </row>
        <row r="94">
          <cell r="B94" t="str">
            <v>3Б11-1</v>
          </cell>
          <cell r="C94" t="str">
            <v>Балка 3Б11-1</v>
          </cell>
          <cell r="D94">
            <v>1</v>
          </cell>
          <cell r="E94">
            <v>791.2</v>
          </cell>
        </row>
        <row r="95">
          <cell r="B95" t="str">
            <v>3Б13-1</v>
          </cell>
          <cell r="C95" t="str">
            <v>Балка 3Б13-1</v>
          </cell>
          <cell r="D95">
            <v>3</v>
          </cell>
          <cell r="E95">
            <v>39</v>
          </cell>
        </row>
        <row r="96">
          <cell r="B96" t="str">
            <v>3Б13-2</v>
          </cell>
          <cell r="C96" t="str">
            <v>Балка 3Б13-2</v>
          </cell>
          <cell r="D96">
            <v>2</v>
          </cell>
          <cell r="E96">
            <v>64.7</v>
          </cell>
        </row>
        <row r="97">
          <cell r="B97" t="str">
            <v>3Б13-3</v>
          </cell>
          <cell r="C97" t="str">
            <v>Балка 3Б13-3</v>
          </cell>
          <cell r="D97">
            <v>3</v>
          </cell>
          <cell r="E97">
            <v>41.5</v>
          </cell>
        </row>
        <row r="98">
          <cell r="B98" t="str">
            <v>3Б13-4</v>
          </cell>
          <cell r="C98" t="str">
            <v>Балка 3Б13-4</v>
          </cell>
          <cell r="D98">
            <v>3</v>
          </cell>
          <cell r="E98">
            <v>38.200000000000003</v>
          </cell>
        </row>
        <row r="99">
          <cell r="B99" t="str">
            <v>3Б13-5</v>
          </cell>
          <cell r="C99" t="str">
            <v>Балка 3Б13-5</v>
          </cell>
          <cell r="D99">
            <v>1</v>
          </cell>
          <cell r="E99">
            <v>59.4</v>
          </cell>
        </row>
        <row r="100">
          <cell r="B100" t="str">
            <v>3Б13-6</v>
          </cell>
          <cell r="C100" t="str">
            <v>Балка 3Б13-6</v>
          </cell>
          <cell r="D100">
            <v>1</v>
          </cell>
          <cell r="E100">
            <v>60.3</v>
          </cell>
        </row>
        <row r="101">
          <cell r="B101" t="str">
            <v>3Б13-7</v>
          </cell>
          <cell r="C101" t="str">
            <v>Балка 3Б13-7</v>
          </cell>
          <cell r="D101">
            <v>1</v>
          </cell>
          <cell r="E101">
            <v>39</v>
          </cell>
        </row>
        <row r="102">
          <cell r="B102" t="str">
            <v>3Б13-8</v>
          </cell>
          <cell r="C102" t="str">
            <v>Балка 3Б13-8</v>
          </cell>
          <cell r="D102">
            <v>1</v>
          </cell>
          <cell r="E102">
            <v>12.5</v>
          </cell>
        </row>
        <row r="103">
          <cell r="B103" t="str">
            <v>3Б13-9</v>
          </cell>
          <cell r="C103" t="str">
            <v>Балка 3Б13-9</v>
          </cell>
          <cell r="D103">
            <v>3</v>
          </cell>
          <cell r="E103">
            <v>18</v>
          </cell>
        </row>
        <row r="104">
          <cell r="B104" t="str">
            <v>3Б13-10</v>
          </cell>
          <cell r="C104" t="str">
            <v>Балка 3Б13-10</v>
          </cell>
          <cell r="D104">
            <v>14</v>
          </cell>
          <cell r="E104">
            <v>15.8</v>
          </cell>
        </row>
        <row r="105">
          <cell r="B105" t="str">
            <v>3Б13-11</v>
          </cell>
          <cell r="C105" t="str">
            <v>Балка 3Б13-11</v>
          </cell>
          <cell r="D105">
            <v>1</v>
          </cell>
          <cell r="E105">
            <v>18.5</v>
          </cell>
        </row>
        <row r="106">
          <cell r="B106" t="str">
            <v>3Б13-12</v>
          </cell>
          <cell r="C106" t="str">
            <v>Балка 3Б13-12</v>
          </cell>
          <cell r="D106">
            <v>1</v>
          </cell>
          <cell r="E106">
            <v>12.1</v>
          </cell>
        </row>
        <row r="107">
          <cell r="B107" t="str">
            <v>3Б13-13</v>
          </cell>
          <cell r="C107" t="str">
            <v>Балка 3Б13-13</v>
          </cell>
          <cell r="D107">
            <v>1</v>
          </cell>
          <cell r="E107">
            <v>15.4</v>
          </cell>
        </row>
        <row r="108">
          <cell r="B108" t="str">
            <v>3Б13-14</v>
          </cell>
          <cell r="C108" t="str">
            <v>Балка 3Б13-14</v>
          </cell>
          <cell r="D108">
            <v>3</v>
          </cell>
          <cell r="E108">
            <v>49</v>
          </cell>
        </row>
        <row r="109">
          <cell r="B109" t="str">
            <v>3Б13-15</v>
          </cell>
          <cell r="C109" t="str">
            <v>Балка 3Б13-15</v>
          </cell>
          <cell r="D109">
            <v>3</v>
          </cell>
          <cell r="E109">
            <v>45.6</v>
          </cell>
        </row>
        <row r="110">
          <cell r="B110" t="str">
            <v>3Б14-1</v>
          </cell>
          <cell r="C110" t="str">
            <v>Балка 3Б14-1</v>
          </cell>
          <cell r="D110">
            <v>1</v>
          </cell>
          <cell r="E110">
            <v>351.7</v>
          </cell>
        </row>
        <row r="111">
          <cell r="B111" t="str">
            <v>3Б14-2</v>
          </cell>
          <cell r="C111" t="str">
            <v>Балка 3Б14-2</v>
          </cell>
          <cell r="D111">
            <v>1</v>
          </cell>
          <cell r="E111">
            <v>341.6</v>
          </cell>
        </row>
        <row r="112">
          <cell r="B112" t="str">
            <v>3Б14-3</v>
          </cell>
          <cell r="C112" t="str">
            <v>Балка 3Б14-3</v>
          </cell>
          <cell r="D112">
            <v>1</v>
          </cell>
          <cell r="E112">
            <v>50.9</v>
          </cell>
        </row>
        <row r="113">
          <cell r="B113" t="str">
            <v>3Б14-4</v>
          </cell>
          <cell r="C113" t="str">
            <v>Балка 3Б14-4</v>
          </cell>
          <cell r="D113">
            <v>1</v>
          </cell>
          <cell r="E113">
            <v>344.3</v>
          </cell>
        </row>
        <row r="114">
          <cell r="B114" t="str">
            <v>3Б14-5</v>
          </cell>
          <cell r="C114" t="str">
            <v>Балка 3Б14-5</v>
          </cell>
          <cell r="D114">
            <v>1</v>
          </cell>
          <cell r="E114">
            <v>357.2</v>
          </cell>
        </row>
        <row r="115">
          <cell r="B115" t="str">
            <v>3В-1</v>
          </cell>
          <cell r="C115" t="str">
            <v>Ригель фахверка 3В-1</v>
          </cell>
          <cell r="D115">
            <v>1</v>
          </cell>
          <cell r="E115">
            <v>3.9</v>
          </cell>
        </row>
        <row r="116">
          <cell r="B116" t="str">
            <v>3В-2</v>
          </cell>
          <cell r="C116" t="str">
            <v>Ригель фахверка 3В-2</v>
          </cell>
          <cell r="D116">
            <v>1</v>
          </cell>
          <cell r="E116">
            <v>16.5</v>
          </cell>
        </row>
        <row r="117">
          <cell r="B117" t="str">
            <v>3В-3</v>
          </cell>
          <cell r="C117" t="str">
            <v>Ригель фахверка 3В-3</v>
          </cell>
          <cell r="D117">
            <v>1</v>
          </cell>
          <cell r="E117">
            <v>1.5</v>
          </cell>
        </row>
        <row r="118">
          <cell r="B118" t="str">
            <v>3В-4</v>
          </cell>
          <cell r="C118" t="str">
            <v>Ригель фахверка 3В-4</v>
          </cell>
          <cell r="D118">
            <v>1</v>
          </cell>
          <cell r="E118">
            <v>6.7</v>
          </cell>
        </row>
        <row r="119">
          <cell r="B119" t="str">
            <v>3В-5</v>
          </cell>
          <cell r="C119" t="str">
            <v>Ригель фахверка 3В-5</v>
          </cell>
          <cell r="D119">
            <v>1</v>
          </cell>
          <cell r="E119">
            <v>3.1</v>
          </cell>
        </row>
        <row r="120">
          <cell r="B120" t="str">
            <v>3В-6</v>
          </cell>
          <cell r="C120" t="str">
            <v>Ригель фахверка 3В-6</v>
          </cell>
          <cell r="D120">
            <v>1</v>
          </cell>
          <cell r="E120">
            <v>5.6</v>
          </cell>
        </row>
        <row r="121">
          <cell r="B121" t="str">
            <v>3В-7</v>
          </cell>
          <cell r="C121" t="str">
            <v>Ригель фахверка 3В-7</v>
          </cell>
          <cell r="D121">
            <v>1</v>
          </cell>
          <cell r="E121">
            <v>9.1999999999999993</v>
          </cell>
        </row>
        <row r="122">
          <cell r="B122" t="str">
            <v>3В-8</v>
          </cell>
          <cell r="C122" t="str">
            <v>Ригель фахверка 3В-8</v>
          </cell>
          <cell r="D122">
            <v>1</v>
          </cell>
          <cell r="E122">
            <v>11.1</v>
          </cell>
        </row>
        <row r="123">
          <cell r="B123" t="str">
            <v>3В-9</v>
          </cell>
          <cell r="C123" t="str">
            <v>Ригель фахверка 3В-9</v>
          </cell>
          <cell r="D123">
            <v>1</v>
          </cell>
          <cell r="E123">
            <v>39.799999999999997</v>
          </cell>
        </row>
        <row r="124">
          <cell r="B124" t="str">
            <v>3В-10</v>
          </cell>
          <cell r="C124" t="str">
            <v>Ригель фахверка 3В-10</v>
          </cell>
          <cell r="D124">
            <v>1</v>
          </cell>
          <cell r="E124">
            <v>29.2</v>
          </cell>
        </row>
        <row r="125">
          <cell r="B125" t="str">
            <v>3ЗД1-1</v>
          </cell>
          <cell r="C125" t="str">
            <v>Закладная деталь 3ЗД1-1</v>
          </cell>
          <cell r="D125">
            <v>102</v>
          </cell>
          <cell r="E125">
            <v>8.4</v>
          </cell>
        </row>
        <row r="126">
          <cell r="B126" t="str">
            <v>3ЗД1-2</v>
          </cell>
          <cell r="C126" t="str">
            <v>Закладная деталь 3ЗД1-2</v>
          </cell>
          <cell r="D126">
            <v>102</v>
          </cell>
          <cell r="E126">
            <v>2.2000000000000002</v>
          </cell>
        </row>
        <row r="127">
          <cell r="B127" t="str">
            <v>3К1-1</v>
          </cell>
          <cell r="C127" t="str">
            <v>Колонна 3К1-1</v>
          </cell>
          <cell r="D127">
            <v>2</v>
          </cell>
          <cell r="E127">
            <v>1183.5999999999999</v>
          </cell>
        </row>
        <row r="128">
          <cell r="B128" t="str">
            <v>3К1-2</v>
          </cell>
          <cell r="C128" t="str">
            <v>Колонна 3К1-2</v>
          </cell>
          <cell r="D128">
            <v>2</v>
          </cell>
          <cell r="E128">
            <v>225.6</v>
          </cell>
        </row>
        <row r="129">
          <cell r="B129" t="str">
            <v>3К1-3</v>
          </cell>
          <cell r="C129" t="str">
            <v>Колонна 3К1-3</v>
          </cell>
          <cell r="D129">
            <v>2</v>
          </cell>
          <cell r="E129">
            <v>1183.5999999999999</v>
          </cell>
        </row>
        <row r="130">
          <cell r="B130" t="str">
            <v>3К1-4</v>
          </cell>
          <cell r="C130" t="str">
            <v>Колонна 3К1-4</v>
          </cell>
          <cell r="D130">
            <v>3</v>
          </cell>
          <cell r="E130">
            <v>225.6</v>
          </cell>
        </row>
        <row r="131">
          <cell r="B131" t="str">
            <v>3К1-5</v>
          </cell>
          <cell r="C131" t="str">
            <v>Колонна 3К1-5</v>
          </cell>
          <cell r="D131">
            <v>1</v>
          </cell>
          <cell r="E131">
            <v>1192.7</v>
          </cell>
        </row>
        <row r="132">
          <cell r="B132" t="str">
            <v>3К1-6</v>
          </cell>
          <cell r="C132" t="str">
            <v>Колонна 3К1-6</v>
          </cell>
          <cell r="D132">
            <v>8</v>
          </cell>
          <cell r="E132">
            <v>247</v>
          </cell>
        </row>
        <row r="133">
          <cell r="B133" t="str">
            <v>3К1-7</v>
          </cell>
          <cell r="C133" t="str">
            <v>Колонна 3К1-7</v>
          </cell>
          <cell r="D133">
            <v>6</v>
          </cell>
          <cell r="E133">
            <v>1190.4000000000001</v>
          </cell>
        </row>
        <row r="134">
          <cell r="B134" t="str">
            <v>3К1-8</v>
          </cell>
          <cell r="C134" t="str">
            <v>Колонна 3К1-8</v>
          </cell>
          <cell r="D134">
            <v>1</v>
          </cell>
          <cell r="E134">
            <v>1192.7</v>
          </cell>
        </row>
        <row r="135">
          <cell r="B135" t="str">
            <v>3К1-9</v>
          </cell>
          <cell r="C135" t="str">
            <v>Колонна 3К1-9</v>
          </cell>
          <cell r="D135">
            <v>1</v>
          </cell>
          <cell r="E135">
            <v>1215</v>
          </cell>
        </row>
        <row r="136">
          <cell r="B136" t="str">
            <v>3К1-10</v>
          </cell>
          <cell r="C136" t="str">
            <v>Колонна 3К1-10</v>
          </cell>
          <cell r="D136">
            <v>1</v>
          </cell>
          <cell r="E136">
            <v>258.10000000000002</v>
          </cell>
        </row>
        <row r="137">
          <cell r="B137" t="str">
            <v>3К1-11</v>
          </cell>
          <cell r="C137" t="str">
            <v>Колонна 3К1-11</v>
          </cell>
          <cell r="D137">
            <v>1</v>
          </cell>
          <cell r="E137">
            <v>1220.0999999999999</v>
          </cell>
        </row>
        <row r="138">
          <cell r="B138" t="str">
            <v>3К1-12</v>
          </cell>
          <cell r="C138" t="str">
            <v>Колонна 3К1-12</v>
          </cell>
          <cell r="D138">
            <v>1</v>
          </cell>
          <cell r="E138">
            <v>319.3</v>
          </cell>
        </row>
        <row r="139">
          <cell r="B139" t="str">
            <v>3К1-13</v>
          </cell>
          <cell r="C139" t="str">
            <v>Колонна 3К1-13</v>
          </cell>
          <cell r="D139">
            <v>1</v>
          </cell>
          <cell r="E139">
            <v>1198.7</v>
          </cell>
        </row>
        <row r="140">
          <cell r="B140" t="str">
            <v>3К1-14</v>
          </cell>
          <cell r="C140" t="str">
            <v>Колонна 3К1-14</v>
          </cell>
          <cell r="D140">
            <v>1</v>
          </cell>
          <cell r="E140">
            <v>258.10000000000002</v>
          </cell>
        </row>
        <row r="141">
          <cell r="B141" t="str">
            <v>3К1-15</v>
          </cell>
          <cell r="C141" t="str">
            <v>Колонна 3К1-15</v>
          </cell>
          <cell r="D141">
            <v>1</v>
          </cell>
          <cell r="E141">
            <v>1235</v>
          </cell>
        </row>
        <row r="142">
          <cell r="B142" t="str">
            <v>3К2-1</v>
          </cell>
          <cell r="C142" t="str">
            <v>Колонна 3К2-1</v>
          </cell>
          <cell r="D142">
            <v>1</v>
          </cell>
          <cell r="E142">
            <v>1753.2</v>
          </cell>
        </row>
        <row r="143">
          <cell r="B143" t="str">
            <v>3К2-2</v>
          </cell>
          <cell r="C143" t="str">
            <v>Колонна 3К2-2</v>
          </cell>
          <cell r="D143">
            <v>10</v>
          </cell>
          <cell r="E143">
            <v>1764.7</v>
          </cell>
        </row>
        <row r="144">
          <cell r="B144" t="str">
            <v>3К2-3</v>
          </cell>
          <cell r="C144" t="str">
            <v>Колонна 3К2-3</v>
          </cell>
          <cell r="D144">
            <v>1</v>
          </cell>
          <cell r="E144">
            <v>1772.8</v>
          </cell>
        </row>
        <row r="145">
          <cell r="B145" t="str">
            <v>3К2-4</v>
          </cell>
          <cell r="C145" t="str">
            <v>Колонна 3К2-4</v>
          </cell>
          <cell r="D145">
            <v>1</v>
          </cell>
          <cell r="E145">
            <v>1772.8</v>
          </cell>
        </row>
        <row r="146">
          <cell r="B146" t="str">
            <v>3К2-5</v>
          </cell>
          <cell r="C146" t="str">
            <v>Колонна 3К2-5</v>
          </cell>
          <cell r="D146">
            <v>1</v>
          </cell>
          <cell r="E146">
            <v>1786.1</v>
          </cell>
        </row>
        <row r="147">
          <cell r="B147" t="str">
            <v>3К2-6</v>
          </cell>
          <cell r="C147" t="str">
            <v>Колонна 3К2-6</v>
          </cell>
          <cell r="D147">
            <v>1</v>
          </cell>
          <cell r="E147">
            <v>1753.2</v>
          </cell>
        </row>
        <row r="148">
          <cell r="B148" t="str">
            <v>3К4-1</v>
          </cell>
          <cell r="C148" t="str">
            <v>Колонна 3К4-1</v>
          </cell>
          <cell r="D148">
            <v>2</v>
          </cell>
          <cell r="E148">
            <v>205.9</v>
          </cell>
        </row>
        <row r="149">
          <cell r="B149" t="str">
            <v>3К4-2</v>
          </cell>
          <cell r="C149" t="str">
            <v>Колонна 3К4-2</v>
          </cell>
          <cell r="D149">
            <v>1</v>
          </cell>
          <cell r="E149">
            <v>324.7</v>
          </cell>
        </row>
        <row r="150">
          <cell r="B150" t="str">
            <v>3К4-3</v>
          </cell>
          <cell r="C150" t="str">
            <v>Колонна 3К4-3</v>
          </cell>
          <cell r="D150">
            <v>10</v>
          </cell>
          <cell r="E150">
            <v>222.3</v>
          </cell>
        </row>
        <row r="151">
          <cell r="B151" t="str">
            <v>3К4-4</v>
          </cell>
          <cell r="C151" t="str">
            <v>Колонна 3К4-4</v>
          </cell>
          <cell r="D151">
            <v>10</v>
          </cell>
          <cell r="E151">
            <v>222.9</v>
          </cell>
        </row>
        <row r="152">
          <cell r="B152" t="str">
            <v>3К4-5</v>
          </cell>
          <cell r="C152" t="str">
            <v>Колонна 3К4-5</v>
          </cell>
          <cell r="D152">
            <v>1</v>
          </cell>
          <cell r="E152">
            <v>231.3</v>
          </cell>
        </row>
        <row r="153">
          <cell r="B153" t="str">
            <v>3К4-6</v>
          </cell>
          <cell r="C153" t="str">
            <v>Колонна 3К4-6</v>
          </cell>
          <cell r="D153">
            <v>1</v>
          </cell>
          <cell r="E153">
            <v>231.8</v>
          </cell>
        </row>
        <row r="154">
          <cell r="B154" t="str">
            <v>3К4-7</v>
          </cell>
          <cell r="C154" t="str">
            <v>Колонна 3К4-7</v>
          </cell>
          <cell r="D154">
            <v>1</v>
          </cell>
          <cell r="E154">
            <v>232.8</v>
          </cell>
        </row>
        <row r="155">
          <cell r="B155" t="str">
            <v>3К4-8</v>
          </cell>
          <cell r="C155" t="str">
            <v>Колонна 3К4-8</v>
          </cell>
          <cell r="D155">
            <v>1</v>
          </cell>
          <cell r="E155">
            <v>242.5</v>
          </cell>
        </row>
        <row r="156">
          <cell r="B156" t="str">
            <v>3К4-9</v>
          </cell>
          <cell r="C156" t="str">
            <v>Колонна 3К4-9</v>
          </cell>
          <cell r="D156">
            <v>1</v>
          </cell>
          <cell r="E156">
            <v>231.3</v>
          </cell>
        </row>
        <row r="157">
          <cell r="B157" t="str">
            <v>3К4-10</v>
          </cell>
          <cell r="C157" t="str">
            <v>Колонна 3К4-10</v>
          </cell>
          <cell r="D157">
            <v>1</v>
          </cell>
          <cell r="E157">
            <v>231.8</v>
          </cell>
        </row>
        <row r="158">
          <cell r="B158" t="str">
            <v>3К4-11</v>
          </cell>
          <cell r="C158" t="str">
            <v>Колонна 3К4-11</v>
          </cell>
          <cell r="D158">
            <v>1</v>
          </cell>
          <cell r="E158">
            <v>314.7</v>
          </cell>
        </row>
        <row r="159">
          <cell r="B159" t="str">
            <v>3КР1-1</v>
          </cell>
          <cell r="C159" t="str">
            <v>Кронштейн 3КР1-1</v>
          </cell>
          <cell r="D159">
            <v>1</v>
          </cell>
          <cell r="E159">
            <v>21.3</v>
          </cell>
        </row>
        <row r="160">
          <cell r="B160" t="str">
            <v>3КР1-2</v>
          </cell>
          <cell r="C160" t="str">
            <v>Кронштейн 3КР1-2</v>
          </cell>
          <cell r="D160">
            <v>1</v>
          </cell>
          <cell r="E160">
            <v>71.400000000000006</v>
          </cell>
        </row>
        <row r="161">
          <cell r="B161" t="str">
            <v>3КР1-3</v>
          </cell>
          <cell r="C161" t="str">
            <v>Кронштейн 3КР1-3</v>
          </cell>
          <cell r="D161">
            <v>4</v>
          </cell>
          <cell r="E161">
            <v>66.900000000000006</v>
          </cell>
        </row>
        <row r="162">
          <cell r="B162" t="str">
            <v>3КР1-4</v>
          </cell>
          <cell r="C162" t="str">
            <v>Кронштейн 3КР1-4</v>
          </cell>
          <cell r="D162">
            <v>4</v>
          </cell>
          <cell r="E162">
            <v>17.5</v>
          </cell>
        </row>
        <row r="163">
          <cell r="B163" t="str">
            <v>3Л1-1</v>
          </cell>
          <cell r="C163" t="str">
            <v>Лестница 3Л1-1</v>
          </cell>
          <cell r="D163">
            <v>2</v>
          </cell>
          <cell r="E163">
            <v>347.1</v>
          </cell>
        </row>
        <row r="164">
          <cell r="B164" t="str">
            <v>3Л1-2</v>
          </cell>
          <cell r="C164" t="str">
            <v>Лестница 3Л1-2</v>
          </cell>
          <cell r="D164">
            <v>1</v>
          </cell>
          <cell r="E164">
            <v>383.4</v>
          </cell>
        </row>
        <row r="165">
          <cell r="B165" t="str">
            <v>3Л1-3</v>
          </cell>
          <cell r="C165" t="str">
            <v>Лестница 3Л1-3</v>
          </cell>
          <cell r="D165">
            <v>1</v>
          </cell>
          <cell r="E165">
            <v>176</v>
          </cell>
        </row>
        <row r="166">
          <cell r="B166" t="str">
            <v>3Л1-4</v>
          </cell>
          <cell r="C166" t="str">
            <v>Лестница 3Л1-4</v>
          </cell>
          <cell r="D166">
            <v>2</v>
          </cell>
          <cell r="E166">
            <v>278.8</v>
          </cell>
        </row>
        <row r="167">
          <cell r="B167" t="str">
            <v>3Л1-5</v>
          </cell>
          <cell r="C167" t="str">
            <v>Лестница 3Л1-5</v>
          </cell>
          <cell r="D167">
            <v>1</v>
          </cell>
          <cell r="E167">
            <v>261.2</v>
          </cell>
        </row>
        <row r="168">
          <cell r="B168" t="str">
            <v>3Л1-6</v>
          </cell>
          <cell r="C168" t="str">
            <v>Лестница 3Л1-6</v>
          </cell>
          <cell r="D168">
            <v>1</v>
          </cell>
          <cell r="E168">
            <v>259.60000000000002</v>
          </cell>
        </row>
        <row r="169">
          <cell r="B169" t="str">
            <v>3Л2-1</v>
          </cell>
          <cell r="C169" t="str">
            <v>Лестница 3Л2-1</v>
          </cell>
          <cell r="D169">
            <v>1</v>
          </cell>
          <cell r="E169">
            <v>61.6</v>
          </cell>
        </row>
        <row r="170">
          <cell r="B170" t="str">
            <v>3Л2-2</v>
          </cell>
          <cell r="C170" t="str">
            <v>Лестница 3Л2-2</v>
          </cell>
          <cell r="D170">
            <v>2</v>
          </cell>
          <cell r="E170">
            <v>370.8</v>
          </cell>
        </row>
        <row r="171">
          <cell r="B171" t="str">
            <v>3Л2-3</v>
          </cell>
          <cell r="C171" t="str">
            <v>Лестница 3Л2-3</v>
          </cell>
          <cell r="D171">
            <v>1</v>
          </cell>
          <cell r="E171">
            <v>276.39999999999998</v>
          </cell>
        </row>
        <row r="172">
          <cell r="B172" t="str">
            <v>3Л2-4</v>
          </cell>
          <cell r="C172" t="str">
            <v>Лестница 3Л2-4</v>
          </cell>
          <cell r="D172">
            <v>1</v>
          </cell>
          <cell r="E172">
            <v>309.60000000000002</v>
          </cell>
        </row>
        <row r="173">
          <cell r="B173" t="str">
            <v>3Л3-1</v>
          </cell>
          <cell r="C173" t="str">
            <v>Лестница 3Л3-1</v>
          </cell>
          <cell r="D173">
            <v>2</v>
          </cell>
          <cell r="E173">
            <v>254.8</v>
          </cell>
        </row>
        <row r="174">
          <cell r="B174" t="str">
            <v>3Л3-2</v>
          </cell>
          <cell r="C174" t="str">
            <v>Лестница 3Л3-2</v>
          </cell>
          <cell r="D174">
            <v>1</v>
          </cell>
          <cell r="E174">
            <v>293.89999999999998</v>
          </cell>
        </row>
        <row r="175">
          <cell r="B175" t="str">
            <v>3Л3-3</v>
          </cell>
          <cell r="C175" t="str">
            <v>Лестница 3Л3-3</v>
          </cell>
          <cell r="D175">
            <v>1</v>
          </cell>
          <cell r="E175">
            <v>257.39999999999998</v>
          </cell>
        </row>
        <row r="176">
          <cell r="B176" t="str">
            <v>3Л3-4</v>
          </cell>
          <cell r="C176" t="str">
            <v>Лестница 3Л3-4</v>
          </cell>
          <cell r="D176">
            <v>1</v>
          </cell>
          <cell r="E176">
            <v>362.1</v>
          </cell>
        </row>
        <row r="177">
          <cell r="B177" t="str">
            <v>3Л6-1</v>
          </cell>
          <cell r="C177" t="str">
            <v>Лестница 3Л6-1</v>
          </cell>
          <cell r="D177">
            <v>1</v>
          </cell>
          <cell r="E177">
            <v>449.9</v>
          </cell>
        </row>
        <row r="178">
          <cell r="B178" t="str">
            <v>3М-1</v>
          </cell>
          <cell r="C178" t="str">
            <v>Монтажный элемент 3М-1</v>
          </cell>
          <cell r="D178">
            <v>40</v>
          </cell>
          <cell r="E178">
            <v>1.5</v>
          </cell>
        </row>
        <row r="179">
          <cell r="B179" t="str">
            <v>3М-2</v>
          </cell>
          <cell r="C179" t="str">
            <v>Монтажный элемент 3М-2</v>
          </cell>
          <cell r="D179">
            <v>24</v>
          </cell>
          <cell r="E179">
            <v>0.3</v>
          </cell>
        </row>
        <row r="180">
          <cell r="B180" t="str">
            <v>3М-3</v>
          </cell>
          <cell r="C180" t="str">
            <v>Монтажный элемент 3М-3</v>
          </cell>
          <cell r="D180">
            <v>8</v>
          </cell>
          <cell r="E180">
            <v>11.2</v>
          </cell>
        </row>
        <row r="181">
          <cell r="B181" t="str">
            <v>3Н1-1</v>
          </cell>
          <cell r="C181" t="str">
            <v>Настил 3Н1-1</v>
          </cell>
          <cell r="D181">
            <v>1</v>
          </cell>
          <cell r="E181">
            <v>83.9</v>
          </cell>
        </row>
        <row r="182">
          <cell r="B182" t="str">
            <v>3Н1-2</v>
          </cell>
          <cell r="C182" t="str">
            <v>Настил 3Н1-2</v>
          </cell>
          <cell r="D182">
            <v>1</v>
          </cell>
          <cell r="E182">
            <v>79.2</v>
          </cell>
        </row>
        <row r="183">
          <cell r="B183" t="str">
            <v>3Н1-3</v>
          </cell>
          <cell r="C183" t="str">
            <v>Настил 3Н1-3</v>
          </cell>
          <cell r="D183">
            <v>1</v>
          </cell>
          <cell r="E183">
            <v>64.5</v>
          </cell>
        </row>
        <row r="184">
          <cell r="B184" t="str">
            <v>3Н1-4</v>
          </cell>
          <cell r="C184" t="str">
            <v>Настил 3Н1-4</v>
          </cell>
          <cell r="D184">
            <v>1</v>
          </cell>
          <cell r="E184">
            <v>107.8</v>
          </cell>
        </row>
        <row r="185">
          <cell r="B185" t="str">
            <v>3Н1-5</v>
          </cell>
          <cell r="C185" t="str">
            <v>Настил 3Н1-5</v>
          </cell>
          <cell r="D185">
            <v>1</v>
          </cell>
          <cell r="E185">
            <v>100</v>
          </cell>
        </row>
        <row r="186">
          <cell r="B186" t="str">
            <v>3Н1-6</v>
          </cell>
          <cell r="C186" t="str">
            <v>Настил 3Н1-6</v>
          </cell>
          <cell r="D186">
            <v>1</v>
          </cell>
          <cell r="E186">
            <v>88.6</v>
          </cell>
        </row>
        <row r="187">
          <cell r="B187" t="str">
            <v>3Н1-7</v>
          </cell>
          <cell r="C187" t="str">
            <v>Настил 3Н1-7</v>
          </cell>
          <cell r="D187">
            <v>1</v>
          </cell>
          <cell r="E187">
            <v>81.099999999999994</v>
          </cell>
        </row>
        <row r="188">
          <cell r="B188" t="str">
            <v>3Н1-8</v>
          </cell>
          <cell r="C188" t="str">
            <v>Настил 3Н1-8</v>
          </cell>
          <cell r="D188">
            <v>1</v>
          </cell>
          <cell r="E188">
            <v>108.1</v>
          </cell>
        </row>
        <row r="189">
          <cell r="B189" t="str">
            <v>3Н1-9</v>
          </cell>
          <cell r="C189" t="str">
            <v>Настил 3Н1-9</v>
          </cell>
          <cell r="D189">
            <v>1</v>
          </cell>
          <cell r="E189">
            <v>100.3</v>
          </cell>
        </row>
        <row r="190">
          <cell r="B190" t="str">
            <v>3Н1-10</v>
          </cell>
          <cell r="C190" t="str">
            <v>Настил 3Н1-10</v>
          </cell>
          <cell r="D190">
            <v>1</v>
          </cell>
          <cell r="E190">
            <v>75.3</v>
          </cell>
        </row>
        <row r="191">
          <cell r="B191" t="str">
            <v>3Н1-11</v>
          </cell>
          <cell r="C191" t="str">
            <v>Настил 3Н1-11</v>
          </cell>
          <cell r="D191">
            <v>1</v>
          </cell>
          <cell r="E191">
            <v>78.5</v>
          </cell>
        </row>
        <row r="192">
          <cell r="B192" t="str">
            <v>3Н1-12</v>
          </cell>
          <cell r="C192" t="str">
            <v>Настил 3Н1-12</v>
          </cell>
          <cell r="D192">
            <v>4</v>
          </cell>
          <cell r="E192">
            <v>228.8</v>
          </cell>
        </row>
        <row r="193">
          <cell r="B193" t="str">
            <v>3Н1-13</v>
          </cell>
          <cell r="C193" t="str">
            <v>Настил 3Н1-13</v>
          </cell>
          <cell r="D193">
            <v>4</v>
          </cell>
          <cell r="E193">
            <v>210</v>
          </cell>
        </row>
        <row r="194">
          <cell r="B194" t="str">
            <v>3Н1-14</v>
          </cell>
          <cell r="C194" t="str">
            <v>Настил 3Н1-14</v>
          </cell>
          <cell r="D194">
            <v>2</v>
          </cell>
          <cell r="E194">
            <v>172.6</v>
          </cell>
        </row>
        <row r="195">
          <cell r="B195" t="str">
            <v>3Н1-15</v>
          </cell>
          <cell r="C195" t="str">
            <v>Настил 3Н1-15</v>
          </cell>
          <cell r="D195">
            <v>2</v>
          </cell>
          <cell r="E195">
            <v>287.3</v>
          </cell>
        </row>
        <row r="196">
          <cell r="B196" t="str">
            <v>3Н1-16</v>
          </cell>
          <cell r="C196" t="str">
            <v>Настил 3Н1-16</v>
          </cell>
          <cell r="D196">
            <v>2</v>
          </cell>
          <cell r="E196">
            <v>266.7</v>
          </cell>
        </row>
        <row r="197">
          <cell r="B197" t="str">
            <v>3Н1-17</v>
          </cell>
          <cell r="C197" t="str">
            <v>Настил 3Н1-17</v>
          </cell>
          <cell r="D197">
            <v>2</v>
          </cell>
          <cell r="E197">
            <v>236.3</v>
          </cell>
        </row>
        <row r="198">
          <cell r="B198" t="str">
            <v>3Н1-18</v>
          </cell>
          <cell r="C198" t="str">
            <v>Настил 3Н1-18</v>
          </cell>
          <cell r="D198">
            <v>2</v>
          </cell>
          <cell r="E198">
            <v>216.4</v>
          </cell>
        </row>
        <row r="199">
          <cell r="B199" t="str">
            <v>3Н1-19</v>
          </cell>
          <cell r="C199" t="str">
            <v>Настил 3Н1-19</v>
          </cell>
          <cell r="D199">
            <v>2</v>
          </cell>
          <cell r="E199">
            <v>288.3</v>
          </cell>
        </row>
        <row r="200">
          <cell r="B200" t="str">
            <v>3Н1-20</v>
          </cell>
          <cell r="C200" t="str">
            <v>Настил 3Н1-20</v>
          </cell>
          <cell r="D200">
            <v>2</v>
          </cell>
          <cell r="E200">
            <v>267.5</v>
          </cell>
        </row>
        <row r="201">
          <cell r="B201" t="str">
            <v>3Н1-21</v>
          </cell>
          <cell r="C201" t="str">
            <v>Настил 3Н1-21</v>
          </cell>
          <cell r="D201">
            <v>2</v>
          </cell>
          <cell r="E201">
            <v>201.3</v>
          </cell>
        </row>
        <row r="202">
          <cell r="B202" t="str">
            <v>3Н1-22</v>
          </cell>
          <cell r="C202" t="str">
            <v>Настил 3Н1-22</v>
          </cell>
          <cell r="D202">
            <v>4</v>
          </cell>
          <cell r="E202">
            <v>209.7</v>
          </cell>
        </row>
        <row r="203">
          <cell r="B203" t="str">
            <v>3Н1-23</v>
          </cell>
          <cell r="C203" t="str">
            <v>Настил 3Н1-23</v>
          </cell>
          <cell r="D203">
            <v>1</v>
          </cell>
          <cell r="E203">
            <v>173.4</v>
          </cell>
        </row>
        <row r="204">
          <cell r="B204" t="str">
            <v>3Н1-24</v>
          </cell>
          <cell r="C204" t="str">
            <v>Настил 3Н1-24</v>
          </cell>
          <cell r="D204">
            <v>1</v>
          </cell>
          <cell r="E204">
            <v>288.3</v>
          </cell>
        </row>
        <row r="205">
          <cell r="B205" t="str">
            <v>3Н1-25</v>
          </cell>
          <cell r="C205" t="str">
            <v>Настил 3Н1-25</v>
          </cell>
          <cell r="D205">
            <v>1</v>
          </cell>
          <cell r="E205">
            <v>267.5</v>
          </cell>
        </row>
        <row r="206">
          <cell r="B206" t="str">
            <v>3Н1-26</v>
          </cell>
          <cell r="C206" t="str">
            <v>Настил 3Н1-26</v>
          </cell>
          <cell r="D206">
            <v>1</v>
          </cell>
          <cell r="E206">
            <v>237.1</v>
          </cell>
        </row>
        <row r="207">
          <cell r="B207" t="str">
            <v>3Н1-27</v>
          </cell>
          <cell r="C207" t="str">
            <v>Настил 3Н1-27</v>
          </cell>
          <cell r="D207">
            <v>1</v>
          </cell>
          <cell r="E207">
            <v>216.4</v>
          </cell>
        </row>
        <row r="208">
          <cell r="B208" t="str">
            <v>3Н1-28</v>
          </cell>
          <cell r="C208" t="str">
            <v>Настил 3Н1-28</v>
          </cell>
          <cell r="D208">
            <v>1</v>
          </cell>
          <cell r="E208">
            <v>288.3</v>
          </cell>
        </row>
        <row r="209">
          <cell r="B209" t="str">
            <v>3Н1-29</v>
          </cell>
          <cell r="C209" t="str">
            <v>Настил 3Н1-29</v>
          </cell>
          <cell r="D209">
            <v>1</v>
          </cell>
          <cell r="E209">
            <v>267.5</v>
          </cell>
        </row>
        <row r="210">
          <cell r="B210" t="str">
            <v>3Н1-30</v>
          </cell>
          <cell r="C210" t="str">
            <v>Настил 3Н1-30</v>
          </cell>
          <cell r="D210">
            <v>1</v>
          </cell>
          <cell r="E210">
            <v>201.3</v>
          </cell>
        </row>
        <row r="211">
          <cell r="B211" t="str">
            <v>3Н1-31</v>
          </cell>
          <cell r="C211" t="str">
            <v>Настил 3Н1-31</v>
          </cell>
          <cell r="D211">
            <v>1</v>
          </cell>
          <cell r="E211">
            <v>173</v>
          </cell>
        </row>
        <row r="212">
          <cell r="B212" t="str">
            <v>3Н1-32</v>
          </cell>
          <cell r="C212" t="str">
            <v>Настил 3Н1-32</v>
          </cell>
          <cell r="D212">
            <v>1</v>
          </cell>
          <cell r="E212">
            <v>287.7</v>
          </cell>
        </row>
        <row r="213">
          <cell r="B213" t="str">
            <v>3Н1-33</v>
          </cell>
          <cell r="C213" t="str">
            <v>Настил 3Н1-33</v>
          </cell>
          <cell r="D213">
            <v>1</v>
          </cell>
          <cell r="E213">
            <v>267.10000000000002</v>
          </cell>
        </row>
        <row r="214">
          <cell r="B214" t="str">
            <v>3Н1-34</v>
          </cell>
          <cell r="C214" t="str">
            <v>Настил 3Н1-34</v>
          </cell>
          <cell r="D214">
            <v>1</v>
          </cell>
          <cell r="E214">
            <v>236.8</v>
          </cell>
        </row>
        <row r="215">
          <cell r="B215" t="str">
            <v>3Н1-35</v>
          </cell>
          <cell r="C215" t="str">
            <v>Настил 3Н1-35</v>
          </cell>
          <cell r="D215">
            <v>1</v>
          </cell>
          <cell r="E215">
            <v>215.8</v>
          </cell>
        </row>
        <row r="216">
          <cell r="B216" t="str">
            <v>3Н1-36</v>
          </cell>
          <cell r="C216" t="str">
            <v>Настил 3Н1-36</v>
          </cell>
          <cell r="D216">
            <v>1</v>
          </cell>
          <cell r="E216">
            <v>287.5</v>
          </cell>
        </row>
        <row r="217">
          <cell r="B217" t="str">
            <v>3Н1-37</v>
          </cell>
          <cell r="C217" t="str">
            <v>Настил 3Н1-37</v>
          </cell>
          <cell r="D217">
            <v>1</v>
          </cell>
          <cell r="E217">
            <v>266.8</v>
          </cell>
        </row>
        <row r="218">
          <cell r="B218" t="str">
            <v>3Н1-38</v>
          </cell>
          <cell r="C218" t="str">
            <v>Настил 3Н1-38</v>
          </cell>
          <cell r="D218">
            <v>1</v>
          </cell>
          <cell r="E218">
            <v>200.6</v>
          </cell>
        </row>
        <row r="219">
          <cell r="B219" t="str">
            <v>3Н1-39</v>
          </cell>
          <cell r="C219" t="str">
            <v>Настил 3Н1-39</v>
          </cell>
          <cell r="D219">
            <v>2</v>
          </cell>
          <cell r="E219">
            <v>221.7</v>
          </cell>
        </row>
        <row r="220">
          <cell r="B220" t="str">
            <v>3Н1-40</v>
          </cell>
          <cell r="C220" t="str">
            <v>Настил 3Н1-40</v>
          </cell>
          <cell r="D220">
            <v>2</v>
          </cell>
          <cell r="E220">
            <v>203.5</v>
          </cell>
        </row>
        <row r="221">
          <cell r="B221" t="str">
            <v>3Н1-41</v>
          </cell>
          <cell r="C221" t="str">
            <v>Настил 3Н1-41</v>
          </cell>
          <cell r="D221">
            <v>1</v>
          </cell>
          <cell r="E221">
            <v>168</v>
          </cell>
        </row>
        <row r="222">
          <cell r="B222" t="str">
            <v>3Н1-42</v>
          </cell>
          <cell r="C222" t="str">
            <v>Настил 3Н1-42</v>
          </cell>
          <cell r="D222">
            <v>1</v>
          </cell>
          <cell r="E222">
            <v>279.39999999999998</v>
          </cell>
        </row>
        <row r="223">
          <cell r="B223" t="str">
            <v>3Н1-43</v>
          </cell>
          <cell r="C223" t="str">
            <v>Настил 3Н1-43</v>
          </cell>
          <cell r="D223">
            <v>1</v>
          </cell>
          <cell r="E223">
            <v>259.3</v>
          </cell>
        </row>
        <row r="224">
          <cell r="B224" t="str">
            <v>3Н1-44</v>
          </cell>
          <cell r="C224" t="str">
            <v>Настил 3Н1-44</v>
          </cell>
          <cell r="D224">
            <v>1</v>
          </cell>
          <cell r="E224">
            <v>229.9</v>
          </cell>
        </row>
        <row r="225">
          <cell r="B225" t="str">
            <v>3Н1-45</v>
          </cell>
          <cell r="C225" t="str">
            <v>Настил 3Н1-45</v>
          </cell>
          <cell r="D225">
            <v>1</v>
          </cell>
          <cell r="E225">
            <v>209.7</v>
          </cell>
        </row>
        <row r="226">
          <cell r="B226" t="str">
            <v>3Н1-46</v>
          </cell>
          <cell r="C226" t="str">
            <v>Настил 3Н1-46</v>
          </cell>
          <cell r="D226">
            <v>1</v>
          </cell>
          <cell r="E226">
            <v>279.2</v>
          </cell>
        </row>
        <row r="227">
          <cell r="B227" t="str">
            <v>3Н1-47</v>
          </cell>
          <cell r="C227" t="str">
            <v>Настил 3Н1-47</v>
          </cell>
          <cell r="D227">
            <v>1</v>
          </cell>
          <cell r="E227">
            <v>259.2</v>
          </cell>
        </row>
        <row r="228">
          <cell r="B228" t="str">
            <v>3Н1-48</v>
          </cell>
          <cell r="C228" t="str">
            <v>Настил 3Н1-48</v>
          </cell>
          <cell r="D228">
            <v>1</v>
          </cell>
          <cell r="E228">
            <v>194.9</v>
          </cell>
        </row>
        <row r="229">
          <cell r="B229" t="str">
            <v>3Н1-49</v>
          </cell>
          <cell r="C229" t="str">
            <v>Настил 3Н1-49</v>
          </cell>
          <cell r="D229">
            <v>1</v>
          </cell>
          <cell r="E229">
            <v>203.2</v>
          </cell>
        </row>
        <row r="230">
          <cell r="B230" t="str">
            <v>3Н1-50</v>
          </cell>
          <cell r="C230" t="str">
            <v>Настил 3Н1-50</v>
          </cell>
          <cell r="D230">
            <v>1</v>
          </cell>
          <cell r="E230">
            <v>42.6</v>
          </cell>
        </row>
        <row r="231">
          <cell r="B231" t="str">
            <v>3Н1-51</v>
          </cell>
          <cell r="C231" t="str">
            <v>Настил 3Н1-51</v>
          </cell>
          <cell r="D231">
            <v>1</v>
          </cell>
          <cell r="E231">
            <v>39.5</v>
          </cell>
        </row>
        <row r="232">
          <cell r="B232" t="str">
            <v>3Н1-52</v>
          </cell>
          <cell r="C232" t="str">
            <v>Настил 3Н1-52</v>
          </cell>
          <cell r="D232">
            <v>1</v>
          </cell>
          <cell r="E232">
            <v>57.6</v>
          </cell>
        </row>
        <row r="233">
          <cell r="B233" t="str">
            <v>3Н1-53</v>
          </cell>
          <cell r="C233" t="str">
            <v>Настил 3Н1-53</v>
          </cell>
          <cell r="D233">
            <v>1</v>
          </cell>
          <cell r="E233">
            <v>60.5</v>
          </cell>
        </row>
        <row r="234">
          <cell r="B234" t="str">
            <v>3Н1-54</v>
          </cell>
          <cell r="C234" t="str">
            <v>Настил 3Н1-54</v>
          </cell>
          <cell r="D234">
            <v>2</v>
          </cell>
          <cell r="E234">
            <v>42.5</v>
          </cell>
        </row>
        <row r="235">
          <cell r="B235" t="str">
            <v>3Н1-55</v>
          </cell>
          <cell r="C235" t="str">
            <v>Настил 3Н1-55</v>
          </cell>
          <cell r="D235">
            <v>1</v>
          </cell>
          <cell r="E235">
            <v>41.7</v>
          </cell>
        </row>
        <row r="236">
          <cell r="B236" t="str">
            <v>3Н1-56</v>
          </cell>
          <cell r="C236" t="str">
            <v>Настил 3Н1-56</v>
          </cell>
          <cell r="D236">
            <v>1</v>
          </cell>
          <cell r="E236">
            <v>167.4</v>
          </cell>
        </row>
        <row r="237">
          <cell r="B237" t="str">
            <v>3Н1-57</v>
          </cell>
          <cell r="C237" t="str">
            <v>Настил 3Н1-57</v>
          </cell>
          <cell r="D237">
            <v>1</v>
          </cell>
          <cell r="E237">
            <v>278.7</v>
          </cell>
        </row>
        <row r="238">
          <cell r="B238" t="str">
            <v>3Н1-58</v>
          </cell>
          <cell r="C238" t="str">
            <v>Настил 3Н1-58</v>
          </cell>
          <cell r="D238">
            <v>1</v>
          </cell>
          <cell r="E238">
            <v>258.60000000000002</v>
          </cell>
        </row>
        <row r="239">
          <cell r="B239" t="str">
            <v>3Н1-59</v>
          </cell>
          <cell r="C239" t="str">
            <v>Настил 3Н1-59</v>
          </cell>
          <cell r="D239">
            <v>1</v>
          </cell>
          <cell r="E239">
            <v>278.5</v>
          </cell>
        </row>
        <row r="240">
          <cell r="B240" t="str">
            <v>3Н1-60</v>
          </cell>
          <cell r="C240" t="str">
            <v>Настил 3Н1-60</v>
          </cell>
          <cell r="D240">
            <v>1</v>
          </cell>
          <cell r="E240">
            <v>258.5</v>
          </cell>
        </row>
        <row r="241">
          <cell r="B241" t="str">
            <v>3Н1-61</v>
          </cell>
          <cell r="C241" t="str">
            <v>Настил 3Н1-61</v>
          </cell>
          <cell r="D241">
            <v>1</v>
          </cell>
          <cell r="E241">
            <v>37.299999999999997</v>
          </cell>
        </row>
        <row r="242">
          <cell r="B242" t="str">
            <v>3Н1-62</v>
          </cell>
          <cell r="C242" t="str">
            <v>Настил 3Н1-62</v>
          </cell>
          <cell r="D242">
            <v>2</v>
          </cell>
          <cell r="E242">
            <v>30</v>
          </cell>
        </row>
        <row r="243">
          <cell r="B243" t="str">
            <v>3Н1-63</v>
          </cell>
          <cell r="C243" t="str">
            <v>Настил 3Н1-63</v>
          </cell>
          <cell r="D243">
            <v>1</v>
          </cell>
          <cell r="E243">
            <v>80.3</v>
          </cell>
        </row>
        <row r="244">
          <cell r="B244" t="str">
            <v>3Н1-64</v>
          </cell>
          <cell r="C244" t="str">
            <v>Настил 3Н1-64</v>
          </cell>
          <cell r="D244">
            <v>1</v>
          </cell>
          <cell r="E244">
            <v>73.099999999999994</v>
          </cell>
        </row>
        <row r="245">
          <cell r="B245" t="str">
            <v>3Н1-65</v>
          </cell>
          <cell r="C245" t="str">
            <v>Настил 3Н1-65</v>
          </cell>
          <cell r="D245">
            <v>1</v>
          </cell>
          <cell r="E245">
            <v>46.5</v>
          </cell>
        </row>
        <row r="246">
          <cell r="B246" t="str">
            <v>3Н1-66</v>
          </cell>
          <cell r="C246" t="str">
            <v>Настил 3Н1-66</v>
          </cell>
          <cell r="D246">
            <v>1</v>
          </cell>
          <cell r="E246">
            <v>48.9</v>
          </cell>
        </row>
        <row r="247">
          <cell r="B247" t="str">
            <v>3Н1-67</v>
          </cell>
          <cell r="C247" t="str">
            <v>Настил 3Н1-67</v>
          </cell>
          <cell r="D247">
            <v>1</v>
          </cell>
          <cell r="E247">
            <v>13.9</v>
          </cell>
        </row>
        <row r="248">
          <cell r="B248" t="str">
            <v>3Н1-68</v>
          </cell>
          <cell r="C248" t="str">
            <v>Настил 3Н1-68</v>
          </cell>
          <cell r="D248">
            <v>1</v>
          </cell>
          <cell r="E248">
            <v>47.2</v>
          </cell>
        </row>
        <row r="249">
          <cell r="B249" t="str">
            <v>3Н1-69</v>
          </cell>
          <cell r="C249" t="str">
            <v>Настил 3Н1-69</v>
          </cell>
          <cell r="D249">
            <v>1</v>
          </cell>
          <cell r="E249">
            <v>48.9</v>
          </cell>
        </row>
        <row r="250">
          <cell r="B250" t="str">
            <v>3Н1-70</v>
          </cell>
          <cell r="C250" t="str">
            <v>Настил 3Н1-70</v>
          </cell>
          <cell r="D250">
            <v>1</v>
          </cell>
          <cell r="E250">
            <v>43.2</v>
          </cell>
        </row>
        <row r="251">
          <cell r="B251" t="str">
            <v>3Н1-71</v>
          </cell>
          <cell r="C251" t="str">
            <v>Настил 3Н1-71</v>
          </cell>
          <cell r="D251">
            <v>1</v>
          </cell>
          <cell r="E251">
            <v>82.4</v>
          </cell>
        </row>
        <row r="252">
          <cell r="B252" t="str">
            <v>3Н1-72</v>
          </cell>
          <cell r="C252" t="str">
            <v>Настил 3Н1-72</v>
          </cell>
          <cell r="D252">
            <v>1</v>
          </cell>
          <cell r="E252">
            <v>54.1</v>
          </cell>
        </row>
        <row r="253">
          <cell r="B253" t="str">
            <v>3Н1-73</v>
          </cell>
          <cell r="C253" t="str">
            <v>Настил 3Н1-73</v>
          </cell>
          <cell r="D253">
            <v>1</v>
          </cell>
          <cell r="E253">
            <v>80.2</v>
          </cell>
        </row>
        <row r="254">
          <cell r="B254" t="str">
            <v>3Н1-74</v>
          </cell>
          <cell r="C254" t="str">
            <v>Настил 3Н1-74</v>
          </cell>
          <cell r="D254">
            <v>1</v>
          </cell>
          <cell r="E254">
            <v>73.900000000000006</v>
          </cell>
        </row>
        <row r="255">
          <cell r="B255" t="str">
            <v>3Н1-75</v>
          </cell>
          <cell r="C255" t="str">
            <v>Настил 3Н1-75</v>
          </cell>
          <cell r="D255">
            <v>1</v>
          </cell>
          <cell r="E255">
            <v>36.700000000000003</v>
          </cell>
        </row>
        <row r="256">
          <cell r="B256" t="str">
            <v>3Н1-76</v>
          </cell>
          <cell r="C256" t="str">
            <v>Настил 3Н1-76</v>
          </cell>
          <cell r="D256">
            <v>1</v>
          </cell>
          <cell r="E256">
            <v>200.1</v>
          </cell>
        </row>
        <row r="257">
          <cell r="B257" t="str">
            <v>3Н1-77</v>
          </cell>
          <cell r="C257" t="str">
            <v>Настил 3Н1-77</v>
          </cell>
          <cell r="D257">
            <v>2</v>
          </cell>
          <cell r="E257">
            <v>275.7</v>
          </cell>
        </row>
        <row r="258">
          <cell r="B258" t="str">
            <v>3Н1-78</v>
          </cell>
          <cell r="C258" t="str">
            <v>Настил 3Н1-78</v>
          </cell>
          <cell r="D258">
            <v>2</v>
          </cell>
          <cell r="E258">
            <v>256</v>
          </cell>
        </row>
        <row r="259">
          <cell r="B259" t="str">
            <v>3Н1-79</v>
          </cell>
          <cell r="C259" t="str">
            <v>Настил 3Н1-79</v>
          </cell>
          <cell r="D259">
            <v>2</v>
          </cell>
          <cell r="E259">
            <v>276.39999999999998</v>
          </cell>
        </row>
        <row r="260">
          <cell r="B260" t="str">
            <v>3Н1-80</v>
          </cell>
          <cell r="C260" t="str">
            <v>Настил 3Н1-80</v>
          </cell>
          <cell r="D260">
            <v>2</v>
          </cell>
          <cell r="E260">
            <v>256.60000000000002</v>
          </cell>
        </row>
        <row r="261">
          <cell r="B261" t="str">
            <v>3Н1-81</v>
          </cell>
          <cell r="C261" t="str">
            <v>Настил 3Н1-81</v>
          </cell>
          <cell r="D261">
            <v>1</v>
          </cell>
          <cell r="E261">
            <v>69.7</v>
          </cell>
        </row>
        <row r="262">
          <cell r="B262" t="str">
            <v>3Н1-82</v>
          </cell>
          <cell r="C262" t="str">
            <v>Настил 3Н1-82</v>
          </cell>
          <cell r="D262">
            <v>1</v>
          </cell>
          <cell r="E262">
            <v>41.8</v>
          </cell>
        </row>
        <row r="263">
          <cell r="B263" t="str">
            <v>3Н1-83</v>
          </cell>
          <cell r="C263" t="str">
            <v>Настил 3Н1-83</v>
          </cell>
          <cell r="D263">
            <v>1</v>
          </cell>
          <cell r="E263">
            <v>56.3</v>
          </cell>
        </row>
        <row r="264">
          <cell r="B264" t="str">
            <v>3Н1-84</v>
          </cell>
          <cell r="C264" t="str">
            <v>Настил 3Н1-84</v>
          </cell>
          <cell r="D264">
            <v>1</v>
          </cell>
          <cell r="E264">
            <v>58.4</v>
          </cell>
        </row>
        <row r="265">
          <cell r="B265" t="str">
            <v>3Н1-85</v>
          </cell>
          <cell r="C265" t="str">
            <v>Настил 3Н1-85</v>
          </cell>
          <cell r="D265">
            <v>1</v>
          </cell>
          <cell r="E265">
            <v>41.7</v>
          </cell>
        </row>
        <row r="266">
          <cell r="B266" t="str">
            <v>3Н1-86</v>
          </cell>
          <cell r="C266" t="str">
            <v>Настил 3Н1-86</v>
          </cell>
          <cell r="D266">
            <v>1</v>
          </cell>
          <cell r="E266">
            <v>27</v>
          </cell>
        </row>
        <row r="267">
          <cell r="B267" t="str">
            <v>3Н1-87</v>
          </cell>
          <cell r="C267" t="str">
            <v>Настил 3Н1-87</v>
          </cell>
          <cell r="D267">
            <v>1</v>
          </cell>
          <cell r="E267">
            <v>40.1</v>
          </cell>
        </row>
        <row r="268">
          <cell r="B268" t="str">
            <v>3Н1-88</v>
          </cell>
          <cell r="C268" t="str">
            <v>Настил 3Н1-88</v>
          </cell>
          <cell r="D268">
            <v>1</v>
          </cell>
          <cell r="E268">
            <v>37.4</v>
          </cell>
        </row>
        <row r="269">
          <cell r="B269" t="str">
            <v>3Н1-89</v>
          </cell>
          <cell r="C269" t="str">
            <v>Настил 3Н1-89</v>
          </cell>
          <cell r="D269">
            <v>7</v>
          </cell>
          <cell r="E269">
            <v>219.6</v>
          </cell>
        </row>
        <row r="270">
          <cell r="B270" t="str">
            <v>3Н1-90</v>
          </cell>
          <cell r="C270" t="str">
            <v>Настил 3Н1-90</v>
          </cell>
          <cell r="D270">
            <v>7</v>
          </cell>
          <cell r="E270">
            <v>201.5</v>
          </cell>
        </row>
        <row r="271">
          <cell r="B271" t="str">
            <v>3Н1-91</v>
          </cell>
          <cell r="C271" t="str">
            <v>Настил 3Н1-91</v>
          </cell>
          <cell r="D271">
            <v>2</v>
          </cell>
          <cell r="E271">
            <v>166.3</v>
          </cell>
        </row>
        <row r="272">
          <cell r="B272" t="str">
            <v>3Н1-92</v>
          </cell>
          <cell r="C272" t="str">
            <v>Настил 3Н1-92</v>
          </cell>
          <cell r="D272">
            <v>2</v>
          </cell>
          <cell r="E272">
            <v>276.60000000000002</v>
          </cell>
        </row>
        <row r="273">
          <cell r="B273" t="str">
            <v>3Н1-93</v>
          </cell>
          <cell r="C273" t="str">
            <v>Настил 3Н1-93</v>
          </cell>
          <cell r="D273">
            <v>2</v>
          </cell>
          <cell r="E273">
            <v>256.7</v>
          </cell>
        </row>
        <row r="274">
          <cell r="B274" t="str">
            <v>3Н1-94</v>
          </cell>
          <cell r="C274" t="str">
            <v>Настил 3Н1-94</v>
          </cell>
          <cell r="D274">
            <v>2</v>
          </cell>
          <cell r="E274">
            <v>227.7</v>
          </cell>
        </row>
        <row r="275">
          <cell r="B275" t="str">
            <v>3Н1-95</v>
          </cell>
          <cell r="C275" t="str">
            <v>Настил 3Н1-95</v>
          </cell>
          <cell r="D275">
            <v>2</v>
          </cell>
          <cell r="E275">
            <v>206.9</v>
          </cell>
        </row>
        <row r="276">
          <cell r="B276" t="str">
            <v>3Н1-96</v>
          </cell>
          <cell r="C276" t="str">
            <v>Настил 3Н1-96</v>
          </cell>
          <cell r="D276">
            <v>2</v>
          </cell>
          <cell r="E276">
            <v>275.7</v>
          </cell>
        </row>
        <row r="277">
          <cell r="B277" t="str">
            <v>3Н1-97</v>
          </cell>
          <cell r="C277" t="str">
            <v>Настил 3Н1-97</v>
          </cell>
          <cell r="D277">
            <v>2</v>
          </cell>
          <cell r="E277">
            <v>256</v>
          </cell>
        </row>
        <row r="278">
          <cell r="B278" t="str">
            <v>3Н1-98</v>
          </cell>
          <cell r="C278" t="str">
            <v>Настил 3Н1-98</v>
          </cell>
          <cell r="D278">
            <v>2</v>
          </cell>
          <cell r="E278">
            <v>192.4</v>
          </cell>
        </row>
        <row r="279">
          <cell r="B279" t="str">
            <v>3Н1-99</v>
          </cell>
          <cell r="C279" t="str">
            <v>Настил 3Н1-99</v>
          </cell>
          <cell r="D279">
            <v>7</v>
          </cell>
          <cell r="E279">
            <v>201.3</v>
          </cell>
        </row>
        <row r="280">
          <cell r="B280" t="str">
            <v>3Н1-100</v>
          </cell>
          <cell r="C280" t="str">
            <v>Настил 3Н1-100</v>
          </cell>
          <cell r="D280">
            <v>1</v>
          </cell>
          <cell r="E280">
            <v>165.6</v>
          </cell>
        </row>
        <row r="281">
          <cell r="B281" t="str">
            <v>3Н1-101</v>
          </cell>
          <cell r="C281" t="str">
            <v>Настил 3Н1-101</v>
          </cell>
          <cell r="D281">
            <v>1</v>
          </cell>
          <cell r="E281">
            <v>275.7</v>
          </cell>
        </row>
        <row r="282">
          <cell r="B282" t="str">
            <v>3Н1-102</v>
          </cell>
          <cell r="C282" t="str">
            <v>Настил 3Н1-102</v>
          </cell>
          <cell r="D282">
            <v>1</v>
          </cell>
          <cell r="E282">
            <v>256</v>
          </cell>
        </row>
        <row r="283">
          <cell r="B283" t="str">
            <v>3Н1-103</v>
          </cell>
          <cell r="C283" t="str">
            <v>Настил 3Н1-103</v>
          </cell>
          <cell r="D283">
            <v>1</v>
          </cell>
          <cell r="E283">
            <v>226.8</v>
          </cell>
        </row>
        <row r="284">
          <cell r="B284" t="str">
            <v>3Н1-104</v>
          </cell>
          <cell r="C284" t="str">
            <v>Настил 3Н1-104</v>
          </cell>
          <cell r="D284">
            <v>2</v>
          </cell>
          <cell r="E284">
            <v>207.5</v>
          </cell>
        </row>
        <row r="285">
          <cell r="B285" t="str">
            <v>3Н1-105</v>
          </cell>
          <cell r="C285" t="str">
            <v>Настил 3Н1-105</v>
          </cell>
          <cell r="D285">
            <v>2</v>
          </cell>
          <cell r="E285">
            <v>276.2</v>
          </cell>
        </row>
        <row r="286">
          <cell r="B286" t="str">
            <v>3Н1-106</v>
          </cell>
          <cell r="C286" t="str">
            <v>Настил 3Н1-106</v>
          </cell>
          <cell r="D286">
            <v>2</v>
          </cell>
          <cell r="E286">
            <v>256.39999999999998</v>
          </cell>
        </row>
        <row r="287">
          <cell r="B287" t="str">
            <v>3Н1-107</v>
          </cell>
          <cell r="C287" t="str">
            <v>Настил 3Н1-107</v>
          </cell>
          <cell r="D287">
            <v>2</v>
          </cell>
          <cell r="E287">
            <v>192.8</v>
          </cell>
        </row>
        <row r="288">
          <cell r="B288" t="str">
            <v>3Н1-108</v>
          </cell>
          <cell r="C288" t="str">
            <v>Настил 3Н1-108</v>
          </cell>
          <cell r="D288">
            <v>1</v>
          </cell>
          <cell r="E288">
            <v>166.3</v>
          </cell>
        </row>
        <row r="289">
          <cell r="B289" t="str">
            <v>3Н1-109</v>
          </cell>
          <cell r="C289" t="str">
            <v>Настил 3Н1-109</v>
          </cell>
          <cell r="D289">
            <v>1</v>
          </cell>
          <cell r="E289">
            <v>276.60000000000002</v>
          </cell>
        </row>
        <row r="290">
          <cell r="B290" t="str">
            <v>3Н1-110</v>
          </cell>
          <cell r="C290" t="str">
            <v>Настил 3Н1-110</v>
          </cell>
          <cell r="D290">
            <v>1</v>
          </cell>
          <cell r="E290">
            <v>256.7</v>
          </cell>
        </row>
        <row r="291">
          <cell r="B291" t="str">
            <v>3Н1-111</v>
          </cell>
          <cell r="C291" t="str">
            <v>Настил 3Н1-111</v>
          </cell>
          <cell r="D291">
            <v>1</v>
          </cell>
          <cell r="E291">
            <v>227.7</v>
          </cell>
        </row>
        <row r="292">
          <cell r="B292" t="str">
            <v>3Н1-112</v>
          </cell>
          <cell r="C292" t="str">
            <v>Настил 3Н1-112</v>
          </cell>
          <cell r="D292">
            <v>1</v>
          </cell>
          <cell r="E292">
            <v>207.7</v>
          </cell>
        </row>
        <row r="293">
          <cell r="B293" t="str">
            <v>3Н1-113</v>
          </cell>
          <cell r="C293" t="str">
            <v>Настил 3Н1-113</v>
          </cell>
          <cell r="D293">
            <v>1</v>
          </cell>
          <cell r="E293">
            <v>276.39999999999998</v>
          </cell>
        </row>
        <row r="294">
          <cell r="B294" t="str">
            <v>3Н1-114</v>
          </cell>
          <cell r="C294" t="str">
            <v>Настил 3Н1-114</v>
          </cell>
          <cell r="D294">
            <v>1</v>
          </cell>
          <cell r="E294">
            <v>256.60000000000002</v>
          </cell>
        </row>
        <row r="295">
          <cell r="B295" t="str">
            <v>3Н1-115</v>
          </cell>
          <cell r="C295" t="str">
            <v>Настил 3Н1-115</v>
          </cell>
          <cell r="D295">
            <v>1</v>
          </cell>
          <cell r="E295">
            <v>193.1</v>
          </cell>
        </row>
        <row r="296">
          <cell r="B296" t="str">
            <v>3Н1-116</v>
          </cell>
          <cell r="C296" t="str">
            <v>Настил 3Н1-116</v>
          </cell>
          <cell r="D296">
            <v>1</v>
          </cell>
          <cell r="E296">
            <v>165.7</v>
          </cell>
        </row>
        <row r="297">
          <cell r="B297" t="str">
            <v>3Н1-117</v>
          </cell>
          <cell r="C297" t="str">
            <v>Настил 3Н1-117</v>
          </cell>
          <cell r="D297">
            <v>1</v>
          </cell>
          <cell r="E297">
            <v>275.89999999999998</v>
          </cell>
        </row>
        <row r="298">
          <cell r="B298" t="str">
            <v>3Н1-118</v>
          </cell>
          <cell r="C298" t="str">
            <v>Настил 3Н1-118</v>
          </cell>
          <cell r="D298">
            <v>1</v>
          </cell>
          <cell r="E298">
            <v>256.10000000000002</v>
          </cell>
        </row>
        <row r="299">
          <cell r="B299" t="str">
            <v>3Н1-119</v>
          </cell>
          <cell r="C299" t="str">
            <v>Настил 3Н1-119</v>
          </cell>
          <cell r="D299">
            <v>1</v>
          </cell>
          <cell r="E299">
            <v>227</v>
          </cell>
        </row>
        <row r="300">
          <cell r="B300" t="str">
            <v>3Н1-120</v>
          </cell>
          <cell r="C300" t="str">
            <v>Настил 3Н1-120</v>
          </cell>
          <cell r="D300">
            <v>1</v>
          </cell>
          <cell r="E300">
            <v>206.9</v>
          </cell>
        </row>
        <row r="301">
          <cell r="B301" t="str">
            <v>3Н1-121</v>
          </cell>
          <cell r="C301" t="str">
            <v>Настил 3Н1-121</v>
          </cell>
          <cell r="D301">
            <v>1</v>
          </cell>
          <cell r="E301">
            <v>275.7</v>
          </cell>
        </row>
        <row r="302">
          <cell r="B302" t="str">
            <v>3Н1-122</v>
          </cell>
          <cell r="C302" t="str">
            <v>Настил 3Н1-122</v>
          </cell>
          <cell r="D302">
            <v>1</v>
          </cell>
          <cell r="E302">
            <v>256</v>
          </cell>
        </row>
        <row r="303">
          <cell r="B303" t="str">
            <v>3Н1-123</v>
          </cell>
          <cell r="C303" t="str">
            <v>Настил 3Н1-123</v>
          </cell>
          <cell r="D303">
            <v>1</v>
          </cell>
          <cell r="E303">
            <v>192.4</v>
          </cell>
        </row>
        <row r="304">
          <cell r="B304" t="str">
            <v>3Н1-124</v>
          </cell>
          <cell r="C304" t="str">
            <v>Настил 3Н1-124</v>
          </cell>
          <cell r="D304">
            <v>1</v>
          </cell>
          <cell r="E304">
            <v>165.6</v>
          </cell>
        </row>
        <row r="305">
          <cell r="B305" t="str">
            <v>3Н1-125</v>
          </cell>
          <cell r="C305" t="str">
            <v>Настил 3Н1-125</v>
          </cell>
          <cell r="D305">
            <v>1</v>
          </cell>
          <cell r="E305">
            <v>226.8</v>
          </cell>
        </row>
        <row r="306">
          <cell r="B306" t="str">
            <v>3Н1-126</v>
          </cell>
          <cell r="C306" t="str">
            <v>Настил 3Н1-126</v>
          </cell>
          <cell r="D306">
            <v>1</v>
          </cell>
          <cell r="E306">
            <v>207.7</v>
          </cell>
        </row>
        <row r="307">
          <cell r="B307" t="str">
            <v>3Н1-127</v>
          </cell>
          <cell r="C307" t="str">
            <v>Настил 3Н1-127</v>
          </cell>
          <cell r="D307">
            <v>1</v>
          </cell>
          <cell r="E307">
            <v>193.1</v>
          </cell>
        </row>
        <row r="308">
          <cell r="B308" t="str">
            <v>3Н1-128</v>
          </cell>
          <cell r="C308" t="str">
            <v>Настил 3Н1-128</v>
          </cell>
          <cell r="D308">
            <v>1</v>
          </cell>
          <cell r="E308">
            <v>165.3</v>
          </cell>
        </row>
        <row r="309">
          <cell r="B309" t="str">
            <v>3Н1-129</v>
          </cell>
          <cell r="C309" t="str">
            <v>Настил 3Н1-129</v>
          </cell>
          <cell r="D309">
            <v>1</v>
          </cell>
          <cell r="E309">
            <v>275.5</v>
          </cell>
        </row>
        <row r="310">
          <cell r="B310" t="str">
            <v>3Н1-130</v>
          </cell>
          <cell r="C310" t="str">
            <v>Настил 3Н1-130</v>
          </cell>
          <cell r="D310">
            <v>1</v>
          </cell>
          <cell r="E310">
            <v>255.7</v>
          </cell>
        </row>
        <row r="311">
          <cell r="B311" t="str">
            <v>3Н1-131</v>
          </cell>
          <cell r="C311" t="str">
            <v>Настил 3Н1-131</v>
          </cell>
          <cell r="D311">
            <v>1</v>
          </cell>
          <cell r="E311">
            <v>226.6</v>
          </cell>
        </row>
        <row r="312">
          <cell r="B312" t="str">
            <v>3Н2-1</v>
          </cell>
          <cell r="C312" t="str">
            <v>Профлист 3Н2-1</v>
          </cell>
          <cell r="D312">
            <v>112</v>
          </cell>
          <cell r="E312">
            <v>49</v>
          </cell>
        </row>
        <row r="313">
          <cell r="B313" t="str">
            <v>3Н2-2</v>
          </cell>
          <cell r="C313" t="str">
            <v>Профлист 3Н2-2</v>
          </cell>
          <cell r="D313">
            <v>112</v>
          </cell>
          <cell r="E313">
            <v>47</v>
          </cell>
        </row>
        <row r="314">
          <cell r="B314" t="str">
            <v>3Н3-1</v>
          </cell>
          <cell r="C314" t="str">
            <v>Профлист 3Н3-1</v>
          </cell>
          <cell r="D314">
            <v>84</v>
          </cell>
          <cell r="E314">
            <v>70.599999999999994</v>
          </cell>
        </row>
        <row r="315">
          <cell r="B315" t="str">
            <v>3Н3-2</v>
          </cell>
          <cell r="C315" t="str">
            <v>Профлист 3Н3-2</v>
          </cell>
          <cell r="D315">
            <v>84</v>
          </cell>
          <cell r="E315">
            <v>23.6</v>
          </cell>
        </row>
        <row r="316">
          <cell r="B316" t="str">
            <v>3Н3-3</v>
          </cell>
          <cell r="C316" t="str">
            <v>Профлист 3Н3-3</v>
          </cell>
          <cell r="D316">
            <v>84</v>
          </cell>
          <cell r="E316">
            <v>22.9</v>
          </cell>
        </row>
        <row r="317">
          <cell r="B317" t="str">
            <v>3Н3-4</v>
          </cell>
          <cell r="C317" t="str">
            <v>Профлист 3Н3-4</v>
          </cell>
          <cell r="D317">
            <v>1</v>
          </cell>
          <cell r="E317">
            <v>16.8</v>
          </cell>
        </row>
        <row r="318">
          <cell r="B318" t="str">
            <v>3Н3-5</v>
          </cell>
          <cell r="C318" t="str">
            <v>Профлист 3Н3-5</v>
          </cell>
          <cell r="D318">
            <v>3</v>
          </cell>
          <cell r="E318">
            <v>21.8</v>
          </cell>
        </row>
        <row r="319">
          <cell r="B319" t="str">
            <v>3Н3-6</v>
          </cell>
          <cell r="C319" t="str">
            <v>Профлист 3Н3-6</v>
          </cell>
          <cell r="D319">
            <v>1</v>
          </cell>
          <cell r="E319">
            <v>6.4</v>
          </cell>
        </row>
        <row r="320">
          <cell r="B320" t="str">
            <v>3Н3-7</v>
          </cell>
          <cell r="C320" t="str">
            <v>Профлист 3Н3-7</v>
          </cell>
          <cell r="D320">
            <v>2</v>
          </cell>
          <cell r="E320">
            <v>17.7</v>
          </cell>
        </row>
        <row r="321">
          <cell r="B321" t="str">
            <v>3Н3-8</v>
          </cell>
          <cell r="C321" t="str">
            <v>Профлист 3Н3-8</v>
          </cell>
          <cell r="D321">
            <v>2</v>
          </cell>
          <cell r="E321">
            <v>10.3</v>
          </cell>
        </row>
        <row r="322">
          <cell r="B322" t="str">
            <v>3Н4-1</v>
          </cell>
          <cell r="C322" t="str">
            <v>Настил 3Н4-1</v>
          </cell>
          <cell r="D322">
            <v>1</v>
          </cell>
          <cell r="E322">
            <v>14.6</v>
          </cell>
        </row>
        <row r="323">
          <cell r="B323" t="str">
            <v>3Н4-2</v>
          </cell>
          <cell r="C323" t="str">
            <v>Настил 3Н4-2</v>
          </cell>
          <cell r="D323">
            <v>2</v>
          </cell>
          <cell r="E323">
            <v>21</v>
          </cell>
        </row>
        <row r="324">
          <cell r="B324" t="str">
            <v>3Н4-3</v>
          </cell>
          <cell r="C324" t="str">
            <v>Настил 3Н4-3</v>
          </cell>
          <cell r="D324">
            <v>3</v>
          </cell>
          <cell r="E324">
            <v>16.2</v>
          </cell>
        </row>
        <row r="325">
          <cell r="B325" t="str">
            <v>3Н4-4</v>
          </cell>
          <cell r="C325" t="str">
            <v>Настил 3Н4-4</v>
          </cell>
          <cell r="D325">
            <v>3</v>
          </cell>
          <cell r="E325">
            <v>19.100000000000001</v>
          </cell>
        </row>
        <row r="326">
          <cell r="B326" t="str">
            <v>3Н4-5</v>
          </cell>
          <cell r="C326" t="str">
            <v>Настил 3Н4-5</v>
          </cell>
          <cell r="D326">
            <v>4</v>
          </cell>
          <cell r="E326">
            <v>14</v>
          </cell>
        </row>
        <row r="327">
          <cell r="B327" t="str">
            <v>3Н4-6</v>
          </cell>
          <cell r="C327" t="str">
            <v>Настил 3Н4-6</v>
          </cell>
          <cell r="D327">
            <v>4</v>
          </cell>
          <cell r="E327">
            <v>3.9</v>
          </cell>
        </row>
        <row r="328">
          <cell r="B328" t="str">
            <v>3Н4-7</v>
          </cell>
          <cell r="C328" t="str">
            <v>Настил 3Н4-7</v>
          </cell>
          <cell r="D328">
            <v>4</v>
          </cell>
          <cell r="E328">
            <v>16.5</v>
          </cell>
        </row>
        <row r="329">
          <cell r="B329" t="str">
            <v>3Н4-8</v>
          </cell>
          <cell r="C329" t="str">
            <v>Настил 3Н4-8</v>
          </cell>
          <cell r="D329">
            <v>4</v>
          </cell>
          <cell r="E329">
            <v>8.1</v>
          </cell>
        </row>
        <row r="330">
          <cell r="B330" t="str">
            <v>3Н4-9</v>
          </cell>
          <cell r="C330" t="str">
            <v>Настил 3Н4-9</v>
          </cell>
          <cell r="D330">
            <v>2</v>
          </cell>
          <cell r="E330">
            <v>7.6</v>
          </cell>
        </row>
        <row r="331">
          <cell r="B331" t="str">
            <v>3Н4-10</v>
          </cell>
          <cell r="C331" t="str">
            <v>Настил 3Н4-10</v>
          </cell>
          <cell r="D331">
            <v>1</v>
          </cell>
          <cell r="E331">
            <v>24.2</v>
          </cell>
        </row>
        <row r="332">
          <cell r="B332" t="str">
            <v>3Н4-11</v>
          </cell>
          <cell r="C332" t="str">
            <v>Настил 3Н4-11</v>
          </cell>
          <cell r="D332">
            <v>2</v>
          </cell>
          <cell r="E332">
            <v>14.1</v>
          </cell>
        </row>
        <row r="333">
          <cell r="B333" t="str">
            <v>3Н4-12</v>
          </cell>
          <cell r="C333" t="str">
            <v>Настил 3Н4-12</v>
          </cell>
          <cell r="D333">
            <v>2</v>
          </cell>
          <cell r="E333">
            <v>20.100000000000001</v>
          </cell>
        </row>
        <row r="334">
          <cell r="B334" t="str">
            <v>3Н4-13</v>
          </cell>
          <cell r="C334" t="str">
            <v>Настил 3Н4-13</v>
          </cell>
          <cell r="D334">
            <v>2</v>
          </cell>
          <cell r="E334">
            <v>20</v>
          </cell>
        </row>
        <row r="335">
          <cell r="B335" t="str">
            <v>3Н4-14</v>
          </cell>
          <cell r="C335" t="str">
            <v>Настил 3Н4-14</v>
          </cell>
          <cell r="D335">
            <v>1</v>
          </cell>
          <cell r="E335">
            <v>33.4</v>
          </cell>
        </row>
        <row r="336">
          <cell r="B336" t="str">
            <v>3Н4-15</v>
          </cell>
          <cell r="C336" t="str">
            <v>Настил 3Н4-15</v>
          </cell>
          <cell r="D336">
            <v>2</v>
          </cell>
          <cell r="E336">
            <v>29.7</v>
          </cell>
        </row>
        <row r="337">
          <cell r="B337" t="str">
            <v>3Н4-16</v>
          </cell>
          <cell r="C337" t="str">
            <v>Настил 3Н4-16</v>
          </cell>
          <cell r="D337">
            <v>2</v>
          </cell>
          <cell r="E337">
            <v>25.2</v>
          </cell>
        </row>
        <row r="338">
          <cell r="B338" t="str">
            <v>3Н4-17</v>
          </cell>
          <cell r="C338" t="str">
            <v>Настил 3Н4-17</v>
          </cell>
          <cell r="D338">
            <v>1</v>
          </cell>
          <cell r="E338">
            <v>26.1</v>
          </cell>
        </row>
        <row r="339">
          <cell r="B339" t="str">
            <v>3Н4-18</v>
          </cell>
          <cell r="C339" t="str">
            <v>Настил 3Н4-18</v>
          </cell>
          <cell r="D339">
            <v>1</v>
          </cell>
          <cell r="E339">
            <v>17.399999999999999</v>
          </cell>
        </row>
        <row r="340">
          <cell r="B340" t="str">
            <v>3Н4-19</v>
          </cell>
          <cell r="C340" t="str">
            <v>Настил 3Н4-19</v>
          </cell>
          <cell r="D340">
            <v>1</v>
          </cell>
          <cell r="E340">
            <v>8.9</v>
          </cell>
        </row>
        <row r="341">
          <cell r="B341" t="str">
            <v>3Н4-20</v>
          </cell>
          <cell r="C341" t="str">
            <v>Настил 3Н4-20</v>
          </cell>
          <cell r="D341">
            <v>1</v>
          </cell>
          <cell r="E341">
            <v>16.5</v>
          </cell>
        </row>
        <row r="342">
          <cell r="B342" t="str">
            <v>3Н4-21</v>
          </cell>
          <cell r="C342" t="str">
            <v>Настил 3Н4-21</v>
          </cell>
          <cell r="D342">
            <v>2</v>
          </cell>
          <cell r="E342">
            <v>19.399999999999999</v>
          </cell>
        </row>
        <row r="343">
          <cell r="B343" t="str">
            <v>3Н4-22</v>
          </cell>
          <cell r="C343" t="str">
            <v>Настил 3Н4-22</v>
          </cell>
          <cell r="D343">
            <v>1</v>
          </cell>
          <cell r="E343">
            <v>13.7</v>
          </cell>
        </row>
        <row r="344">
          <cell r="B344" t="str">
            <v>3Н4-23</v>
          </cell>
          <cell r="C344" t="str">
            <v>Настил 3Н4-23</v>
          </cell>
          <cell r="D344">
            <v>1</v>
          </cell>
          <cell r="E344">
            <v>32.4</v>
          </cell>
        </row>
        <row r="345">
          <cell r="B345" t="str">
            <v>3Н4-24</v>
          </cell>
          <cell r="C345" t="str">
            <v>Настил 3Н4-24</v>
          </cell>
          <cell r="D345">
            <v>1</v>
          </cell>
          <cell r="E345">
            <v>27</v>
          </cell>
        </row>
        <row r="346">
          <cell r="B346" t="str">
            <v>3Н4-25</v>
          </cell>
          <cell r="C346" t="str">
            <v>Настил 3Н4-25</v>
          </cell>
          <cell r="D346">
            <v>3</v>
          </cell>
          <cell r="E346">
            <v>20.3</v>
          </cell>
        </row>
        <row r="347">
          <cell r="B347" t="str">
            <v>3Н4-26</v>
          </cell>
          <cell r="C347" t="str">
            <v>Настил 3Н4-26</v>
          </cell>
          <cell r="D347">
            <v>3</v>
          </cell>
          <cell r="E347">
            <v>24</v>
          </cell>
        </row>
        <row r="348">
          <cell r="B348" t="str">
            <v>3Н4-27</v>
          </cell>
          <cell r="C348" t="str">
            <v>Настил 3Н4-27</v>
          </cell>
          <cell r="D348">
            <v>1</v>
          </cell>
          <cell r="E348">
            <v>16.600000000000001</v>
          </cell>
        </row>
        <row r="349">
          <cell r="B349" t="str">
            <v>3ОГ1-1</v>
          </cell>
          <cell r="C349" t="str">
            <v>Ограждение 3ОГ1-1</v>
          </cell>
          <cell r="D349">
            <v>1</v>
          </cell>
          <cell r="E349">
            <v>54.4</v>
          </cell>
        </row>
        <row r="350">
          <cell r="B350" t="str">
            <v>3ОГ1-2</v>
          </cell>
          <cell r="C350" t="str">
            <v>Ограждение 3ОГ1-2</v>
          </cell>
          <cell r="D350">
            <v>6</v>
          </cell>
          <cell r="E350">
            <v>18.2</v>
          </cell>
        </row>
        <row r="351">
          <cell r="B351" t="str">
            <v>3ОГ1-3</v>
          </cell>
          <cell r="C351" t="str">
            <v>Ограждение 3ОГ1-3</v>
          </cell>
          <cell r="D351">
            <v>6</v>
          </cell>
          <cell r="E351">
            <v>18.100000000000001</v>
          </cell>
        </row>
        <row r="352">
          <cell r="B352" t="str">
            <v>3ОГ1-4</v>
          </cell>
          <cell r="C352" t="str">
            <v>Ограждение 3ОГ1-4</v>
          </cell>
          <cell r="D352">
            <v>4</v>
          </cell>
          <cell r="E352">
            <v>26.2</v>
          </cell>
        </row>
        <row r="353">
          <cell r="B353" t="str">
            <v>3ОГ1-5</v>
          </cell>
          <cell r="C353" t="str">
            <v>Ограждение 3ОГ1-5</v>
          </cell>
          <cell r="D353">
            <v>1</v>
          </cell>
          <cell r="E353">
            <v>13.6</v>
          </cell>
        </row>
        <row r="354">
          <cell r="B354" t="str">
            <v>3ОГ1-6</v>
          </cell>
          <cell r="C354" t="str">
            <v>Ограждение 3ОГ1-6</v>
          </cell>
          <cell r="D354">
            <v>4</v>
          </cell>
          <cell r="E354">
            <v>16.600000000000001</v>
          </cell>
        </row>
        <row r="355">
          <cell r="B355" t="str">
            <v>3ОГ1-7</v>
          </cell>
          <cell r="C355" t="str">
            <v>Ограждение 3ОГ1-7</v>
          </cell>
          <cell r="D355">
            <v>4</v>
          </cell>
          <cell r="E355">
            <v>16.600000000000001</v>
          </cell>
        </row>
        <row r="356">
          <cell r="B356" t="str">
            <v>3ОГ1-8</v>
          </cell>
          <cell r="C356" t="str">
            <v>Ограждение 3ОГ1-8</v>
          </cell>
          <cell r="D356">
            <v>1</v>
          </cell>
          <cell r="E356">
            <v>43.1</v>
          </cell>
        </row>
        <row r="357">
          <cell r="B357" t="str">
            <v>3ОГ1-9</v>
          </cell>
          <cell r="C357" t="str">
            <v>Ограждение 3ОГ1-9</v>
          </cell>
          <cell r="D357">
            <v>3</v>
          </cell>
          <cell r="E357">
            <v>28.1</v>
          </cell>
        </row>
        <row r="358">
          <cell r="B358" t="str">
            <v>3ОГ1-10</v>
          </cell>
          <cell r="C358" t="str">
            <v>Ограждение 3ОГ1-10</v>
          </cell>
          <cell r="D358">
            <v>4</v>
          </cell>
          <cell r="E358">
            <v>5.0999999999999996</v>
          </cell>
        </row>
        <row r="359">
          <cell r="B359" t="str">
            <v>3ОГ1-11</v>
          </cell>
          <cell r="C359" t="str">
            <v>Ограждение 3ОГ1-11</v>
          </cell>
          <cell r="D359">
            <v>1</v>
          </cell>
          <cell r="E359">
            <v>25.4</v>
          </cell>
        </row>
        <row r="360">
          <cell r="B360" t="str">
            <v>3ОГ1-12</v>
          </cell>
          <cell r="C360" t="str">
            <v>Ограждение 3ОГ1-12</v>
          </cell>
          <cell r="D360">
            <v>1</v>
          </cell>
          <cell r="E360">
            <v>13.9</v>
          </cell>
        </row>
        <row r="361">
          <cell r="B361" t="str">
            <v>3ОГ1-13</v>
          </cell>
          <cell r="C361" t="str">
            <v>Ограждение 3ОГ1-13</v>
          </cell>
          <cell r="D361">
            <v>1</v>
          </cell>
          <cell r="E361">
            <v>72.400000000000006</v>
          </cell>
        </row>
        <row r="362">
          <cell r="B362" t="str">
            <v>3ОГ1-14</v>
          </cell>
          <cell r="C362" t="str">
            <v>Ограждение 3ОГ1-14</v>
          </cell>
          <cell r="D362">
            <v>1</v>
          </cell>
          <cell r="E362">
            <v>40.1</v>
          </cell>
        </row>
        <row r="363">
          <cell r="B363" t="str">
            <v>3ОГ1-15</v>
          </cell>
          <cell r="C363" t="str">
            <v>Ограждение 3ОГ1-15</v>
          </cell>
          <cell r="D363">
            <v>1</v>
          </cell>
          <cell r="E363">
            <v>16.2</v>
          </cell>
        </row>
        <row r="364">
          <cell r="B364" t="str">
            <v>3ОГ1-16</v>
          </cell>
          <cell r="C364" t="str">
            <v>Ограждение 3ОГ1-16</v>
          </cell>
          <cell r="D364">
            <v>2</v>
          </cell>
          <cell r="E364">
            <v>16.2</v>
          </cell>
        </row>
        <row r="365">
          <cell r="B365" t="str">
            <v>3ОГ1-17</v>
          </cell>
          <cell r="C365" t="str">
            <v>Ограждение 3ОГ1-17</v>
          </cell>
          <cell r="D365">
            <v>1</v>
          </cell>
          <cell r="E365">
            <v>18.5</v>
          </cell>
        </row>
        <row r="366">
          <cell r="B366" t="str">
            <v>3ОГ1-18</v>
          </cell>
          <cell r="C366" t="str">
            <v>Ограждение 3ОГ1-18</v>
          </cell>
          <cell r="D366">
            <v>1</v>
          </cell>
          <cell r="E366">
            <v>20.399999999999999</v>
          </cell>
        </row>
        <row r="367">
          <cell r="B367" t="str">
            <v>3ОГ1-19</v>
          </cell>
          <cell r="C367" t="str">
            <v>Ограждение 3ОГ1-19</v>
          </cell>
          <cell r="D367">
            <v>3</v>
          </cell>
          <cell r="E367">
            <v>31.3</v>
          </cell>
        </row>
        <row r="368">
          <cell r="B368" t="str">
            <v>3ОГ1-20</v>
          </cell>
          <cell r="C368" t="str">
            <v>Ограждение 3ОГ1-20</v>
          </cell>
          <cell r="D368">
            <v>1</v>
          </cell>
          <cell r="E368">
            <v>18.5</v>
          </cell>
        </row>
        <row r="369">
          <cell r="B369" t="str">
            <v>3ОГ1-21</v>
          </cell>
          <cell r="C369" t="str">
            <v>Ограждение 3ОГ1-21</v>
          </cell>
          <cell r="D369">
            <v>1</v>
          </cell>
          <cell r="E369">
            <v>18</v>
          </cell>
        </row>
        <row r="370">
          <cell r="B370" t="str">
            <v>3ОГ1-22</v>
          </cell>
          <cell r="C370" t="str">
            <v>Ограждение 3ОГ1-22</v>
          </cell>
          <cell r="D370">
            <v>1</v>
          </cell>
          <cell r="E370">
            <v>15.3</v>
          </cell>
        </row>
        <row r="371">
          <cell r="B371" t="str">
            <v>3ОГ1-23</v>
          </cell>
          <cell r="C371" t="str">
            <v>Ограждение 3ОГ1-23</v>
          </cell>
          <cell r="D371">
            <v>1</v>
          </cell>
          <cell r="E371">
            <v>21.3</v>
          </cell>
        </row>
        <row r="372">
          <cell r="B372" t="str">
            <v>3ОГ1-24</v>
          </cell>
          <cell r="C372" t="str">
            <v>Ограждение 3ОГ1-24</v>
          </cell>
          <cell r="D372">
            <v>1</v>
          </cell>
          <cell r="E372">
            <v>39.200000000000003</v>
          </cell>
        </row>
        <row r="373">
          <cell r="B373" t="str">
            <v>3ОГ1-25</v>
          </cell>
          <cell r="C373" t="str">
            <v>Ограждение 3ОГ1-25</v>
          </cell>
          <cell r="D373">
            <v>1</v>
          </cell>
          <cell r="E373">
            <v>15</v>
          </cell>
        </row>
        <row r="374">
          <cell r="B374" t="str">
            <v>3ОГ1-26</v>
          </cell>
          <cell r="C374" t="str">
            <v>Ограждение 3ОГ1-26</v>
          </cell>
          <cell r="D374">
            <v>1</v>
          </cell>
          <cell r="E374">
            <v>15</v>
          </cell>
        </row>
        <row r="375">
          <cell r="B375" t="str">
            <v>3ОГ1-27</v>
          </cell>
          <cell r="C375" t="str">
            <v>Ограждение 3ОГ1-27</v>
          </cell>
          <cell r="D375">
            <v>1</v>
          </cell>
          <cell r="E375">
            <v>13.6</v>
          </cell>
        </row>
        <row r="376">
          <cell r="B376" t="str">
            <v>3ОГ1-28</v>
          </cell>
          <cell r="C376" t="str">
            <v>Ограждение 3ОГ1-28</v>
          </cell>
          <cell r="D376">
            <v>2</v>
          </cell>
          <cell r="E376">
            <v>29.9</v>
          </cell>
        </row>
        <row r="377">
          <cell r="B377" t="str">
            <v>3ОГ2-1</v>
          </cell>
          <cell r="C377" t="str">
            <v>Ограждение 3ОГ2-1</v>
          </cell>
          <cell r="D377">
            <v>4</v>
          </cell>
          <cell r="E377">
            <v>31.2</v>
          </cell>
        </row>
        <row r="378">
          <cell r="B378" t="str">
            <v>3ОГ2-2</v>
          </cell>
          <cell r="C378" t="str">
            <v>Ограждение 3ОГ2-2</v>
          </cell>
          <cell r="D378">
            <v>1</v>
          </cell>
          <cell r="E378">
            <v>19.2</v>
          </cell>
        </row>
        <row r="379">
          <cell r="B379" t="str">
            <v>3ОГ2-3</v>
          </cell>
          <cell r="C379" t="str">
            <v>Ограждение 3ОГ2-3</v>
          </cell>
          <cell r="D379">
            <v>4</v>
          </cell>
          <cell r="E379">
            <v>31.2</v>
          </cell>
        </row>
        <row r="380">
          <cell r="B380" t="str">
            <v>3ОГ2-4</v>
          </cell>
          <cell r="C380" t="str">
            <v>Ограждение 3ОГ2-4</v>
          </cell>
          <cell r="D380">
            <v>1</v>
          </cell>
          <cell r="E380">
            <v>19.2</v>
          </cell>
        </row>
        <row r="381">
          <cell r="B381" t="str">
            <v>3ОГ2-5</v>
          </cell>
          <cell r="C381" t="str">
            <v>Ограждение 3ОГ2-5</v>
          </cell>
          <cell r="D381">
            <v>1</v>
          </cell>
          <cell r="E381">
            <v>17.100000000000001</v>
          </cell>
        </row>
        <row r="382">
          <cell r="B382" t="str">
            <v>3ОГ2-6</v>
          </cell>
          <cell r="C382" t="str">
            <v>Ограждение 3ОГ2-6</v>
          </cell>
          <cell r="D382">
            <v>1</v>
          </cell>
          <cell r="E382">
            <v>17.100000000000001</v>
          </cell>
        </row>
        <row r="383">
          <cell r="B383" t="str">
            <v>3ОГ2-7</v>
          </cell>
          <cell r="C383" t="str">
            <v>Ограждение 3ОГ2-7</v>
          </cell>
          <cell r="D383">
            <v>2</v>
          </cell>
          <cell r="E383">
            <v>22.7</v>
          </cell>
        </row>
        <row r="384">
          <cell r="B384" t="str">
            <v>3ОГ2-8</v>
          </cell>
          <cell r="C384" t="str">
            <v>Ограждение 3ОГ2-8</v>
          </cell>
          <cell r="D384">
            <v>2</v>
          </cell>
          <cell r="E384">
            <v>22.7</v>
          </cell>
        </row>
        <row r="385">
          <cell r="B385" t="str">
            <v>3ОГ2-9</v>
          </cell>
          <cell r="C385" t="str">
            <v>Ограждение 3ОГ2-9</v>
          </cell>
          <cell r="D385">
            <v>2</v>
          </cell>
          <cell r="E385">
            <v>16.600000000000001</v>
          </cell>
        </row>
        <row r="386">
          <cell r="B386" t="str">
            <v>3ОГ2-10</v>
          </cell>
          <cell r="C386" t="str">
            <v>Ограждение 3ОГ2-10</v>
          </cell>
          <cell r="D386">
            <v>1</v>
          </cell>
          <cell r="E386">
            <v>16.600000000000001</v>
          </cell>
        </row>
        <row r="387">
          <cell r="B387" t="str">
            <v>3ОГ2-11</v>
          </cell>
          <cell r="C387" t="str">
            <v>Ограждение 3ОГ2-11</v>
          </cell>
          <cell r="D387">
            <v>1</v>
          </cell>
          <cell r="E387">
            <v>6.2</v>
          </cell>
        </row>
        <row r="388">
          <cell r="B388" t="str">
            <v>3ОГ2-12</v>
          </cell>
          <cell r="C388" t="str">
            <v>Ограждение 3ОГ2-12</v>
          </cell>
          <cell r="D388">
            <v>1</v>
          </cell>
          <cell r="E388">
            <v>6.2</v>
          </cell>
        </row>
        <row r="389">
          <cell r="B389" t="str">
            <v>3ОГ2-13</v>
          </cell>
          <cell r="C389" t="str">
            <v>Ограждение 3ОГ2-13</v>
          </cell>
          <cell r="D389">
            <v>1</v>
          </cell>
          <cell r="E389">
            <v>16.899999999999999</v>
          </cell>
        </row>
        <row r="390">
          <cell r="B390" t="str">
            <v>3ОГ2-14</v>
          </cell>
          <cell r="C390" t="str">
            <v>Ограждение 3ОГ2-14</v>
          </cell>
          <cell r="D390">
            <v>2</v>
          </cell>
          <cell r="E390">
            <v>28.2</v>
          </cell>
        </row>
        <row r="391">
          <cell r="B391" t="str">
            <v>3ОГ2-15</v>
          </cell>
          <cell r="C391" t="str">
            <v>Ограждение 3ОГ2-15</v>
          </cell>
          <cell r="D391">
            <v>1</v>
          </cell>
          <cell r="E391">
            <v>25.1</v>
          </cell>
        </row>
        <row r="392">
          <cell r="B392" t="str">
            <v>3ОГ2-16</v>
          </cell>
          <cell r="C392" t="str">
            <v>Ограждение 3ОГ2-16</v>
          </cell>
          <cell r="D392">
            <v>1</v>
          </cell>
          <cell r="E392">
            <v>25.1</v>
          </cell>
        </row>
        <row r="393">
          <cell r="B393" t="str">
            <v>3ОГ2-17</v>
          </cell>
          <cell r="C393" t="str">
            <v>Ограждение 3ОГ2-17</v>
          </cell>
          <cell r="D393">
            <v>1</v>
          </cell>
          <cell r="E393">
            <v>25.1</v>
          </cell>
        </row>
        <row r="394">
          <cell r="B394" t="str">
            <v>3ОГ2-18</v>
          </cell>
          <cell r="C394" t="str">
            <v>Ограждение 3ОГ2-18</v>
          </cell>
          <cell r="D394">
            <v>1</v>
          </cell>
          <cell r="E394">
            <v>25.1</v>
          </cell>
        </row>
        <row r="395">
          <cell r="B395" t="str">
            <v>3ОГ3-1</v>
          </cell>
          <cell r="C395" t="str">
            <v>Ограждение 3ОГ3-1</v>
          </cell>
          <cell r="D395">
            <v>1</v>
          </cell>
          <cell r="E395">
            <v>19.7</v>
          </cell>
        </row>
        <row r="396">
          <cell r="B396" t="str">
            <v>3ОГ3-2</v>
          </cell>
          <cell r="C396" t="str">
            <v>Ограждение 3ОГ3-2</v>
          </cell>
          <cell r="D396">
            <v>1</v>
          </cell>
          <cell r="E396">
            <v>19.7</v>
          </cell>
        </row>
        <row r="397">
          <cell r="B397" t="str">
            <v>3ОГ3-3</v>
          </cell>
          <cell r="C397" t="str">
            <v>Ограждение 3ОГ3-3</v>
          </cell>
          <cell r="D397">
            <v>4</v>
          </cell>
          <cell r="E397">
            <v>10.6</v>
          </cell>
        </row>
        <row r="398">
          <cell r="B398" t="str">
            <v>3ОГ3-4</v>
          </cell>
          <cell r="C398" t="str">
            <v>Ограждение 3ОГ3-4</v>
          </cell>
          <cell r="D398">
            <v>4</v>
          </cell>
          <cell r="E398">
            <v>10.6</v>
          </cell>
        </row>
        <row r="399">
          <cell r="B399" t="str">
            <v>3ОГ5-1</v>
          </cell>
          <cell r="C399" t="str">
            <v>Ограждение 3ОГ5-1</v>
          </cell>
          <cell r="D399">
            <v>56</v>
          </cell>
          <cell r="E399">
            <v>24.3</v>
          </cell>
        </row>
        <row r="400">
          <cell r="B400" t="str">
            <v>3ОГ5-2</v>
          </cell>
          <cell r="C400" t="str">
            <v>Ограждение 3ОГ5-2</v>
          </cell>
          <cell r="D400">
            <v>4</v>
          </cell>
          <cell r="E400">
            <v>1.2</v>
          </cell>
        </row>
        <row r="401">
          <cell r="B401" t="str">
            <v>3П2-1</v>
          </cell>
          <cell r="C401" t="str">
            <v>Прогон 3П2-1</v>
          </cell>
          <cell r="D401">
            <v>1</v>
          </cell>
          <cell r="E401">
            <v>21.2</v>
          </cell>
        </row>
        <row r="402">
          <cell r="B402" t="str">
            <v>3П2-2</v>
          </cell>
          <cell r="C402" t="str">
            <v>Прогон 3П2-2</v>
          </cell>
          <cell r="D402">
            <v>5</v>
          </cell>
          <cell r="E402">
            <v>21.2</v>
          </cell>
        </row>
        <row r="403">
          <cell r="B403" t="str">
            <v>3П2-3</v>
          </cell>
          <cell r="C403" t="str">
            <v>Прогон 3П2-3</v>
          </cell>
          <cell r="D403">
            <v>1</v>
          </cell>
          <cell r="E403">
            <v>20.9</v>
          </cell>
        </row>
        <row r="404">
          <cell r="B404" t="str">
            <v>3П2-4</v>
          </cell>
          <cell r="C404" t="str">
            <v>Прогон 3П2-4</v>
          </cell>
          <cell r="D404">
            <v>1</v>
          </cell>
          <cell r="E404">
            <v>109</v>
          </cell>
        </row>
        <row r="405">
          <cell r="B405" t="str">
            <v>3П2-5</v>
          </cell>
          <cell r="C405" t="str">
            <v>Прогон 3П2-5</v>
          </cell>
          <cell r="D405">
            <v>5</v>
          </cell>
          <cell r="E405">
            <v>109</v>
          </cell>
        </row>
        <row r="406">
          <cell r="B406" t="str">
            <v>3П2-6</v>
          </cell>
          <cell r="C406" t="str">
            <v>Прогон 3П2-6</v>
          </cell>
          <cell r="D406">
            <v>4</v>
          </cell>
          <cell r="E406">
            <v>109.3</v>
          </cell>
        </row>
        <row r="407">
          <cell r="B407" t="str">
            <v>3П2-7</v>
          </cell>
          <cell r="C407" t="str">
            <v>Прогон 3П2-7</v>
          </cell>
          <cell r="D407">
            <v>18</v>
          </cell>
          <cell r="E407">
            <v>108.6</v>
          </cell>
        </row>
        <row r="408">
          <cell r="B408" t="str">
            <v>3П2-8</v>
          </cell>
          <cell r="C408" t="str">
            <v>Прогон 3П2-8</v>
          </cell>
          <cell r="D408">
            <v>12</v>
          </cell>
          <cell r="E408">
            <v>105.1</v>
          </cell>
        </row>
        <row r="409">
          <cell r="B409" t="str">
            <v>3П2-9</v>
          </cell>
          <cell r="C409" t="str">
            <v>Прогон 3П2-9</v>
          </cell>
          <cell r="D409">
            <v>2</v>
          </cell>
          <cell r="E409">
            <v>105.8</v>
          </cell>
        </row>
        <row r="410">
          <cell r="B410" t="str">
            <v>3П2-10</v>
          </cell>
          <cell r="C410" t="str">
            <v>Прогон 3П2-10</v>
          </cell>
          <cell r="D410">
            <v>42</v>
          </cell>
          <cell r="E410">
            <v>104</v>
          </cell>
        </row>
        <row r="411">
          <cell r="B411" t="str">
            <v>3П2-11</v>
          </cell>
          <cell r="C411" t="str">
            <v>Прогон 3П2-11</v>
          </cell>
          <cell r="D411">
            <v>8</v>
          </cell>
          <cell r="E411">
            <v>104.8</v>
          </cell>
        </row>
        <row r="412">
          <cell r="B412" t="str">
            <v>3П2-12</v>
          </cell>
          <cell r="C412" t="str">
            <v>Прогон 3П2-12</v>
          </cell>
          <cell r="D412">
            <v>1</v>
          </cell>
          <cell r="E412">
            <v>104.4</v>
          </cell>
        </row>
        <row r="413">
          <cell r="B413" t="str">
            <v>3П2-13</v>
          </cell>
          <cell r="C413" t="str">
            <v>Прогон 3П2-13</v>
          </cell>
          <cell r="D413">
            <v>5</v>
          </cell>
          <cell r="E413">
            <v>104.4</v>
          </cell>
        </row>
        <row r="414">
          <cell r="B414" t="str">
            <v>3П2-14</v>
          </cell>
          <cell r="C414" t="str">
            <v>Прогон 3П2-14</v>
          </cell>
          <cell r="D414">
            <v>1</v>
          </cell>
          <cell r="E414">
            <v>16.5</v>
          </cell>
        </row>
        <row r="415">
          <cell r="B415" t="str">
            <v>3П2-15</v>
          </cell>
          <cell r="C415" t="str">
            <v>Прогон 3П2-15</v>
          </cell>
          <cell r="D415">
            <v>1</v>
          </cell>
          <cell r="E415">
            <v>16.8</v>
          </cell>
        </row>
        <row r="416">
          <cell r="B416" t="str">
            <v>3П2-16</v>
          </cell>
          <cell r="C416" t="str">
            <v>Прогон 3П2-16</v>
          </cell>
          <cell r="D416">
            <v>5</v>
          </cell>
          <cell r="E416">
            <v>16.8</v>
          </cell>
        </row>
        <row r="417">
          <cell r="B417" t="str">
            <v>3ПД1-1</v>
          </cell>
          <cell r="C417" t="str">
            <v>Подвес 3ПД1-1</v>
          </cell>
          <cell r="D417">
            <v>1</v>
          </cell>
          <cell r="E417">
            <v>46.1</v>
          </cell>
        </row>
        <row r="418">
          <cell r="B418" t="str">
            <v>3ПП-1</v>
          </cell>
          <cell r="C418" t="str">
            <v>Прокладка 3ПП-1</v>
          </cell>
          <cell r="D418">
            <v>28</v>
          </cell>
          <cell r="E418">
            <v>1</v>
          </cell>
        </row>
        <row r="419">
          <cell r="B419" t="str">
            <v>3ПП-2</v>
          </cell>
          <cell r="C419" t="str">
            <v>Прокладка 3ПП-2</v>
          </cell>
          <cell r="D419">
            <v>26</v>
          </cell>
          <cell r="E419">
            <v>5.0999999999999996</v>
          </cell>
        </row>
        <row r="420">
          <cell r="B420" t="str">
            <v>3ПТ-1</v>
          </cell>
          <cell r="C420" t="str">
            <v>Петля 3ПТ-1</v>
          </cell>
          <cell r="D420">
            <v>24</v>
          </cell>
          <cell r="E420">
            <v>0.5</v>
          </cell>
        </row>
        <row r="421">
          <cell r="B421" t="str">
            <v>3РС2-1</v>
          </cell>
          <cell r="C421" t="str">
            <v>Распорка 3РС2-1</v>
          </cell>
          <cell r="D421">
            <v>7</v>
          </cell>
          <cell r="E421">
            <v>191.7</v>
          </cell>
        </row>
        <row r="422">
          <cell r="B422" t="str">
            <v>3РС2-2</v>
          </cell>
          <cell r="C422" t="str">
            <v>Распорка 3РС2-2</v>
          </cell>
          <cell r="D422">
            <v>1</v>
          </cell>
          <cell r="E422">
            <v>191.7</v>
          </cell>
        </row>
        <row r="423">
          <cell r="B423" t="str">
            <v>3РС2-3</v>
          </cell>
          <cell r="C423" t="str">
            <v>Распорка 3РС2-3</v>
          </cell>
          <cell r="D423">
            <v>4</v>
          </cell>
          <cell r="E423">
            <v>186.4</v>
          </cell>
        </row>
        <row r="424">
          <cell r="B424" t="str">
            <v>3РС2-4</v>
          </cell>
          <cell r="C424" t="str">
            <v>Распорка 3РС2-4</v>
          </cell>
          <cell r="D424">
            <v>16</v>
          </cell>
          <cell r="E424">
            <v>185</v>
          </cell>
        </row>
        <row r="425">
          <cell r="B425" t="str">
            <v>3РС3-1</v>
          </cell>
          <cell r="C425" t="str">
            <v>Распорка 3РС3-1</v>
          </cell>
          <cell r="D425">
            <v>4</v>
          </cell>
          <cell r="E425">
            <v>324.60000000000002</v>
          </cell>
        </row>
        <row r="426">
          <cell r="B426" t="str">
            <v>3РС3-2</v>
          </cell>
          <cell r="C426" t="str">
            <v>Распорка 3РС3-2</v>
          </cell>
          <cell r="D426">
            <v>2</v>
          </cell>
          <cell r="E426">
            <v>314.5</v>
          </cell>
        </row>
        <row r="427">
          <cell r="B427" t="str">
            <v>3РС3-3</v>
          </cell>
          <cell r="C427" t="str">
            <v>Распорка 3РС3-3</v>
          </cell>
          <cell r="D427">
            <v>6</v>
          </cell>
          <cell r="E427">
            <v>311.5</v>
          </cell>
        </row>
        <row r="428">
          <cell r="B428" t="str">
            <v>3РС5-1</v>
          </cell>
          <cell r="C428" t="str">
            <v>Распорка 3РС5-1</v>
          </cell>
          <cell r="D428">
            <v>1</v>
          </cell>
          <cell r="E428">
            <v>544</v>
          </cell>
        </row>
        <row r="429">
          <cell r="B429" t="str">
            <v>3РС6-1</v>
          </cell>
          <cell r="C429" t="str">
            <v>Распорка 3РС6-1</v>
          </cell>
          <cell r="D429">
            <v>8</v>
          </cell>
          <cell r="E429">
            <v>515.5</v>
          </cell>
        </row>
        <row r="430">
          <cell r="B430" t="str">
            <v>3РС6-2</v>
          </cell>
          <cell r="C430" t="str">
            <v>Распорка 3РС6-2</v>
          </cell>
          <cell r="D430">
            <v>1</v>
          </cell>
          <cell r="E430">
            <v>578.20000000000005</v>
          </cell>
        </row>
        <row r="431">
          <cell r="B431" t="str">
            <v>3РС7-1</v>
          </cell>
          <cell r="C431" t="str">
            <v>Распорка 3РС7-1</v>
          </cell>
          <cell r="D431">
            <v>3</v>
          </cell>
          <cell r="E431">
            <v>266</v>
          </cell>
        </row>
        <row r="432">
          <cell r="B432" t="str">
            <v>3РС7-2</v>
          </cell>
          <cell r="C432" t="str">
            <v>Распорка 3РС7-2</v>
          </cell>
          <cell r="D432">
            <v>1</v>
          </cell>
          <cell r="E432">
            <v>266</v>
          </cell>
        </row>
        <row r="433">
          <cell r="B433" t="str">
            <v>3РС7-3</v>
          </cell>
          <cell r="C433" t="str">
            <v>Распорка 3РС7-3</v>
          </cell>
          <cell r="D433">
            <v>2</v>
          </cell>
          <cell r="E433">
            <v>257.60000000000002</v>
          </cell>
        </row>
        <row r="434">
          <cell r="B434" t="str">
            <v>3РС7-4</v>
          </cell>
          <cell r="C434" t="str">
            <v>Распорка 3РС7-4</v>
          </cell>
          <cell r="D434">
            <v>7</v>
          </cell>
          <cell r="E434">
            <v>255.3</v>
          </cell>
        </row>
        <row r="435">
          <cell r="B435" t="str">
            <v>3РС7-5</v>
          </cell>
          <cell r="C435" t="str">
            <v>Распорка 3РС7-5</v>
          </cell>
          <cell r="D435">
            <v>1</v>
          </cell>
          <cell r="E435">
            <v>271.5</v>
          </cell>
        </row>
        <row r="436">
          <cell r="B436" t="str">
            <v>3РС10-1</v>
          </cell>
          <cell r="C436" t="str">
            <v>Распорка 3РС10-1</v>
          </cell>
          <cell r="D436">
            <v>1</v>
          </cell>
          <cell r="E436">
            <v>325.39999999999998</v>
          </cell>
        </row>
        <row r="437">
          <cell r="B437" t="str">
            <v>3РС10-2</v>
          </cell>
          <cell r="C437" t="str">
            <v>Распорка 3РС10-2</v>
          </cell>
          <cell r="D437">
            <v>1</v>
          </cell>
          <cell r="E437">
            <v>274.60000000000002</v>
          </cell>
        </row>
        <row r="438">
          <cell r="B438" t="str">
            <v>3РС10-3</v>
          </cell>
          <cell r="C438" t="str">
            <v>Распорка 3РС10-3</v>
          </cell>
          <cell r="D438">
            <v>1</v>
          </cell>
          <cell r="E438">
            <v>274.60000000000002</v>
          </cell>
        </row>
        <row r="439">
          <cell r="B439" t="str">
            <v>3РС10-4</v>
          </cell>
          <cell r="C439" t="str">
            <v>Распорка 3РС10-4</v>
          </cell>
          <cell r="D439">
            <v>1</v>
          </cell>
          <cell r="E439">
            <v>274.60000000000002</v>
          </cell>
        </row>
        <row r="440">
          <cell r="B440" t="str">
            <v>3РС10-5</v>
          </cell>
          <cell r="C440" t="str">
            <v>Распорка 3РС10-5</v>
          </cell>
          <cell r="D440">
            <v>1</v>
          </cell>
          <cell r="E440">
            <v>266.5</v>
          </cell>
        </row>
        <row r="441">
          <cell r="B441" t="str">
            <v>3РС10-6</v>
          </cell>
          <cell r="C441" t="str">
            <v>Распорка 3РС10-6</v>
          </cell>
          <cell r="D441">
            <v>1</v>
          </cell>
          <cell r="E441">
            <v>264.5</v>
          </cell>
        </row>
        <row r="442">
          <cell r="B442" t="str">
            <v>3РС10-7</v>
          </cell>
          <cell r="C442" t="str">
            <v>Распорка 3РС10-7</v>
          </cell>
          <cell r="D442">
            <v>1</v>
          </cell>
          <cell r="E442">
            <v>264.3</v>
          </cell>
        </row>
        <row r="443">
          <cell r="B443" t="str">
            <v>3РС10-8</v>
          </cell>
          <cell r="C443" t="str">
            <v>Распорка 3РС10-8</v>
          </cell>
          <cell r="D443">
            <v>1</v>
          </cell>
          <cell r="E443">
            <v>264.3</v>
          </cell>
        </row>
        <row r="444">
          <cell r="B444" t="str">
            <v>3РС10-9</v>
          </cell>
          <cell r="C444" t="str">
            <v>Распорка 3РС10-9</v>
          </cell>
          <cell r="D444">
            <v>1</v>
          </cell>
          <cell r="E444">
            <v>262.3</v>
          </cell>
        </row>
        <row r="445">
          <cell r="B445" t="str">
            <v>3РС10-10</v>
          </cell>
          <cell r="C445" t="str">
            <v>Распорка 3РС10-10</v>
          </cell>
          <cell r="D445">
            <v>1</v>
          </cell>
          <cell r="E445">
            <v>264.3</v>
          </cell>
        </row>
        <row r="446">
          <cell r="B446" t="str">
            <v>3РС10-11</v>
          </cell>
          <cell r="C446" t="str">
            <v>Распорка 3РС10-11</v>
          </cell>
          <cell r="D446">
            <v>1</v>
          </cell>
          <cell r="E446">
            <v>264.3</v>
          </cell>
        </row>
        <row r="447">
          <cell r="B447" t="str">
            <v>3РС10-12</v>
          </cell>
          <cell r="C447" t="str">
            <v>Распорка 3РС10-12</v>
          </cell>
          <cell r="D447">
            <v>1</v>
          </cell>
          <cell r="E447">
            <v>261.39999999999998</v>
          </cell>
        </row>
        <row r="448">
          <cell r="B448" t="str">
            <v>3РС10-13</v>
          </cell>
          <cell r="C448" t="str">
            <v>Распорка 3РС10-13</v>
          </cell>
          <cell r="D448">
            <v>1</v>
          </cell>
          <cell r="E448">
            <v>265.5</v>
          </cell>
        </row>
        <row r="449">
          <cell r="B449" t="str">
            <v>3РС10-14</v>
          </cell>
          <cell r="C449" t="str">
            <v>Распорка 3РС10-14</v>
          </cell>
          <cell r="D449">
            <v>1</v>
          </cell>
          <cell r="E449">
            <v>304.8</v>
          </cell>
        </row>
        <row r="450">
          <cell r="B450" t="str">
            <v>3РС11-1</v>
          </cell>
          <cell r="C450" t="str">
            <v>Распорка 3РС11-1</v>
          </cell>
          <cell r="D450">
            <v>1</v>
          </cell>
          <cell r="E450">
            <v>295.60000000000002</v>
          </cell>
        </row>
        <row r="451">
          <cell r="B451" t="str">
            <v>3РС11-2</v>
          </cell>
          <cell r="C451" t="str">
            <v>Распорка 3РС11-2</v>
          </cell>
          <cell r="D451">
            <v>3</v>
          </cell>
          <cell r="E451">
            <v>241.5</v>
          </cell>
        </row>
        <row r="452">
          <cell r="B452" t="str">
            <v>3РС11-3</v>
          </cell>
          <cell r="C452" t="str">
            <v>Распорка 3РС11-3</v>
          </cell>
          <cell r="D452">
            <v>2</v>
          </cell>
          <cell r="E452">
            <v>233.4</v>
          </cell>
        </row>
        <row r="453">
          <cell r="B453" t="str">
            <v>3РС11-4</v>
          </cell>
          <cell r="C453" t="str">
            <v>Распорка 3РС11-4</v>
          </cell>
          <cell r="D453">
            <v>7</v>
          </cell>
          <cell r="E453">
            <v>231.4</v>
          </cell>
        </row>
        <row r="454">
          <cell r="B454" t="str">
            <v>3РС11-5</v>
          </cell>
          <cell r="C454" t="str">
            <v>Распорка 3РС11-5</v>
          </cell>
          <cell r="D454">
            <v>1</v>
          </cell>
          <cell r="E454">
            <v>276.39999999999998</v>
          </cell>
        </row>
        <row r="455">
          <cell r="B455" t="str">
            <v>3РС12-1</v>
          </cell>
          <cell r="C455" t="str">
            <v>Распорка 3РС12-1</v>
          </cell>
          <cell r="D455">
            <v>1</v>
          </cell>
          <cell r="E455">
            <v>229.6</v>
          </cell>
        </row>
        <row r="456">
          <cell r="B456" t="str">
            <v>3РС12-2</v>
          </cell>
          <cell r="C456" t="str">
            <v>Распорка 3РС12-2</v>
          </cell>
          <cell r="D456">
            <v>3</v>
          </cell>
          <cell r="E456">
            <v>188</v>
          </cell>
        </row>
        <row r="457">
          <cell r="B457" t="str">
            <v>3РС12-3</v>
          </cell>
          <cell r="C457" t="str">
            <v>Распорка 3РС12-3</v>
          </cell>
          <cell r="D457">
            <v>2</v>
          </cell>
          <cell r="E457">
            <v>182.5</v>
          </cell>
        </row>
        <row r="458">
          <cell r="B458" t="str">
            <v>3РС12-4</v>
          </cell>
          <cell r="C458" t="str">
            <v>Распорка 3РС12-4</v>
          </cell>
          <cell r="D458">
            <v>7</v>
          </cell>
          <cell r="E458">
            <v>181</v>
          </cell>
        </row>
        <row r="459">
          <cell r="B459" t="str">
            <v>3РС12-5</v>
          </cell>
          <cell r="C459" t="str">
            <v>Распорка 3РС12-5</v>
          </cell>
          <cell r="D459">
            <v>1</v>
          </cell>
          <cell r="E459">
            <v>215.5</v>
          </cell>
        </row>
        <row r="460">
          <cell r="B460" t="str">
            <v>3РФ1-1</v>
          </cell>
          <cell r="C460" t="str">
            <v>Ригель фахверка 3РФ1-1</v>
          </cell>
          <cell r="D460">
            <v>1</v>
          </cell>
          <cell r="E460">
            <v>19.399999999999999</v>
          </cell>
        </row>
        <row r="461">
          <cell r="B461" t="str">
            <v>3РФ1-2</v>
          </cell>
          <cell r="C461" t="str">
            <v>Ригель фахверка 3РФ1-2</v>
          </cell>
          <cell r="D461">
            <v>4</v>
          </cell>
          <cell r="E461">
            <v>21.1</v>
          </cell>
        </row>
        <row r="462">
          <cell r="B462" t="str">
            <v>3РФ1-3</v>
          </cell>
          <cell r="C462" t="str">
            <v>Ригель фахверка 3РФ1-3</v>
          </cell>
          <cell r="D462">
            <v>1</v>
          </cell>
          <cell r="E462">
            <v>24.7</v>
          </cell>
        </row>
        <row r="463">
          <cell r="B463" t="str">
            <v>3РФ1-4</v>
          </cell>
          <cell r="C463" t="str">
            <v>Ригель фахверка 3РФ1-4</v>
          </cell>
          <cell r="D463">
            <v>2</v>
          </cell>
          <cell r="E463">
            <v>116.8</v>
          </cell>
        </row>
        <row r="464">
          <cell r="B464" t="str">
            <v>3РФ1-5</v>
          </cell>
          <cell r="C464" t="str">
            <v>Ригель фахверка 3РФ1-5</v>
          </cell>
          <cell r="D464">
            <v>6</v>
          </cell>
          <cell r="E464">
            <v>118.5</v>
          </cell>
        </row>
        <row r="465">
          <cell r="B465" t="str">
            <v>3РФ1-6</v>
          </cell>
          <cell r="C465" t="str">
            <v>Ригель фахверка 3РФ1-6</v>
          </cell>
          <cell r="D465">
            <v>8</v>
          </cell>
          <cell r="E465">
            <v>121.8</v>
          </cell>
        </row>
        <row r="466">
          <cell r="B466" t="str">
            <v>3РФ1-7</v>
          </cell>
          <cell r="C466" t="str">
            <v>Ригель фахверка 3РФ1-7</v>
          </cell>
          <cell r="D466">
            <v>4</v>
          </cell>
          <cell r="E466">
            <v>118.5</v>
          </cell>
        </row>
        <row r="467">
          <cell r="B467" t="str">
            <v>3РФ1-8</v>
          </cell>
          <cell r="C467" t="str">
            <v>Ригель фахверка 3РФ1-8</v>
          </cell>
          <cell r="D467">
            <v>2</v>
          </cell>
          <cell r="E467">
            <v>116.8</v>
          </cell>
        </row>
        <row r="468">
          <cell r="B468" t="str">
            <v>3РФ1-9</v>
          </cell>
          <cell r="C468" t="str">
            <v>Ригель фахверка 3РФ1-9</v>
          </cell>
          <cell r="D468">
            <v>2</v>
          </cell>
          <cell r="E468">
            <v>122.5</v>
          </cell>
        </row>
        <row r="469">
          <cell r="B469" t="str">
            <v>3РФ1-10</v>
          </cell>
          <cell r="C469" t="str">
            <v>Ригель фахверка 3РФ1-10</v>
          </cell>
          <cell r="D469">
            <v>2</v>
          </cell>
          <cell r="E469">
            <v>120.5</v>
          </cell>
        </row>
        <row r="470">
          <cell r="B470" t="str">
            <v>3РФ1-11</v>
          </cell>
          <cell r="C470" t="str">
            <v>Ригель фахверка 3РФ1-11</v>
          </cell>
          <cell r="D470">
            <v>1</v>
          </cell>
          <cell r="E470">
            <v>112.9</v>
          </cell>
        </row>
        <row r="471">
          <cell r="B471" t="str">
            <v>3РФ1-12</v>
          </cell>
          <cell r="C471" t="str">
            <v>Ригель фахверка 3РФ1-12</v>
          </cell>
          <cell r="D471">
            <v>4</v>
          </cell>
          <cell r="E471">
            <v>114.6</v>
          </cell>
        </row>
        <row r="472">
          <cell r="B472" t="str">
            <v>3РФ1-13</v>
          </cell>
          <cell r="C472" t="str">
            <v>Ригель фахверка 3РФ1-13</v>
          </cell>
          <cell r="D472">
            <v>4</v>
          </cell>
          <cell r="E472">
            <v>118</v>
          </cell>
        </row>
        <row r="473">
          <cell r="B473" t="str">
            <v>3РФ1-14</v>
          </cell>
          <cell r="C473" t="str">
            <v>Ригель фахверка 3РФ1-14</v>
          </cell>
          <cell r="D473">
            <v>2</v>
          </cell>
          <cell r="E473">
            <v>114.6</v>
          </cell>
        </row>
        <row r="474">
          <cell r="B474" t="str">
            <v>3РФ1-15</v>
          </cell>
          <cell r="C474" t="str">
            <v>Ригель фахверка 3РФ1-15</v>
          </cell>
          <cell r="D474">
            <v>1</v>
          </cell>
          <cell r="E474">
            <v>112.9</v>
          </cell>
        </row>
        <row r="475">
          <cell r="B475" t="str">
            <v>3РФ1-16</v>
          </cell>
          <cell r="C475" t="str">
            <v>Ригель фахверка 3РФ1-16</v>
          </cell>
          <cell r="D475">
            <v>4</v>
          </cell>
          <cell r="E475">
            <v>111.8</v>
          </cell>
        </row>
        <row r="476">
          <cell r="B476" t="str">
            <v>3РФ1-17</v>
          </cell>
          <cell r="C476" t="str">
            <v>Ригель фахверка 3РФ1-17</v>
          </cell>
          <cell r="D476">
            <v>16</v>
          </cell>
          <cell r="E476">
            <v>113.4</v>
          </cell>
        </row>
        <row r="477">
          <cell r="B477" t="str">
            <v>3РФ1-18</v>
          </cell>
          <cell r="C477" t="str">
            <v>Ригель фахверка 3РФ1-18</v>
          </cell>
          <cell r="D477">
            <v>16</v>
          </cell>
          <cell r="E477">
            <v>116.8</v>
          </cell>
        </row>
        <row r="478">
          <cell r="B478" t="str">
            <v>3РФ1-19</v>
          </cell>
          <cell r="C478" t="str">
            <v>Ригель фахверка 3РФ1-19</v>
          </cell>
          <cell r="D478">
            <v>8</v>
          </cell>
          <cell r="E478">
            <v>113.4</v>
          </cell>
        </row>
        <row r="479">
          <cell r="B479" t="str">
            <v>3РФ1-20</v>
          </cell>
          <cell r="C479" t="str">
            <v>Ригель фахверка 3РФ1-20</v>
          </cell>
          <cell r="D479">
            <v>4</v>
          </cell>
          <cell r="E479">
            <v>111.8</v>
          </cell>
        </row>
        <row r="480">
          <cell r="B480" t="str">
            <v>3РФ1-21</v>
          </cell>
          <cell r="C480" t="str">
            <v>Ригель фахверка 3РФ1-21</v>
          </cell>
          <cell r="D480">
            <v>1</v>
          </cell>
          <cell r="E480">
            <v>19.8</v>
          </cell>
        </row>
        <row r="481">
          <cell r="B481" t="str">
            <v>3РФ1-22</v>
          </cell>
          <cell r="C481" t="str">
            <v>Ригель фахверка 3РФ1-22</v>
          </cell>
          <cell r="D481">
            <v>4</v>
          </cell>
          <cell r="E481">
            <v>16.100000000000001</v>
          </cell>
        </row>
        <row r="482">
          <cell r="B482" t="str">
            <v>3РФ1-23</v>
          </cell>
          <cell r="C482" t="str">
            <v>Ригель фахверка 3РФ1-23</v>
          </cell>
          <cell r="D482">
            <v>1</v>
          </cell>
          <cell r="E482">
            <v>14.3</v>
          </cell>
        </row>
        <row r="483">
          <cell r="B483" t="str">
            <v>3РФ2-1</v>
          </cell>
          <cell r="C483" t="str">
            <v>Ригель фахверка 3РФ2-1</v>
          </cell>
          <cell r="D483">
            <v>7</v>
          </cell>
          <cell r="E483">
            <v>14.9</v>
          </cell>
        </row>
        <row r="484">
          <cell r="B484" t="str">
            <v>3РФ3-1</v>
          </cell>
          <cell r="C484" t="str">
            <v>Ригель фахверка 3РФ3-1</v>
          </cell>
          <cell r="D484">
            <v>18</v>
          </cell>
          <cell r="E484">
            <v>4.8</v>
          </cell>
        </row>
        <row r="485">
          <cell r="B485" t="str">
            <v>3СВ1-1</v>
          </cell>
          <cell r="C485" t="str">
            <v>Связь 3СВ1-1</v>
          </cell>
          <cell r="D485">
            <v>16</v>
          </cell>
          <cell r="E485">
            <v>235.1</v>
          </cell>
        </row>
        <row r="486">
          <cell r="B486" t="str">
            <v>3СВ1-2</v>
          </cell>
          <cell r="C486" t="str">
            <v>Связь 3СВ1-2</v>
          </cell>
          <cell r="D486">
            <v>16</v>
          </cell>
          <cell r="E486">
            <v>232.1</v>
          </cell>
        </row>
        <row r="487">
          <cell r="B487" t="str">
            <v>3СВ2-1</v>
          </cell>
          <cell r="C487" t="str">
            <v>Связь 3СВ2-1</v>
          </cell>
          <cell r="D487">
            <v>4</v>
          </cell>
          <cell r="E487">
            <v>240.1</v>
          </cell>
        </row>
        <row r="488">
          <cell r="B488" t="str">
            <v>3СВ2-2</v>
          </cell>
          <cell r="C488" t="str">
            <v>Связь 3СВ2-2</v>
          </cell>
          <cell r="D488">
            <v>2</v>
          </cell>
          <cell r="E488">
            <v>230</v>
          </cell>
        </row>
        <row r="489">
          <cell r="B489" t="str">
            <v>3СВ3-1</v>
          </cell>
          <cell r="C489" t="str">
            <v>Связь 3СВ3-1</v>
          </cell>
          <cell r="D489">
            <v>2</v>
          </cell>
          <cell r="E489">
            <v>377.3</v>
          </cell>
        </row>
        <row r="490">
          <cell r="B490" t="str">
            <v>3СВ4-1</v>
          </cell>
          <cell r="C490" t="str">
            <v>Связь 3СВ4-1</v>
          </cell>
          <cell r="D490">
            <v>1</v>
          </cell>
          <cell r="E490">
            <v>212.7</v>
          </cell>
        </row>
        <row r="491">
          <cell r="B491" t="str">
            <v>3СВ4-2</v>
          </cell>
          <cell r="C491" t="str">
            <v>Связь 3СВ4-2</v>
          </cell>
          <cell r="D491">
            <v>2</v>
          </cell>
          <cell r="E491">
            <v>214.9</v>
          </cell>
        </row>
        <row r="492">
          <cell r="B492" t="str">
            <v>3СВ4-3</v>
          </cell>
          <cell r="C492" t="str">
            <v>Связь 3СВ4-3</v>
          </cell>
          <cell r="D492">
            <v>1</v>
          </cell>
          <cell r="E492">
            <v>212.7</v>
          </cell>
        </row>
        <row r="493">
          <cell r="B493" t="str">
            <v>3СВ5-1</v>
          </cell>
          <cell r="C493" t="str">
            <v>Связь 3СВ5-1</v>
          </cell>
          <cell r="D493">
            <v>2</v>
          </cell>
          <cell r="E493">
            <v>103.8</v>
          </cell>
        </row>
        <row r="494">
          <cell r="B494" t="str">
            <v>3СВ5-2</v>
          </cell>
          <cell r="C494" t="str">
            <v>Связь 3СВ5-2</v>
          </cell>
          <cell r="D494">
            <v>2</v>
          </cell>
          <cell r="E494">
            <v>106.7</v>
          </cell>
        </row>
        <row r="495">
          <cell r="B495" t="str">
            <v>3СГ1-1</v>
          </cell>
          <cell r="C495" t="str">
            <v>Связь 3СГ1-1</v>
          </cell>
          <cell r="D495">
            <v>8</v>
          </cell>
          <cell r="E495">
            <v>55</v>
          </cell>
        </row>
        <row r="496">
          <cell r="B496" t="str">
            <v>3СГ1-2</v>
          </cell>
          <cell r="C496" t="str">
            <v>Связь 3СГ1-2</v>
          </cell>
          <cell r="D496">
            <v>4</v>
          </cell>
          <cell r="E496">
            <v>53.9</v>
          </cell>
        </row>
        <row r="497">
          <cell r="B497" t="str">
            <v>3СГ1-3</v>
          </cell>
          <cell r="C497" t="str">
            <v>Связь 3СГ1-3</v>
          </cell>
          <cell r="D497">
            <v>17</v>
          </cell>
          <cell r="E497">
            <v>53.5</v>
          </cell>
        </row>
        <row r="498">
          <cell r="B498" t="str">
            <v>3СГ1-4</v>
          </cell>
          <cell r="C498" t="str">
            <v>Связь 3СГ1-4</v>
          </cell>
          <cell r="D498">
            <v>1</v>
          </cell>
          <cell r="E498">
            <v>46.4</v>
          </cell>
        </row>
        <row r="499">
          <cell r="B499" t="str">
            <v>3СГ1-5</v>
          </cell>
          <cell r="C499" t="str">
            <v>Связь 3СГ1-5</v>
          </cell>
          <cell r="D499">
            <v>1</v>
          </cell>
          <cell r="E499">
            <v>49.2</v>
          </cell>
        </row>
        <row r="500">
          <cell r="B500" t="str">
            <v>3СГ1-6</v>
          </cell>
          <cell r="C500" t="str">
            <v>Связь 3СГ1-6</v>
          </cell>
          <cell r="D500">
            <v>1</v>
          </cell>
          <cell r="E500">
            <v>52.6</v>
          </cell>
        </row>
        <row r="501">
          <cell r="B501" t="str">
            <v>3СГ1-7</v>
          </cell>
          <cell r="C501" t="str">
            <v>Связь 3СГ1-7</v>
          </cell>
          <cell r="D501">
            <v>1</v>
          </cell>
          <cell r="E501">
            <v>37.299999999999997</v>
          </cell>
        </row>
        <row r="502">
          <cell r="B502" t="str">
            <v>3СГ1-8</v>
          </cell>
          <cell r="C502" t="str">
            <v>Связь 3СГ1-8</v>
          </cell>
          <cell r="D502">
            <v>2</v>
          </cell>
          <cell r="E502">
            <v>35.700000000000003</v>
          </cell>
        </row>
        <row r="503">
          <cell r="B503" t="str">
            <v>3СГ1-9</v>
          </cell>
          <cell r="C503" t="str">
            <v>Связь 3СГ1-9</v>
          </cell>
          <cell r="D503">
            <v>1</v>
          </cell>
          <cell r="E503">
            <v>29.5</v>
          </cell>
        </row>
        <row r="504">
          <cell r="B504" t="str">
            <v>3СГ1-10</v>
          </cell>
          <cell r="C504" t="str">
            <v>Связь 3СГ1-10</v>
          </cell>
          <cell r="D504">
            <v>1</v>
          </cell>
          <cell r="E504">
            <v>24.7</v>
          </cell>
        </row>
        <row r="505">
          <cell r="B505" t="str">
            <v>3СГ2-1</v>
          </cell>
          <cell r="C505" t="str">
            <v>Связь 3СГ2-1</v>
          </cell>
          <cell r="D505">
            <v>2</v>
          </cell>
          <cell r="E505">
            <v>216.8</v>
          </cell>
        </row>
        <row r="506">
          <cell r="B506" t="str">
            <v>3СГ2-2</v>
          </cell>
          <cell r="C506" t="str">
            <v>Связь 3СГ2-2</v>
          </cell>
          <cell r="D506">
            <v>1</v>
          </cell>
          <cell r="E506">
            <v>219.2</v>
          </cell>
        </row>
        <row r="507">
          <cell r="B507" t="str">
            <v>3СГ2-3</v>
          </cell>
          <cell r="C507" t="str">
            <v>Связь 3СГ2-3</v>
          </cell>
          <cell r="D507">
            <v>1</v>
          </cell>
          <cell r="E507">
            <v>219.2</v>
          </cell>
        </row>
        <row r="508">
          <cell r="B508" t="str">
            <v>3СТ1-1</v>
          </cell>
          <cell r="C508" t="str">
            <v>Стойка 3СТ1-1</v>
          </cell>
          <cell r="D508">
            <v>1</v>
          </cell>
          <cell r="E508">
            <v>277.10000000000002</v>
          </cell>
        </row>
        <row r="509">
          <cell r="B509" t="str">
            <v>3СТ1-2</v>
          </cell>
          <cell r="C509" t="str">
            <v>Стойка 3СТ1-2</v>
          </cell>
          <cell r="D509">
            <v>1</v>
          </cell>
          <cell r="E509">
            <v>427.4</v>
          </cell>
        </row>
        <row r="510">
          <cell r="B510" t="str">
            <v>3СТ1-3</v>
          </cell>
          <cell r="C510" t="str">
            <v>Стойка 3СТ1-3</v>
          </cell>
          <cell r="D510">
            <v>1</v>
          </cell>
          <cell r="E510">
            <v>322.89999999999998</v>
          </cell>
        </row>
        <row r="511">
          <cell r="B511" t="str">
            <v>3СТ1-4</v>
          </cell>
          <cell r="C511" t="str">
            <v>Стойка 3СТ1-4</v>
          </cell>
          <cell r="D511">
            <v>1</v>
          </cell>
          <cell r="E511">
            <v>473.1</v>
          </cell>
        </row>
        <row r="512">
          <cell r="B512" t="str">
            <v>3СФ1-1</v>
          </cell>
          <cell r="C512" t="str">
            <v>Стойка фахверка 3СФ1-1</v>
          </cell>
          <cell r="D512">
            <v>1</v>
          </cell>
          <cell r="E512">
            <v>61.1</v>
          </cell>
        </row>
        <row r="513">
          <cell r="B513" t="str">
            <v>3СФ1-2</v>
          </cell>
          <cell r="C513" t="str">
            <v>Стойка фахверка 3СФ1-2</v>
          </cell>
          <cell r="D513">
            <v>1</v>
          </cell>
          <cell r="E513">
            <v>61.1</v>
          </cell>
        </row>
        <row r="514">
          <cell r="B514" t="str">
            <v>3СФ2-1</v>
          </cell>
          <cell r="C514" t="str">
            <v>Стойка фахверка 3СФ2-1</v>
          </cell>
          <cell r="D514">
            <v>12</v>
          </cell>
          <cell r="E514">
            <v>28.9</v>
          </cell>
        </row>
        <row r="515">
          <cell r="B515" t="str">
            <v>3СФ2-2</v>
          </cell>
          <cell r="C515" t="str">
            <v>Стойка фахверка 3СФ2-2</v>
          </cell>
          <cell r="D515">
            <v>1</v>
          </cell>
          <cell r="E515">
            <v>36</v>
          </cell>
        </row>
        <row r="516">
          <cell r="B516" t="str">
            <v>3СФ2-3</v>
          </cell>
          <cell r="C516" t="str">
            <v>Стойка фахверка 3СФ2-3</v>
          </cell>
          <cell r="D516">
            <v>1</v>
          </cell>
          <cell r="E516">
            <v>45.9</v>
          </cell>
        </row>
        <row r="517">
          <cell r="B517" t="str">
            <v>3СФ3-1</v>
          </cell>
          <cell r="C517" t="str">
            <v>Стойка фахверка 3СФ3-1</v>
          </cell>
          <cell r="D517">
            <v>2</v>
          </cell>
          <cell r="E517">
            <v>9.4</v>
          </cell>
        </row>
        <row r="518">
          <cell r="B518" t="str">
            <v>3СФ3-2</v>
          </cell>
          <cell r="C518" t="str">
            <v>Стойка фахверка 3СФ3-2</v>
          </cell>
          <cell r="D518">
            <v>2</v>
          </cell>
          <cell r="E518">
            <v>8.8000000000000007</v>
          </cell>
        </row>
        <row r="519">
          <cell r="B519" t="str">
            <v>3СФ3-3</v>
          </cell>
          <cell r="C519" t="str">
            <v>Стойка фахверка 3СФ3-3</v>
          </cell>
          <cell r="D519">
            <v>14</v>
          </cell>
          <cell r="E519">
            <v>10.9</v>
          </cell>
        </row>
        <row r="520">
          <cell r="B520" t="str">
            <v>3СФ3-4</v>
          </cell>
          <cell r="C520" t="str">
            <v>Стойка фахверка 3СФ3-4</v>
          </cell>
          <cell r="D520">
            <v>2</v>
          </cell>
          <cell r="E520">
            <v>10.4</v>
          </cell>
        </row>
        <row r="521">
          <cell r="B521" t="str">
            <v>3СФ3-5</v>
          </cell>
          <cell r="C521" t="str">
            <v>Стойка фахверка 3СФ3-5</v>
          </cell>
          <cell r="D521">
            <v>12</v>
          </cell>
          <cell r="E521">
            <v>8.8000000000000007</v>
          </cell>
        </row>
        <row r="522">
          <cell r="B522" t="str">
            <v>3СФ3-6</v>
          </cell>
          <cell r="C522" t="str">
            <v>Стойка фахверка 3СФ3-6</v>
          </cell>
          <cell r="D522">
            <v>12</v>
          </cell>
          <cell r="E522">
            <v>10.5</v>
          </cell>
        </row>
        <row r="523">
          <cell r="B523" t="str">
            <v>3ФП1-1</v>
          </cell>
          <cell r="C523" t="str">
            <v>Ферма 3ФП1-1</v>
          </cell>
          <cell r="D523">
            <v>4</v>
          </cell>
          <cell r="E523">
            <v>1471.5</v>
          </cell>
        </row>
        <row r="524">
          <cell r="B524" t="str">
            <v>3ФП2-1</v>
          </cell>
          <cell r="C524" t="str">
            <v>Ферма 3ФП2-1</v>
          </cell>
          <cell r="D524">
            <v>7</v>
          </cell>
          <cell r="E524">
            <v>1414.8</v>
          </cell>
        </row>
        <row r="525">
          <cell r="B525" t="str">
            <v>3ФП3-1</v>
          </cell>
          <cell r="C525" t="str">
            <v>Ферма 3ФП3-1</v>
          </cell>
          <cell r="D525">
            <v>2</v>
          </cell>
          <cell r="E525">
            <v>1427.8</v>
          </cell>
        </row>
        <row r="526">
          <cell r="B526" t="str">
            <v>3Ш-1</v>
          </cell>
          <cell r="C526" t="str">
            <v>Шайба 3Ш-1</v>
          </cell>
          <cell r="D526">
            <v>128</v>
          </cell>
          <cell r="E526">
            <v>1.6</v>
          </cell>
        </row>
        <row r="527">
          <cell r="B527" t="str">
            <v>3Ш-2</v>
          </cell>
          <cell r="C527" t="str">
            <v>Шайба 3Ш-2</v>
          </cell>
          <cell r="D527">
            <v>16</v>
          </cell>
          <cell r="E527">
            <v>1</v>
          </cell>
        </row>
        <row r="528">
          <cell r="B528" t="str">
            <v>3Щ1-1</v>
          </cell>
          <cell r="C528" t="str">
            <v>Щит 3Щ1-1</v>
          </cell>
          <cell r="D528">
            <v>8</v>
          </cell>
          <cell r="E528">
            <v>47.7</v>
          </cell>
        </row>
      </sheetData>
      <sheetData sheetId="3" refreshError="1">
        <row r="3">
          <cell r="B3" t="str">
            <v>4А-1</v>
          </cell>
          <cell r="C3" t="str">
            <v>Связь 4А-1</v>
          </cell>
          <cell r="D3">
            <v>13</v>
          </cell>
          <cell r="E3">
            <v>45.5</v>
          </cell>
        </row>
        <row r="4">
          <cell r="B4" t="str">
            <v>4Б-1</v>
          </cell>
          <cell r="C4" t="str">
            <v>Распорка 4Б-1</v>
          </cell>
          <cell r="D4">
            <v>1</v>
          </cell>
          <cell r="E4">
            <v>70.599999999999994</v>
          </cell>
        </row>
        <row r="5">
          <cell r="B5" t="str">
            <v>4Б1-1</v>
          </cell>
          <cell r="C5" t="str">
            <v>Балка 4Б1-1</v>
          </cell>
          <cell r="D5">
            <v>1</v>
          </cell>
          <cell r="E5">
            <v>4701.6000000000004</v>
          </cell>
        </row>
        <row r="6">
          <cell r="B6" t="str">
            <v>4Б1-2</v>
          </cell>
          <cell r="C6" t="str">
            <v>Балка 4Б1-2</v>
          </cell>
          <cell r="D6">
            <v>3</v>
          </cell>
          <cell r="E6">
            <v>4551.2</v>
          </cell>
        </row>
        <row r="7">
          <cell r="B7" t="str">
            <v>4Б1-3</v>
          </cell>
          <cell r="C7" t="str">
            <v>Балка 4Б1-3</v>
          </cell>
          <cell r="D7">
            <v>2</v>
          </cell>
          <cell r="E7">
            <v>4535.6000000000004</v>
          </cell>
        </row>
        <row r="8">
          <cell r="B8" t="str">
            <v>4Б1-4</v>
          </cell>
          <cell r="C8" t="str">
            <v>Балка 4Б1-4</v>
          </cell>
          <cell r="D8">
            <v>1</v>
          </cell>
          <cell r="E8">
            <v>4526.5</v>
          </cell>
        </row>
        <row r="9">
          <cell r="B9" t="str">
            <v>4Б1-5</v>
          </cell>
          <cell r="C9" t="str">
            <v>Балка 4Б1-5</v>
          </cell>
          <cell r="D9">
            <v>1</v>
          </cell>
          <cell r="E9">
            <v>4542.1000000000004</v>
          </cell>
        </row>
        <row r="10">
          <cell r="B10" t="str">
            <v>4Б1-6</v>
          </cell>
          <cell r="C10" t="str">
            <v>Балка 4Б1-6</v>
          </cell>
          <cell r="D10">
            <v>1</v>
          </cell>
          <cell r="E10">
            <v>4526.5</v>
          </cell>
        </row>
        <row r="11">
          <cell r="B11" t="str">
            <v>4Б1-7</v>
          </cell>
          <cell r="C11" t="str">
            <v>Балка 4Б1-7</v>
          </cell>
          <cell r="D11">
            <v>1</v>
          </cell>
          <cell r="E11">
            <v>4542.1000000000004</v>
          </cell>
        </row>
        <row r="12">
          <cell r="B12" t="str">
            <v>4Б1-8</v>
          </cell>
          <cell r="C12" t="str">
            <v>Балка 4Б1-8</v>
          </cell>
          <cell r="D12">
            <v>1</v>
          </cell>
          <cell r="E12">
            <v>4552.8999999999996</v>
          </cell>
        </row>
        <row r="13">
          <cell r="B13" t="str">
            <v>4Б2-1</v>
          </cell>
          <cell r="C13" t="str">
            <v>Балка 4Б2-1</v>
          </cell>
          <cell r="D13">
            <v>1</v>
          </cell>
          <cell r="E13">
            <v>4381.8999999999996</v>
          </cell>
        </row>
        <row r="14">
          <cell r="B14" t="str">
            <v>4Б2-2</v>
          </cell>
          <cell r="C14" t="str">
            <v>Балка 4Б2-2</v>
          </cell>
          <cell r="D14">
            <v>1</v>
          </cell>
          <cell r="E14">
            <v>4416</v>
          </cell>
        </row>
        <row r="15">
          <cell r="B15" t="str">
            <v>4Б3-1</v>
          </cell>
          <cell r="C15" t="str">
            <v>Балка 4Б3-1</v>
          </cell>
          <cell r="D15">
            <v>1</v>
          </cell>
          <cell r="E15">
            <v>2312.5</v>
          </cell>
        </row>
        <row r="16">
          <cell r="B16" t="str">
            <v>4Б4-1</v>
          </cell>
          <cell r="C16" t="str">
            <v>Балка 4Б4-1</v>
          </cell>
          <cell r="D16">
            <v>1</v>
          </cell>
          <cell r="E16">
            <v>186.6</v>
          </cell>
        </row>
        <row r="17">
          <cell r="B17" t="str">
            <v>4Б4-2</v>
          </cell>
          <cell r="C17" t="str">
            <v>Балка 4Б4-2</v>
          </cell>
          <cell r="D17">
            <v>1</v>
          </cell>
          <cell r="E17">
            <v>186.6</v>
          </cell>
        </row>
        <row r="18">
          <cell r="B18" t="str">
            <v>4Б4-3</v>
          </cell>
          <cell r="C18" t="str">
            <v>Балка 4Б4-3</v>
          </cell>
          <cell r="D18">
            <v>2</v>
          </cell>
          <cell r="E18">
            <v>186.6</v>
          </cell>
        </row>
        <row r="19">
          <cell r="B19" t="str">
            <v>4Б4-4</v>
          </cell>
          <cell r="C19" t="str">
            <v>Балка 4Б4-4</v>
          </cell>
          <cell r="D19">
            <v>1</v>
          </cell>
          <cell r="E19">
            <v>658.3</v>
          </cell>
        </row>
        <row r="20">
          <cell r="B20" t="str">
            <v>4Б4-5</v>
          </cell>
          <cell r="C20" t="str">
            <v>Балка 4Б4-5</v>
          </cell>
          <cell r="D20">
            <v>1</v>
          </cell>
          <cell r="E20">
            <v>670.6</v>
          </cell>
        </row>
        <row r="21">
          <cell r="B21" t="str">
            <v>4Б4-6</v>
          </cell>
          <cell r="C21" t="str">
            <v>Балка 4Б4-6</v>
          </cell>
          <cell r="D21">
            <v>2</v>
          </cell>
          <cell r="E21">
            <v>670.2</v>
          </cell>
        </row>
        <row r="22">
          <cell r="B22" t="str">
            <v>4Б4-7</v>
          </cell>
          <cell r="C22" t="str">
            <v>Балка 4Б4-7</v>
          </cell>
          <cell r="D22">
            <v>1</v>
          </cell>
          <cell r="E22">
            <v>647.20000000000005</v>
          </cell>
        </row>
        <row r="23">
          <cell r="B23" t="str">
            <v>4Б4-8</v>
          </cell>
          <cell r="C23" t="str">
            <v>Балка 4Б4-8</v>
          </cell>
          <cell r="D23">
            <v>1</v>
          </cell>
          <cell r="E23">
            <v>659.5</v>
          </cell>
        </row>
        <row r="24">
          <cell r="B24" t="str">
            <v>4Б4-9</v>
          </cell>
          <cell r="C24" t="str">
            <v>Балка 4Б4-9</v>
          </cell>
          <cell r="D24">
            <v>2</v>
          </cell>
          <cell r="E24">
            <v>645.79999999999995</v>
          </cell>
        </row>
        <row r="25">
          <cell r="B25" t="str">
            <v>4Б4-10</v>
          </cell>
          <cell r="C25" t="str">
            <v>Балка 4Б4-10</v>
          </cell>
          <cell r="D25">
            <v>1</v>
          </cell>
          <cell r="E25">
            <v>645.79999999999995</v>
          </cell>
        </row>
        <row r="26">
          <cell r="B26" t="str">
            <v>4Б4-11</v>
          </cell>
          <cell r="C26" t="str">
            <v>Балка 4Б4-11</v>
          </cell>
          <cell r="D26">
            <v>1</v>
          </cell>
          <cell r="E26">
            <v>658.1</v>
          </cell>
        </row>
        <row r="27">
          <cell r="B27" t="str">
            <v>4Б4-12</v>
          </cell>
          <cell r="C27" t="str">
            <v>Балка 4Б4-12</v>
          </cell>
          <cell r="D27">
            <v>2</v>
          </cell>
          <cell r="E27">
            <v>658.3</v>
          </cell>
        </row>
        <row r="28">
          <cell r="B28" t="str">
            <v>4Б4-13</v>
          </cell>
          <cell r="C28" t="str">
            <v>Балка 4Б4-13</v>
          </cell>
          <cell r="D28">
            <v>2</v>
          </cell>
          <cell r="E28">
            <v>658.3</v>
          </cell>
        </row>
        <row r="29">
          <cell r="B29" t="str">
            <v>4Б4-14</v>
          </cell>
          <cell r="C29" t="str">
            <v>Балка 4Б4-14</v>
          </cell>
          <cell r="D29">
            <v>2</v>
          </cell>
          <cell r="E29">
            <v>670.6</v>
          </cell>
        </row>
        <row r="30">
          <cell r="B30" t="str">
            <v>4Б4-15</v>
          </cell>
          <cell r="C30" t="str">
            <v>Балка 4Б4-15</v>
          </cell>
          <cell r="D30">
            <v>2</v>
          </cell>
          <cell r="E30">
            <v>645.79999999999995</v>
          </cell>
        </row>
        <row r="31">
          <cell r="B31" t="str">
            <v>4Б4-16</v>
          </cell>
          <cell r="C31" t="str">
            <v>Балка 4Б4-16</v>
          </cell>
          <cell r="D31">
            <v>2</v>
          </cell>
          <cell r="E31">
            <v>645.79999999999995</v>
          </cell>
        </row>
        <row r="32">
          <cell r="B32" t="str">
            <v>4Б4-17</v>
          </cell>
          <cell r="C32" t="str">
            <v>Балка 4Б4-17</v>
          </cell>
          <cell r="D32">
            <v>2</v>
          </cell>
          <cell r="E32">
            <v>658.1</v>
          </cell>
        </row>
        <row r="33">
          <cell r="B33" t="str">
            <v>4Б4-18</v>
          </cell>
          <cell r="C33" t="str">
            <v>Балка 4Б4-18</v>
          </cell>
          <cell r="D33">
            <v>2</v>
          </cell>
          <cell r="E33">
            <v>645.79999999999995</v>
          </cell>
        </row>
        <row r="34">
          <cell r="B34" t="str">
            <v>4Б4-19</v>
          </cell>
          <cell r="C34" t="str">
            <v>Балка 4Б4-19</v>
          </cell>
          <cell r="D34">
            <v>2</v>
          </cell>
          <cell r="E34">
            <v>658.3</v>
          </cell>
        </row>
        <row r="35">
          <cell r="B35" t="str">
            <v>4Б4-20</v>
          </cell>
          <cell r="C35" t="str">
            <v>Балка 4Б4-20</v>
          </cell>
          <cell r="D35">
            <v>1</v>
          </cell>
          <cell r="E35">
            <v>691.2</v>
          </cell>
        </row>
        <row r="36">
          <cell r="B36" t="str">
            <v>4Б4-21</v>
          </cell>
          <cell r="C36" t="str">
            <v>Балка 4Б4-21</v>
          </cell>
          <cell r="D36">
            <v>1</v>
          </cell>
          <cell r="E36">
            <v>678.9</v>
          </cell>
        </row>
        <row r="37">
          <cell r="B37" t="str">
            <v>4Б4-22</v>
          </cell>
          <cell r="C37" t="str">
            <v>Балка 4Б4-22</v>
          </cell>
          <cell r="D37">
            <v>1</v>
          </cell>
          <cell r="E37">
            <v>678.7</v>
          </cell>
        </row>
        <row r="38">
          <cell r="B38" t="str">
            <v>4Б4-23</v>
          </cell>
          <cell r="C38" t="str">
            <v>Балка 4Б4-23</v>
          </cell>
          <cell r="D38">
            <v>1</v>
          </cell>
          <cell r="E38">
            <v>667.6</v>
          </cell>
        </row>
        <row r="39">
          <cell r="B39" t="str">
            <v>4Б4-24</v>
          </cell>
          <cell r="C39" t="str">
            <v>Балка 4Б4-24</v>
          </cell>
          <cell r="D39">
            <v>1</v>
          </cell>
          <cell r="E39">
            <v>679.9</v>
          </cell>
        </row>
        <row r="40">
          <cell r="B40" t="str">
            <v>4Б4-25</v>
          </cell>
          <cell r="C40" t="str">
            <v>Балка 4Б4-25</v>
          </cell>
          <cell r="D40">
            <v>1</v>
          </cell>
          <cell r="E40">
            <v>655.5</v>
          </cell>
        </row>
        <row r="41">
          <cell r="B41" t="str">
            <v>4Б4-26</v>
          </cell>
          <cell r="C41" t="str">
            <v>Балка 4Б4-26</v>
          </cell>
          <cell r="D41">
            <v>1</v>
          </cell>
          <cell r="E41">
            <v>668.6</v>
          </cell>
        </row>
        <row r="42">
          <cell r="B42" t="str">
            <v>4Б4-27</v>
          </cell>
          <cell r="C42" t="str">
            <v>Балка 4Б4-27</v>
          </cell>
          <cell r="D42">
            <v>1</v>
          </cell>
          <cell r="E42">
            <v>670.6</v>
          </cell>
        </row>
        <row r="43">
          <cell r="B43" t="str">
            <v>4Б4-28</v>
          </cell>
          <cell r="C43" t="str">
            <v>Балка 4Б4-28</v>
          </cell>
          <cell r="D43">
            <v>1</v>
          </cell>
          <cell r="E43">
            <v>658.3</v>
          </cell>
        </row>
        <row r="44">
          <cell r="B44" t="str">
            <v>4Б4-29</v>
          </cell>
          <cell r="C44" t="str">
            <v>Балка 4Б4-29</v>
          </cell>
          <cell r="D44">
            <v>1</v>
          </cell>
          <cell r="E44">
            <v>670.6</v>
          </cell>
        </row>
        <row r="45">
          <cell r="B45" t="str">
            <v>4Б5-1</v>
          </cell>
          <cell r="C45" t="str">
            <v>Балка 4Б5-1</v>
          </cell>
          <cell r="D45">
            <v>1</v>
          </cell>
          <cell r="E45">
            <v>324.89999999999998</v>
          </cell>
        </row>
        <row r="46">
          <cell r="B46" t="str">
            <v>4Б5-2</v>
          </cell>
          <cell r="C46" t="str">
            <v>Балка 4Б5-2</v>
          </cell>
          <cell r="D46">
            <v>1</v>
          </cell>
          <cell r="E46">
            <v>323.7</v>
          </cell>
        </row>
        <row r="47">
          <cell r="B47" t="str">
            <v>4Б5-3</v>
          </cell>
          <cell r="C47" t="str">
            <v>Балка 4Б5-3</v>
          </cell>
          <cell r="D47">
            <v>1</v>
          </cell>
          <cell r="E47">
            <v>325.3</v>
          </cell>
        </row>
        <row r="48">
          <cell r="B48" t="str">
            <v>4Б5-4</v>
          </cell>
          <cell r="C48" t="str">
            <v>Балка 4Б5-4</v>
          </cell>
          <cell r="D48">
            <v>1</v>
          </cell>
          <cell r="E48">
            <v>334.9</v>
          </cell>
        </row>
        <row r="49">
          <cell r="B49" t="str">
            <v>4Б5-5</v>
          </cell>
          <cell r="C49" t="str">
            <v>Балка 4Б5-5</v>
          </cell>
          <cell r="D49">
            <v>4</v>
          </cell>
          <cell r="E49">
            <v>315.60000000000002</v>
          </cell>
        </row>
        <row r="50">
          <cell r="B50" t="str">
            <v>4Б5-6</v>
          </cell>
          <cell r="C50" t="str">
            <v>Балка 4Б5-6</v>
          </cell>
          <cell r="D50">
            <v>4</v>
          </cell>
          <cell r="E50">
            <v>314.39999999999998</v>
          </cell>
        </row>
        <row r="51">
          <cell r="B51" t="str">
            <v>4Б6-1</v>
          </cell>
          <cell r="C51" t="str">
            <v>Балка 4Б6-1</v>
          </cell>
          <cell r="D51">
            <v>1</v>
          </cell>
          <cell r="E51">
            <v>369.7</v>
          </cell>
        </row>
        <row r="52">
          <cell r="B52" t="str">
            <v>4Б6-2</v>
          </cell>
          <cell r="C52" t="str">
            <v>Балка 4Б6-2</v>
          </cell>
          <cell r="D52">
            <v>1</v>
          </cell>
          <cell r="E52">
            <v>369.7</v>
          </cell>
        </row>
        <row r="53">
          <cell r="B53" t="str">
            <v>4Б6-3</v>
          </cell>
          <cell r="C53" t="str">
            <v>Балка 4Б6-3</v>
          </cell>
          <cell r="D53">
            <v>1</v>
          </cell>
          <cell r="E53">
            <v>369.7</v>
          </cell>
        </row>
        <row r="54">
          <cell r="B54" t="str">
            <v>4Б6-4</v>
          </cell>
          <cell r="C54" t="str">
            <v>Балка 4Б6-4</v>
          </cell>
          <cell r="D54">
            <v>1</v>
          </cell>
          <cell r="E54">
            <v>369.7</v>
          </cell>
        </row>
        <row r="55">
          <cell r="B55" t="str">
            <v>4Б7-1</v>
          </cell>
          <cell r="C55" t="str">
            <v>Балка 4Б7-1</v>
          </cell>
          <cell r="D55">
            <v>1</v>
          </cell>
          <cell r="E55">
            <v>30.4</v>
          </cell>
        </row>
        <row r="56">
          <cell r="B56" t="str">
            <v>4Б7-2</v>
          </cell>
          <cell r="C56" t="str">
            <v>Балка 4Б7-2</v>
          </cell>
          <cell r="D56">
            <v>7</v>
          </cell>
          <cell r="E56">
            <v>33</v>
          </cell>
        </row>
        <row r="57">
          <cell r="B57" t="str">
            <v>4Б7-3</v>
          </cell>
          <cell r="C57" t="str">
            <v>Балка 4Б7-3</v>
          </cell>
          <cell r="D57">
            <v>75</v>
          </cell>
          <cell r="E57">
            <v>118.4</v>
          </cell>
        </row>
        <row r="58">
          <cell r="B58" t="str">
            <v>4Б7-4</v>
          </cell>
          <cell r="C58" t="str">
            <v>Балка 4Б7-4</v>
          </cell>
          <cell r="D58">
            <v>1</v>
          </cell>
          <cell r="E58">
            <v>22.3</v>
          </cell>
        </row>
        <row r="59">
          <cell r="B59" t="str">
            <v>4Б7-5</v>
          </cell>
          <cell r="C59" t="str">
            <v>Балка 4Б7-5</v>
          </cell>
          <cell r="D59">
            <v>1</v>
          </cell>
          <cell r="E59">
            <v>35</v>
          </cell>
        </row>
        <row r="60">
          <cell r="B60" t="str">
            <v>4Б7-6</v>
          </cell>
          <cell r="C60" t="str">
            <v>Балка 4Б7-6</v>
          </cell>
          <cell r="D60">
            <v>1</v>
          </cell>
          <cell r="E60">
            <v>46.3</v>
          </cell>
        </row>
        <row r="61">
          <cell r="B61" t="str">
            <v>4Б7-7</v>
          </cell>
          <cell r="C61" t="str">
            <v>Балка 4Б7-7</v>
          </cell>
          <cell r="D61">
            <v>1</v>
          </cell>
          <cell r="E61">
            <v>40.5</v>
          </cell>
        </row>
        <row r="62">
          <cell r="B62" t="str">
            <v>4Б7-8</v>
          </cell>
          <cell r="C62" t="str">
            <v>Балка 4Б7-8</v>
          </cell>
          <cell r="D62">
            <v>9</v>
          </cell>
          <cell r="E62">
            <v>50.3</v>
          </cell>
        </row>
        <row r="63">
          <cell r="B63" t="str">
            <v>4Б7-9</v>
          </cell>
          <cell r="C63" t="str">
            <v>Балка 4Б7-9</v>
          </cell>
          <cell r="D63">
            <v>1</v>
          </cell>
          <cell r="E63">
            <v>122</v>
          </cell>
        </row>
        <row r="64">
          <cell r="B64" t="str">
            <v>4Б7-10</v>
          </cell>
          <cell r="C64" t="str">
            <v>Балка 4Б7-10</v>
          </cell>
          <cell r="D64">
            <v>1</v>
          </cell>
          <cell r="E64">
            <v>46.3</v>
          </cell>
        </row>
        <row r="65">
          <cell r="B65" t="str">
            <v>4Б7-11</v>
          </cell>
          <cell r="C65" t="str">
            <v>Балка 4Б7-11</v>
          </cell>
          <cell r="D65">
            <v>1</v>
          </cell>
          <cell r="E65">
            <v>40.5</v>
          </cell>
        </row>
        <row r="66">
          <cell r="B66" t="str">
            <v>4Б7-12</v>
          </cell>
          <cell r="C66" t="str">
            <v>Балка 4Б7-12</v>
          </cell>
          <cell r="D66">
            <v>1</v>
          </cell>
          <cell r="E66">
            <v>42.8</v>
          </cell>
        </row>
        <row r="67">
          <cell r="B67" t="str">
            <v>4Б7-13</v>
          </cell>
          <cell r="C67" t="str">
            <v>Балка 4Б7-13</v>
          </cell>
          <cell r="D67">
            <v>1</v>
          </cell>
          <cell r="E67">
            <v>30.2</v>
          </cell>
        </row>
        <row r="68">
          <cell r="B68" t="str">
            <v>4Б7-14</v>
          </cell>
          <cell r="C68" t="str">
            <v>Балка 4Б7-14</v>
          </cell>
          <cell r="D68">
            <v>1</v>
          </cell>
          <cell r="E68">
            <v>30.2</v>
          </cell>
        </row>
        <row r="69">
          <cell r="B69" t="str">
            <v>4Б7-15</v>
          </cell>
          <cell r="C69" t="str">
            <v>Балка 4Б7-15</v>
          </cell>
          <cell r="D69">
            <v>2</v>
          </cell>
          <cell r="E69">
            <v>42.8</v>
          </cell>
        </row>
        <row r="70">
          <cell r="B70" t="str">
            <v>4Б7-16</v>
          </cell>
          <cell r="C70" t="str">
            <v>Балка 4Б7-16</v>
          </cell>
          <cell r="D70">
            <v>1</v>
          </cell>
          <cell r="E70">
            <v>41.7</v>
          </cell>
        </row>
        <row r="71">
          <cell r="B71" t="str">
            <v>4Б7-17</v>
          </cell>
          <cell r="C71" t="str">
            <v>Балка 4Б7-17</v>
          </cell>
          <cell r="D71">
            <v>1</v>
          </cell>
          <cell r="E71">
            <v>38.200000000000003</v>
          </cell>
        </row>
        <row r="72">
          <cell r="B72" t="str">
            <v>4Б7-18</v>
          </cell>
          <cell r="C72" t="str">
            <v>Балка 4Б7-18</v>
          </cell>
          <cell r="D72">
            <v>1</v>
          </cell>
          <cell r="E72">
            <v>47.5</v>
          </cell>
        </row>
        <row r="73">
          <cell r="B73" t="str">
            <v>4Б7-19</v>
          </cell>
          <cell r="C73" t="str">
            <v>Балка 4Б7-19</v>
          </cell>
          <cell r="D73">
            <v>1</v>
          </cell>
          <cell r="E73">
            <v>122</v>
          </cell>
        </row>
        <row r="74">
          <cell r="B74" t="str">
            <v>4Б7-20</v>
          </cell>
          <cell r="C74" t="str">
            <v>Балка 4Б7-20</v>
          </cell>
          <cell r="D74">
            <v>1</v>
          </cell>
          <cell r="E74">
            <v>122</v>
          </cell>
        </row>
        <row r="75">
          <cell r="B75" t="str">
            <v>4Б7-21</v>
          </cell>
          <cell r="C75" t="str">
            <v>Балка 4Б7-21</v>
          </cell>
          <cell r="D75">
            <v>1</v>
          </cell>
          <cell r="E75">
            <v>41.7</v>
          </cell>
        </row>
        <row r="76">
          <cell r="B76" t="str">
            <v>4Б7-22</v>
          </cell>
          <cell r="C76" t="str">
            <v>Балка 4Б7-22</v>
          </cell>
          <cell r="D76">
            <v>1</v>
          </cell>
          <cell r="E76">
            <v>38.200000000000003</v>
          </cell>
        </row>
        <row r="77">
          <cell r="B77" t="str">
            <v>4Б7-23</v>
          </cell>
          <cell r="C77" t="str">
            <v>Балка 4Б7-23</v>
          </cell>
          <cell r="D77">
            <v>1</v>
          </cell>
          <cell r="E77">
            <v>47.5</v>
          </cell>
        </row>
        <row r="78">
          <cell r="B78" t="str">
            <v>4Б7-24</v>
          </cell>
          <cell r="C78" t="str">
            <v>Балка 4Б7-24</v>
          </cell>
          <cell r="D78">
            <v>1</v>
          </cell>
          <cell r="E78">
            <v>35</v>
          </cell>
        </row>
        <row r="79">
          <cell r="B79" t="str">
            <v>4Б7-25</v>
          </cell>
          <cell r="C79" t="str">
            <v>Балка 4Б7-25</v>
          </cell>
          <cell r="D79">
            <v>2</v>
          </cell>
          <cell r="E79">
            <v>22.3</v>
          </cell>
        </row>
        <row r="80">
          <cell r="B80" t="str">
            <v>4Б7-26</v>
          </cell>
          <cell r="C80" t="str">
            <v>Балка 4Б7-26</v>
          </cell>
          <cell r="D80">
            <v>1</v>
          </cell>
          <cell r="E80">
            <v>17.2</v>
          </cell>
        </row>
        <row r="81">
          <cell r="B81" t="str">
            <v>4Б7-27</v>
          </cell>
          <cell r="C81" t="str">
            <v>Балка 4Б7-27</v>
          </cell>
          <cell r="D81">
            <v>1</v>
          </cell>
          <cell r="E81">
            <v>125</v>
          </cell>
        </row>
        <row r="82">
          <cell r="B82" t="str">
            <v>4Б7-28</v>
          </cell>
          <cell r="C82" t="str">
            <v>Балка 4Б7-28</v>
          </cell>
          <cell r="D82">
            <v>2</v>
          </cell>
          <cell r="E82">
            <v>28.4</v>
          </cell>
        </row>
        <row r="83">
          <cell r="B83" t="str">
            <v>4Б7-29</v>
          </cell>
          <cell r="C83" t="str">
            <v>Балка 4Б7-29</v>
          </cell>
          <cell r="D83">
            <v>4</v>
          </cell>
          <cell r="E83">
            <v>76.3</v>
          </cell>
        </row>
        <row r="84">
          <cell r="B84" t="str">
            <v>4Б7-30</v>
          </cell>
          <cell r="C84" t="str">
            <v>Балка 4Б7-30</v>
          </cell>
          <cell r="D84">
            <v>2</v>
          </cell>
          <cell r="E84">
            <v>48</v>
          </cell>
        </row>
        <row r="85">
          <cell r="B85" t="str">
            <v>4Б7-31</v>
          </cell>
          <cell r="C85" t="str">
            <v>Балка 4Б7-31</v>
          </cell>
          <cell r="D85">
            <v>2</v>
          </cell>
          <cell r="E85">
            <v>71.3</v>
          </cell>
        </row>
        <row r="86">
          <cell r="B86" t="str">
            <v>4Б7-32</v>
          </cell>
          <cell r="C86" t="str">
            <v>Балка 4Б7-32</v>
          </cell>
          <cell r="D86">
            <v>4</v>
          </cell>
          <cell r="E86">
            <v>80.400000000000006</v>
          </cell>
        </row>
        <row r="87">
          <cell r="B87" t="str">
            <v>4Б7-33</v>
          </cell>
          <cell r="C87" t="str">
            <v>Балка 4Б7-33</v>
          </cell>
          <cell r="D87">
            <v>4</v>
          </cell>
          <cell r="E87">
            <v>76.400000000000006</v>
          </cell>
        </row>
        <row r="88">
          <cell r="B88" t="str">
            <v>4Б7-34</v>
          </cell>
          <cell r="C88" t="str">
            <v>Балка 4Б7-34</v>
          </cell>
          <cell r="D88">
            <v>3</v>
          </cell>
          <cell r="E88">
            <v>78.2</v>
          </cell>
        </row>
        <row r="89">
          <cell r="B89" t="str">
            <v>4Б7-35</v>
          </cell>
          <cell r="C89" t="str">
            <v>Балка 4Б7-35</v>
          </cell>
          <cell r="D89">
            <v>2</v>
          </cell>
          <cell r="E89">
            <v>78.2</v>
          </cell>
        </row>
        <row r="90">
          <cell r="B90" t="str">
            <v>4Б7-36</v>
          </cell>
          <cell r="C90" t="str">
            <v>Балка 4Б7-36</v>
          </cell>
          <cell r="D90">
            <v>2</v>
          </cell>
          <cell r="E90">
            <v>48</v>
          </cell>
        </row>
        <row r="91">
          <cell r="B91" t="str">
            <v>4Б7-37</v>
          </cell>
          <cell r="C91" t="str">
            <v>Балка 4Б7-37</v>
          </cell>
          <cell r="D91">
            <v>4</v>
          </cell>
          <cell r="E91">
            <v>76.3</v>
          </cell>
        </row>
        <row r="92">
          <cell r="B92" t="str">
            <v>4Б7-38</v>
          </cell>
          <cell r="C92" t="str">
            <v>Балка 4Б7-38</v>
          </cell>
          <cell r="D92">
            <v>2</v>
          </cell>
          <cell r="E92">
            <v>28.9</v>
          </cell>
        </row>
        <row r="93">
          <cell r="B93" t="str">
            <v>4Б7-39</v>
          </cell>
          <cell r="C93" t="str">
            <v>Балка 4Б7-39</v>
          </cell>
          <cell r="D93">
            <v>1</v>
          </cell>
          <cell r="E93">
            <v>270.3</v>
          </cell>
        </row>
        <row r="94">
          <cell r="B94" t="str">
            <v>4Б8-1</v>
          </cell>
          <cell r="C94" t="str">
            <v>Балка 4Б8-1</v>
          </cell>
          <cell r="D94">
            <v>1</v>
          </cell>
          <cell r="E94">
            <v>3757.4</v>
          </cell>
        </row>
        <row r="95">
          <cell r="B95" t="str">
            <v>4Б8-2</v>
          </cell>
          <cell r="C95" t="str">
            <v>Балка 4Б8-2</v>
          </cell>
          <cell r="D95">
            <v>8</v>
          </cell>
          <cell r="E95">
            <v>3763.7</v>
          </cell>
        </row>
        <row r="96">
          <cell r="B96" t="str">
            <v>4Б8-3</v>
          </cell>
          <cell r="C96" t="str">
            <v>Балка 4Б8-3</v>
          </cell>
          <cell r="D96">
            <v>1</v>
          </cell>
          <cell r="E96">
            <v>3796.9</v>
          </cell>
        </row>
        <row r="97">
          <cell r="B97" t="str">
            <v>4Б8-4</v>
          </cell>
          <cell r="C97" t="str">
            <v>Балка 4Б8-4</v>
          </cell>
          <cell r="D97">
            <v>1</v>
          </cell>
          <cell r="E97">
            <v>3785.3</v>
          </cell>
        </row>
        <row r="98">
          <cell r="B98" t="str">
            <v>4Б8-5</v>
          </cell>
          <cell r="C98" t="str">
            <v>Балка 4Б8-5</v>
          </cell>
          <cell r="D98">
            <v>1</v>
          </cell>
          <cell r="E98">
            <v>3796.9</v>
          </cell>
        </row>
        <row r="99">
          <cell r="B99" t="str">
            <v>4Б8-6</v>
          </cell>
          <cell r="C99" t="str">
            <v>Балка 4Б8-6</v>
          </cell>
          <cell r="D99">
            <v>1</v>
          </cell>
          <cell r="E99">
            <v>3763.7</v>
          </cell>
        </row>
        <row r="100">
          <cell r="B100" t="str">
            <v>4Б9-1</v>
          </cell>
          <cell r="C100" t="str">
            <v>Балка 4Б9-1</v>
          </cell>
          <cell r="D100">
            <v>1</v>
          </cell>
          <cell r="E100">
            <v>1636.9</v>
          </cell>
        </row>
        <row r="101">
          <cell r="B101" t="str">
            <v>4Б10-1</v>
          </cell>
          <cell r="C101" t="str">
            <v>Балка 4Б10-1</v>
          </cell>
          <cell r="D101">
            <v>2</v>
          </cell>
          <cell r="E101">
            <v>637.29999999999995</v>
          </cell>
        </row>
        <row r="102">
          <cell r="B102" t="str">
            <v>4Б10-2</v>
          </cell>
          <cell r="C102" t="str">
            <v>Балка 4Б10-2</v>
          </cell>
          <cell r="D102">
            <v>2</v>
          </cell>
          <cell r="E102">
            <v>637.29999999999995</v>
          </cell>
        </row>
        <row r="103">
          <cell r="B103" t="str">
            <v>4Б11-1</v>
          </cell>
          <cell r="C103" t="str">
            <v>Балка 4Б11-1</v>
          </cell>
          <cell r="D103">
            <v>1</v>
          </cell>
          <cell r="E103">
            <v>791.2</v>
          </cell>
        </row>
        <row r="104">
          <cell r="B104" t="str">
            <v>4Б13-1</v>
          </cell>
          <cell r="C104" t="str">
            <v>Балка 4Б13-1</v>
          </cell>
          <cell r="D104">
            <v>3</v>
          </cell>
          <cell r="E104">
            <v>18</v>
          </cell>
        </row>
        <row r="105">
          <cell r="B105" t="str">
            <v>4Б13-2</v>
          </cell>
          <cell r="C105" t="str">
            <v>Балка 4Б13-2</v>
          </cell>
          <cell r="D105">
            <v>14</v>
          </cell>
          <cell r="E105">
            <v>15.8</v>
          </cell>
        </row>
        <row r="106">
          <cell r="B106" t="str">
            <v>4Б13-3</v>
          </cell>
          <cell r="C106" t="str">
            <v>Балка 4Б13-3</v>
          </cell>
          <cell r="D106">
            <v>1</v>
          </cell>
          <cell r="E106">
            <v>18.5</v>
          </cell>
        </row>
        <row r="107">
          <cell r="B107" t="str">
            <v>4Б13-4</v>
          </cell>
          <cell r="C107" t="str">
            <v>Балка 4Б13-4</v>
          </cell>
          <cell r="D107">
            <v>1</v>
          </cell>
          <cell r="E107">
            <v>12.1</v>
          </cell>
        </row>
        <row r="108">
          <cell r="B108" t="str">
            <v>4Б13-5</v>
          </cell>
          <cell r="C108" t="str">
            <v>Балка 4Б13-5</v>
          </cell>
          <cell r="D108">
            <v>1</v>
          </cell>
          <cell r="E108">
            <v>15.4</v>
          </cell>
        </row>
        <row r="109">
          <cell r="B109" t="str">
            <v>4Б13-6</v>
          </cell>
          <cell r="C109" t="str">
            <v>Балка 4Б13-6</v>
          </cell>
          <cell r="D109">
            <v>3</v>
          </cell>
          <cell r="E109">
            <v>49</v>
          </cell>
        </row>
        <row r="110">
          <cell r="B110" t="str">
            <v>4Б13-7</v>
          </cell>
          <cell r="C110" t="str">
            <v>Балка 4Б13-7</v>
          </cell>
          <cell r="D110">
            <v>3</v>
          </cell>
          <cell r="E110">
            <v>45.6</v>
          </cell>
        </row>
        <row r="111">
          <cell r="B111" t="str">
            <v>4Б13-8</v>
          </cell>
          <cell r="C111" t="str">
            <v>Балка 4Б13-8</v>
          </cell>
          <cell r="D111">
            <v>24</v>
          </cell>
          <cell r="E111">
            <v>16.2</v>
          </cell>
        </row>
        <row r="112">
          <cell r="B112" t="str">
            <v>4Б13-9</v>
          </cell>
          <cell r="C112" t="str">
            <v>Балка 4Б13-9</v>
          </cell>
          <cell r="D112">
            <v>2</v>
          </cell>
          <cell r="E112">
            <v>25.4</v>
          </cell>
        </row>
        <row r="113">
          <cell r="B113" t="str">
            <v>4Б13-10</v>
          </cell>
          <cell r="C113" t="str">
            <v>Балка 4Б13-10</v>
          </cell>
          <cell r="D113">
            <v>1</v>
          </cell>
          <cell r="E113">
            <v>15.6</v>
          </cell>
        </row>
        <row r="114">
          <cell r="B114" t="str">
            <v>4Б13-11</v>
          </cell>
          <cell r="C114" t="str">
            <v>Балка 4Б13-11</v>
          </cell>
          <cell r="D114">
            <v>4</v>
          </cell>
          <cell r="E114">
            <v>17.8</v>
          </cell>
        </row>
        <row r="115">
          <cell r="B115" t="str">
            <v>4Б13-12</v>
          </cell>
          <cell r="C115" t="str">
            <v>Балка 4Б13-12</v>
          </cell>
          <cell r="D115">
            <v>4</v>
          </cell>
          <cell r="E115">
            <v>17.8</v>
          </cell>
        </row>
        <row r="116">
          <cell r="B116" t="str">
            <v>4Б13-13</v>
          </cell>
          <cell r="C116" t="str">
            <v>Балка 4Б13-13</v>
          </cell>
          <cell r="D116">
            <v>1</v>
          </cell>
          <cell r="E116">
            <v>68.599999999999994</v>
          </cell>
        </row>
        <row r="117">
          <cell r="B117" t="str">
            <v>4Б13-14</v>
          </cell>
          <cell r="C117" t="str">
            <v>Балка 4Б13-14</v>
          </cell>
          <cell r="D117">
            <v>3</v>
          </cell>
          <cell r="E117">
            <v>63.1</v>
          </cell>
        </row>
        <row r="118">
          <cell r="B118" t="str">
            <v>4Б13-15</v>
          </cell>
          <cell r="C118" t="str">
            <v>Балка 4Б13-15</v>
          </cell>
          <cell r="D118">
            <v>4</v>
          </cell>
          <cell r="E118">
            <v>66.400000000000006</v>
          </cell>
        </row>
        <row r="119">
          <cell r="B119" t="str">
            <v>4Б13-16</v>
          </cell>
          <cell r="C119" t="str">
            <v>Балка 4Б13-16</v>
          </cell>
          <cell r="D119">
            <v>4</v>
          </cell>
          <cell r="E119">
            <v>14.9</v>
          </cell>
        </row>
        <row r="120">
          <cell r="B120" t="str">
            <v>4Б13-17</v>
          </cell>
          <cell r="C120" t="str">
            <v>Балка 4Б13-17</v>
          </cell>
          <cell r="D120">
            <v>1</v>
          </cell>
          <cell r="E120">
            <v>21.9</v>
          </cell>
        </row>
        <row r="121">
          <cell r="B121" t="str">
            <v>4Б13-18</v>
          </cell>
          <cell r="C121" t="str">
            <v>Балка 4Б13-18</v>
          </cell>
          <cell r="D121">
            <v>2</v>
          </cell>
          <cell r="E121">
            <v>15.6</v>
          </cell>
        </row>
        <row r="122">
          <cell r="B122" t="str">
            <v>4Б13-19</v>
          </cell>
          <cell r="C122" t="str">
            <v>Балка 4Б13-19</v>
          </cell>
          <cell r="D122">
            <v>1</v>
          </cell>
          <cell r="E122">
            <v>31.8</v>
          </cell>
        </row>
        <row r="123">
          <cell r="B123" t="str">
            <v>4Б13-20</v>
          </cell>
          <cell r="C123" t="str">
            <v>Балка 4Б13-20</v>
          </cell>
          <cell r="D123">
            <v>1</v>
          </cell>
          <cell r="E123">
            <v>39.1</v>
          </cell>
        </row>
        <row r="124">
          <cell r="B124" t="str">
            <v>4Б13-21</v>
          </cell>
          <cell r="C124" t="str">
            <v>Балка 4Б13-21</v>
          </cell>
          <cell r="D124">
            <v>5</v>
          </cell>
          <cell r="E124">
            <v>36.299999999999997</v>
          </cell>
        </row>
        <row r="125">
          <cell r="B125" t="str">
            <v>4Б14-1</v>
          </cell>
          <cell r="C125" t="str">
            <v>Балка 4Б14-1</v>
          </cell>
          <cell r="D125">
            <v>1</v>
          </cell>
          <cell r="E125">
            <v>351.7</v>
          </cell>
        </row>
        <row r="126">
          <cell r="B126" t="str">
            <v>4Б14-2</v>
          </cell>
          <cell r="C126" t="str">
            <v>Балка 4Б14-2</v>
          </cell>
          <cell r="D126">
            <v>1</v>
          </cell>
          <cell r="E126">
            <v>341.6</v>
          </cell>
        </row>
        <row r="127">
          <cell r="B127" t="str">
            <v>4Б14-3</v>
          </cell>
          <cell r="C127" t="str">
            <v>Балка 4Б14-3</v>
          </cell>
          <cell r="D127">
            <v>1</v>
          </cell>
          <cell r="E127">
            <v>50.9</v>
          </cell>
        </row>
        <row r="128">
          <cell r="B128" t="str">
            <v>4Б14-4</v>
          </cell>
          <cell r="C128" t="str">
            <v>Балка 4Б14-4</v>
          </cell>
          <cell r="D128">
            <v>1</v>
          </cell>
          <cell r="E128">
            <v>344.3</v>
          </cell>
        </row>
        <row r="129">
          <cell r="B129" t="str">
            <v>4Б14-5</v>
          </cell>
          <cell r="C129" t="str">
            <v>Балка 4Б14-5</v>
          </cell>
          <cell r="D129">
            <v>1</v>
          </cell>
          <cell r="E129">
            <v>357.2</v>
          </cell>
        </row>
        <row r="130">
          <cell r="B130" t="str">
            <v>4Б15-1</v>
          </cell>
          <cell r="C130" t="str">
            <v>Балка 4Б15-1</v>
          </cell>
          <cell r="D130">
            <v>1</v>
          </cell>
          <cell r="E130">
            <v>342.9</v>
          </cell>
        </row>
        <row r="131">
          <cell r="B131" t="str">
            <v>4В-1</v>
          </cell>
          <cell r="C131" t="str">
            <v>Ригель фахверка 4В-1</v>
          </cell>
          <cell r="D131">
            <v>1</v>
          </cell>
          <cell r="E131">
            <v>3.9</v>
          </cell>
        </row>
        <row r="132">
          <cell r="B132" t="str">
            <v>4В-2</v>
          </cell>
          <cell r="C132" t="str">
            <v>Ригель фахверка 4В-2</v>
          </cell>
          <cell r="D132">
            <v>1</v>
          </cell>
          <cell r="E132">
            <v>16.5</v>
          </cell>
        </row>
        <row r="133">
          <cell r="B133" t="str">
            <v>4В-3</v>
          </cell>
          <cell r="C133" t="str">
            <v>Ригель фахверка 4В-3</v>
          </cell>
          <cell r="D133">
            <v>1</v>
          </cell>
          <cell r="E133">
            <v>1.5</v>
          </cell>
        </row>
        <row r="134">
          <cell r="B134" t="str">
            <v>4В-4</v>
          </cell>
          <cell r="C134" t="str">
            <v>Ригель фахверка 4В-4</v>
          </cell>
          <cell r="D134">
            <v>1</v>
          </cell>
          <cell r="E134">
            <v>6.7</v>
          </cell>
        </row>
        <row r="135">
          <cell r="B135" t="str">
            <v>4В-5</v>
          </cell>
          <cell r="C135" t="str">
            <v>Ригель фахверка 4В-5</v>
          </cell>
          <cell r="D135">
            <v>1</v>
          </cell>
          <cell r="E135">
            <v>3.1</v>
          </cell>
        </row>
        <row r="136">
          <cell r="B136" t="str">
            <v>4В-6</v>
          </cell>
          <cell r="C136" t="str">
            <v>Ригель фахверка 4В-6</v>
          </cell>
          <cell r="D136">
            <v>1</v>
          </cell>
          <cell r="E136">
            <v>5.6</v>
          </cell>
        </row>
        <row r="137">
          <cell r="B137" t="str">
            <v>4В-7</v>
          </cell>
          <cell r="C137" t="str">
            <v>Ригель фахверка 4В-7</v>
          </cell>
          <cell r="D137">
            <v>1</v>
          </cell>
          <cell r="E137">
            <v>9.1999999999999993</v>
          </cell>
        </row>
        <row r="138">
          <cell r="B138" t="str">
            <v>4В-8</v>
          </cell>
          <cell r="C138" t="str">
            <v>Ригель фахверка 4В-8</v>
          </cell>
          <cell r="D138">
            <v>1</v>
          </cell>
          <cell r="E138">
            <v>11.1</v>
          </cell>
        </row>
        <row r="139">
          <cell r="B139" t="str">
            <v>4В-9</v>
          </cell>
          <cell r="C139" t="str">
            <v>Ригель фахверка 4В-9</v>
          </cell>
          <cell r="D139">
            <v>1</v>
          </cell>
          <cell r="E139">
            <v>39.799999999999997</v>
          </cell>
        </row>
        <row r="140">
          <cell r="B140" t="str">
            <v>4В-10</v>
          </cell>
          <cell r="C140" t="str">
            <v>Ригель фахверка 4В-10</v>
          </cell>
          <cell r="D140">
            <v>1</v>
          </cell>
          <cell r="E140">
            <v>29.2</v>
          </cell>
        </row>
        <row r="141">
          <cell r="B141" t="str">
            <v>4ЗД1-1</v>
          </cell>
          <cell r="C141" t="str">
            <v>Закладная деталь 4ЗД1-1</v>
          </cell>
          <cell r="D141">
            <v>66</v>
          </cell>
          <cell r="E141">
            <v>8.4</v>
          </cell>
        </row>
        <row r="142">
          <cell r="B142" t="str">
            <v>4ЗД1-2</v>
          </cell>
          <cell r="C142" t="str">
            <v>Закладная деталь 4ЗД1-2</v>
          </cell>
          <cell r="D142">
            <v>66</v>
          </cell>
          <cell r="E142">
            <v>2.2000000000000002</v>
          </cell>
        </row>
        <row r="143">
          <cell r="B143" t="str">
            <v>4ЗД2-1</v>
          </cell>
          <cell r="C143" t="str">
            <v>Закладная деталь 4ЗД2-1</v>
          </cell>
          <cell r="D143">
            <v>40</v>
          </cell>
          <cell r="E143">
            <v>2.1</v>
          </cell>
        </row>
        <row r="144">
          <cell r="B144" t="str">
            <v>4ЗД2-2</v>
          </cell>
          <cell r="C144" t="str">
            <v>Закладная деталь 4ЗД2-2</v>
          </cell>
          <cell r="D144">
            <v>40</v>
          </cell>
          <cell r="E144">
            <v>0.7</v>
          </cell>
        </row>
        <row r="145">
          <cell r="B145" t="str">
            <v>4ЗД3-1</v>
          </cell>
          <cell r="C145" t="str">
            <v>Закладная деталь 4ЗД3-1</v>
          </cell>
          <cell r="D145">
            <v>8</v>
          </cell>
          <cell r="E145">
            <v>10.3</v>
          </cell>
        </row>
        <row r="146">
          <cell r="B146" t="str">
            <v>4ЗД5-1</v>
          </cell>
          <cell r="C146" t="str">
            <v>Закладная деталь 4ЗД5-1</v>
          </cell>
          <cell r="D146">
            <v>48</v>
          </cell>
          <cell r="E146">
            <v>2</v>
          </cell>
        </row>
        <row r="147">
          <cell r="B147" t="str">
            <v>4К1-1</v>
          </cell>
          <cell r="C147" t="str">
            <v>Колонна 4К1-1</v>
          </cell>
          <cell r="D147">
            <v>1</v>
          </cell>
          <cell r="E147">
            <v>1183.5999999999999</v>
          </cell>
        </row>
        <row r="148">
          <cell r="B148" t="str">
            <v>4К1-2</v>
          </cell>
          <cell r="C148" t="str">
            <v>Колонна 4К1-2</v>
          </cell>
          <cell r="D148">
            <v>1</v>
          </cell>
          <cell r="E148">
            <v>225.6</v>
          </cell>
        </row>
        <row r="149">
          <cell r="B149" t="str">
            <v>4К1-3</v>
          </cell>
          <cell r="C149" t="str">
            <v>Колонна 4К1-3</v>
          </cell>
          <cell r="D149">
            <v>1</v>
          </cell>
          <cell r="E149">
            <v>1183.5999999999999</v>
          </cell>
        </row>
        <row r="150">
          <cell r="B150" t="str">
            <v>4К1-4</v>
          </cell>
          <cell r="C150" t="str">
            <v>Колонна 4К1-4</v>
          </cell>
          <cell r="D150">
            <v>2</v>
          </cell>
          <cell r="E150">
            <v>225.6</v>
          </cell>
        </row>
        <row r="151">
          <cell r="B151" t="str">
            <v>4К1-5</v>
          </cell>
          <cell r="C151" t="str">
            <v>Колонна 4К1-5</v>
          </cell>
          <cell r="D151">
            <v>6</v>
          </cell>
          <cell r="E151">
            <v>1190.4000000000001</v>
          </cell>
        </row>
        <row r="152">
          <cell r="B152" t="str">
            <v>4К1-6</v>
          </cell>
          <cell r="C152" t="str">
            <v>Колонна 4К1-6</v>
          </cell>
          <cell r="D152">
            <v>6</v>
          </cell>
          <cell r="E152">
            <v>247</v>
          </cell>
        </row>
        <row r="153">
          <cell r="B153" t="str">
            <v>4К1-7</v>
          </cell>
          <cell r="C153" t="str">
            <v>Колонна 4К1-7</v>
          </cell>
          <cell r="D153">
            <v>1</v>
          </cell>
          <cell r="E153">
            <v>1215</v>
          </cell>
        </row>
        <row r="154">
          <cell r="B154" t="str">
            <v>4К1-8</v>
          </cell>
          <cell r="C154" t="str">
            <v>Колонна 4К1-8</v>
          </cell>
          <cell r="D154">
            <v>1</v>
          </cell>
          <cell r="E154">
            <v>258.10000000000002</v>
          </cell>
        </row>
        <row r="155">
          <cell r="B155" t="str">
            <v>4К1-9</v>
          </cell>
          <cell r="C155" t="str">
            <v>Колонна 4К1-9</v>
          </cell>
          <cell r="D155">
            <v>1</v>
          </cell>
          <cell r="E155">
            <v>1220.0999999999999</v>
          </cell>
        </row>
        <row r="156">
          <cell r="B156" t="str">
            <v>4К1-10</v>
          </cell>
          <cell r="C156" t="str">
            <v>Колонна 4К1-10</v>
          </cell>
          <cell r="D156">
            <v>1</v>
          </cell>
          <cell r="E156">
            <v>319.3</v>
          </cell>
        </row>
        <row r="157">
          <cell r="B157" t="str">
            <v>4К1-11</v>
          </cell>
          <cell r="C157" t="str">
            <v>Колонна 4К1-11</v>
          </cell>
          <cell r="D157">
            <v>1</v>
          </cell>
          <cell r="E157">
            <v>1198.7</v>
          </cell>
        </row>
        <row r="158">
          <cell r="B158" t="str">
            <v>4К1-12</v>
          </cell>
          <cell r="C158" t="str">
            <v>Колонна 4К1-12</v>
          </cell>
          <cell r="D158">
            <v>1</v>
          </cell>
          <cell r="E158">
            <v>258.10000000000002</v>
          </cell>
        </row>
        <row r="159">
          <cell r="B159" t="str">
            <v>4К1-13</v>
          </cell>
          <cell r="C159" t="str">
            <v>Колонна 4К1-13</v>
          </cell>
          <cell r="D159">
            <v>1</v>
          </cell>
          <cell r="E159">
            <v>1235</v>
          </cell>
        </row>
        <row r="160">
          <cell r="B160" t="str">
            <v>4К1-14</v>
          </cell>
          <cell r="C160" t="str">
            <v>Колонна 4К1-14</v>
          </cell>
          <cell r="D160">
            <v>1</v>
          </cell>
          <cell r="E160">
            <v>1575.5</v>
          </cell>
        </row>
        <row r="161">
          <cell r="B161" t="str">
            <v>4К1-15</v>
          </cell>
          <cell r="C161" t="str">
            <v>Колонна 4К1-15</v>
          </cell>
          <cell r="D161">
            <v>1</v>
          </cell>
          <cell r="E161">
            <v>232.4</v>
          </cell>
        </row>
        <row r="162">
          <cell r="B162" t="str">
            <v>4К1-16</v>
          </cell>
          <cell r="C162" t="str">
            <v>Колонна 4К1-16</v>
          </cell>
          <cell r="D162">
            <v>1</v>
          </cell>
          <cell r="E162">
            <v>1575.5</v>
          </cell>
        </row>
        <row r="163">
          <cell r="B163" t="str">
            <v>4К1-17</v>
          </cell>
          <cell r="C163" t="str">
            <v>Колонна 4К1-17</v>
          </cell>
          <cell r="D163">
            <v>1</v>
          </cell>
          <cell r="E163">
            <v>235.8</v>
          </cell>
        </row>
        <row r="164">
          <cell r="B164" t="str">
            <v>4К1-18</v>
          </cell>
          <cell r="C164" t="str">
            <v>Колонна 4К1-18</v>
          </cell>
          <cell r="D164">
            <v>1</v>
          </cell>
          <cell r="E164">
            <v>1202.7</v>
          </cell>
        </row>
        <row r="165">
          <cell r="B165" t="str">
            <v>4К1-19</v>
          </cell>
          <cell r="C165" t="str">
            <v>Колонна 4К1-19</v>
          </cell>
          <cell r="D165">
            <v>1</v>
          </cell>
          <cell r="E165">
            <v>243.5</v>
          </cell>
        </row>
        <row r="166">
          <cell r="B166" t="str">
            <v>4К1-20</v>
          </cell>
          <cell r="C166" t="str">
            <v>Колонна 4К1-20</v>
          </cell>
          <cell r="D166">
            <v>1</v>
          </cell>
          <cell r="E166">
            <v>1202.7</v>
          </cell>
        </row>
        <row r="167">
          <cell r="B167" t="str">
            <v>4К1-21</v>
          </cell>
          <cell r="C167" t="str">
            <v>Колонна 4К1-21</v>
          </cell>
          <cell r="D167">
            <v>1</v>
          </cell>
          <cell r="E167">
            <v>247.5</v>
          </cell>
        </row>
        <row r="168">
          <cell r="B168" t="str">
            <v>4К2-1</v>
          </cell>
          <cell r="C168" t="str">
            <v>Колонна 4К2-1</v>
          </cell>
          <cell r="D168">
            <v>1</v>
          </cell>
          <cell r="E168">
            <v>1753.2</v>
          </cell>
        </row>
        <row r="169">
          <cell r="B169" t="str">
            <v>4К2-2</v>
          </cell>
          <cell r="C169" t="str">
            <v>Колонна 4К2-2</v>
          </cell>
          <cell r="D169">
            <v>10</v>
          </cell>
          <cell r="E169">
            <v>1764.7</v>
          </cell>
        </row>
        <row r="170">
          <cell r="B170" t="str">
            <v>4К2-3</v>
          </cell>
          <cell r="C170" t="str">
            <v>Колонна 4К2-3</v>
          </cell>
          <cell r="D170">
            <v>1</v>
          </cell>
          <cell r="E170">
            <v>1786.1</v>
          </cell>
        </row>
        <row r="171">
          <cell r="B171" t="str">
            <v>4К2-4</v>
          </cell>
          <cell r="C171" t="str">
            <v>Колонна 4К2-4</v>
          </cell>
          <cell r="D171">
            <v>1</v>
          </cell>
          <cell r="E171">
            <v>1779.2</v>
          </cell>
        </row>
        <row r="172">
          <cell r="B172" t="str">
            <v>4К3-1</v>
          </cell>
          <cell r="C172" t="str">
            <v>Колонна 4К3-1</v>
          </cell>
          <cell r="D172">
            <v>1</v>
          </cell>
          <cell r="E172">
            <v>1476.3</v>
          </cell>
        </row>
        <row r="173">
          <cell r="B173" t="str">
            <v>4К3-2</v>
          </cell>
          <cell r="C173" t="str">
            <v>Колонна 4К3-2</v>
          </cell>
          <cell r="D173">
            <v>1</v>
          </cell>
          <cell r="E173">
            <v>1492.9</v>
          </cell>
        </row>
        <row r="174">
          <cell r="B174" t="str">
            <v>4К4-1</v>
          </cell>
          <cell r="C174" t="str">
            <v>Колонна 4К4-1</v>
          </cell>
          <cell r="D174">
            <v>1</v>
          </cell>
          <cell r="E174">
            <v>205.9</v>
          </cell>
        </row>
        <row r="175">
          <cell r="B175" t="str">
            <v>4К4-2</v>
          </cell>
          <cell r="C175" t="str">
            <v>Колонна 4К4-2</v>
          </cell>
          <cell r="D175">
            <v>1</v>
          </cell>
          <cell r="E175">
            <v>314.7</v>
          </cell>
        </row>
        <row r="176">
          <cell r="B176" t="str">
            <v>4К4-3</v>
          </cell>
          <cell r="C176" t="str">
            <v>Колонна 4К4-3</v>
          </cell>
          <cell r="D176">
            <v>9</v>
          </cell>
          <cell r="E176">
            <v>222.3</v>
          </cell>
        </row>
        <row r="177">
          <cell r="B177" t="str">
            <v>4К4-4</v>
          </cell>
          <cell r="C177" t="str">
            <v>Колонна 4К4-4</v>
          </cell>
          <cell r="D177">
            <v>9</v>
          </cell>
          <cell r="E177">
            <v>222.9</v>
          </cell>
        </row>
        <row r="178">
          <cell r="B178" t="str">
            <v>4К4-5</v>
          </cell>
          <cell r="C178" t="str">
            <v>Колонна 4К4-5</v>
          </cell>
          <cell r="D178">
            <v>1</v>
          </cell>
          <cell r="E178">
            <v>231.3</v>
          </cell>
        </row>
        <row r="179">
          <cell r="B179" t="str">
            <v>4К4-6</v>
          </cell>
          <cell r="C179" t="str">
            <v>Колонна 4К4-6</v>
          </cell>
          <cell r="D179">
            <v>1</v>
          </cell>
          <cell r="E179">
            <v>231.8</v>
          </cell>
        </row>
        <row r="180">
          <cell r="B180" t="str">
            <v>4К4-7</v>
          </cell>
          <cell r="C180" t="str">
            <v>Колонна 4К4-7</v>
          </cell>
          <cell r="D180">
            <v>1</v>
          </cell>
          <cell r="E180">
            <v>232.8</v>
          </cell>
        </row>
        <row r="181">
          <cell r="B181" t="str">
            <v>4К4-8</v>
          </cell>
          <cell r="C181" t="str">
            <v>Колонна 4К4-8</v>
          </cell>
          <cell r="D181">
            <v>1</v>
          </cell>
          <cell r="E181">
            <v>242.5</v>
          </cell>
        </row>
        <row r="182">
          <cell r="B182" t="str">
            <v>4К4-9</v>
          </cell>
          <cell r="C182" t="str">
            <v>Колонна 4К4-9</v>
          </cell>
          <cell r="D182">
            <v>1</v>
          </cell>
          <cell r="E182">
            <v>231.3</v>
          </cell>
        </row>
        <row r="183">
          <cell r="B183" t="str">
            <v>4К4-10</v>
          </cell>
          <cell r="C183" t="str">
            <v>Колонна 4К4-10</v>
          </cell>
          <cell r="D183">
            <v>1</v>
          </cell>
          <cell r="E183">
            <v>231.8</v>
          </cell>
        </row>
        <row r="184">
          <cell r="B184" t="str">
            <v>4КР1-1</v>
          </cell>
          <cell r="C184" t="str">
            <v>Кронштейн 4КР1-1</v>
          </cell>
          <cell r="D184">
            <v>4</v>
          </cell>
          <cell r="E184">
            <v>66.900000000000006</v>
          </cell>
        </row>
        <row r="185">
          <cell r="B185" t="str">
            <v>4КР1-2</v>
          </cell>
          <cell r="C185" t="str">
            <v>Кронштейн 4КР1-2</v>
          </cell>
          <cell r="D185">
            <v>4</v>
          </cell>
          <cell r="E185">
            <v>17.5</v>
          </cell>
        </row>
        <row r="186">
          <cell r="B186" t="str">
            <v>4Л1-1</v>
          </cell>
          <cell r="C186" t="str">
            <v>Лестница 4Л1-1</v>
          </cell>
          <cell r="D186">
            <v>2</v>
          </cell>
          <cell r="E186">
            <v>278.8</v>
          </cell>
        </row>
        <row r="187">
          <cell r="B187" t="str">
            <v>4Л1-2</v>
          </cell>
          <cell r="C187" t="str">
            <v>Лестница 4Л1-2</v>
          </cell>
          <cell r="D187">
            <v>1</v>
          </cell>
          <cell r="E187">
            <v>261.2</v>
          </cell>
        </row>
        <row r="188">
          <cell r="B188" t="str">
            <v>4Л1-3</v>
          </cell>
          <cell r="C188" t="str">
            <v>Лестница 4Л1-3</v>
          </cell>
          <cell r="D188">
            <v>1</v>
          </cell>
          <cell r="E188">
            <v>259.60000000000002</v>
          </cell>
        </row>
        <row r="189">
          <cell r="B189" t="str">
            <v>4Л2-1</v>
          </cell>
          <cell r="C189" t="str">
            <v>Лестница 4Л2-1</v>
          </cell>
          <cell r="D189">
            <v>1</v>
          </cell>
          <cell r="E189">
            <v>61.6</v>
          </cell>
        </row>
        <row r="190">
          <cell r="B190" t="str">
            <v>4Л2-2</v>
          </cell>
          <cell r="C190" t="str">
            <v>Лестница 4Л2-2</v>
          </cell>
          <cell r="D190">
            <v>2</v>
          </cell>
          <cell r="E190">
            <v>370.8</v>
          </cell>
        </row>
        <row r="191">
          <cell r="B191" t="str">
            <v>4Л2-3</v>
          </cell>
          <cell r="C191" t="str">
            <v>Лестница 4Л2-3</v>
          </cell>
          <cell r="D191">
            <v>1</v>
          </cell>
          <cell r="E191">
            <v>276.39999999999998</v>
          </cell>
        </row>
        <row r="192">
          <cell r="B192" t="str">
            <v>4Л2-4</v>
          </cell>
          <cell r="C192" t="str">
            <v>Лестница 4Л2-4</v>
          </cell>
          <cell r="D192">
            <v>1</v>
          </cell>
          <cell r="E192">
            <v>309.60000000000002</v>
          </cell>
        </row>
        <row r="193">
          <cell r="B193" t="str">
            <v>4Л5-1</v>
          </cell>
          <cell r="C193" t="str">
            <v>Стремянка 4Л5-1</v>
          </cell>
          <cell r="D193">
            <v>1</v>
          </cell>
          <cell r="E193">
            <v>368.9</v>
          </cell>
        </row>
        <row r="194">
          <cell r="B194" t="str">
            <v>4Л5-2</v>
          </cell>
          <cell r="C194" t="str">
            <v>Стремянка 4Л5-2</v>
          </cell>
          <cell r="D194">
            <v>1</v>
          </cell>
          <cell r="E194">
            <v>238.8</v>
          </cell>
        </row>
        <row r="195">
          <cell r="B195" t="str">
            <v>4Л6-1</v>
          </cell>
          <cell r="C195" t="str">
            <v>Лестница 4Л6-1</v>
          </cell>
          <cell r="D195">
            <v>1</v>
          </cell>
          <cell r="E195">
            <v>449.9</v>
          </cell>
        </row>
        <row r="196">
          <cell r="B196" t="str">
            <v>4М-1</v>
          </cell>
          <cell r="C196" t="str">
            <v>Монтажный элемент 4М-1</v>
          </cell>
          <cell r="D196">
            <v>40</v>
          </cell>
          <cell r="E196">
            <v>1.5</v>
          </cell>
        </row>
        <row r="197">
          <cell r="B197" t="str">
            <v>4М-2</v>
          </cell>
          <cell r="C197" t="str">
            <v>Монтажный элемент 4М-2</v>
          </cell>
          <cell r="D197">
            <v>24</v>
          </cell>
          <cell r="E197">
            <v>0.3</v>
          </cell>
        </row>
        <row r="198">
          <cell r="B198" t="str">
            <v>4М-3</v>
          </cell>
          <cell r="C198" t="str">
            <v>Монтажный элемент 4М-3</v>
          </cell>
          <cell r="D198">
            <v>8</v>
          </cell>
          <cell r="E198">
            <v>11.2</v>
          </cell>
        </row>
        <row r="199">
          <cell r="B199" t="str">
            <v>4М-4</v>
          </cell>
          <cell r="C199" t="str">
            <v>Монтажный элемент 4М-4</v>
          </cell>
          <cell r="D199">
            <v>2</v>
          </cell>
          <cell r="E199">
            <v>26.4</v>
          </cell>
        </row>
        <row r="200">
          <cell r="B200" t="str">
            <v>4Н1-1</v>
          </cell>
          <cell r="C200" t="str">
            <v>Настил 4Н1-1</v>
          </cell>
          <cell r="D200">
            <v>1</v>
          </cell>
          <cell r="E200">
            <v>65.400000000000006</v>
          </cell>
        </row>
        <row r="201">
          <cell r="B201" t="str">
            <v>4Н1-2</v>
          </cell>
          <cell r="C201" t="str">
            <v>Настил 4Н1-2</v>
          </cell>
          <cell r="D201">
            <v>1</v>
          </cell>
          <cell r="E201">
            <v>62.3</v>
          </cell>
        </row>
        <row r="202">
          <cell r="B202" t="str">
            <v>4Н1-3</v>
          </cell>
          <cell r="C202" t="str">
            <v>Настил 4Н1-3</v>
          </cell>
          <cell r="D202">
            <v>1</v>
          </cell>
          <cell r="E202">
            <v>51</v>
          </cell>
        </row>
        <row r="203">
          <cell r="B203" t="str">
            <v>4Н1-4</v>
          </cell>
          <cell r="C203" t="str">
            <v>Настил 4Н1-4</v>
          </cell>
          <cell r="D203">
            <v>1</v>
          </cell>
          <cell r="E203">
            <v>85.1</v>
          </cell>
        </row>
        <row r="204">
          <cell r="B204" t="str">
            <v>4Н1-5</v>
          </cell>
          <cell r="C204" t="str">
            <v>Настил 4Н1-5</v>
          </cell>
          <cell r="D204">
            <v>1</v>
          </cell>
          <cell r="E204">
            <v>79</v>
          </cell>
        </row>
        <row r="205">
          <cell r="B205" t="str">
            <v>4Н1-6</v>
          </cell>
          <cell r="C205" t="str">
            <v>Настил 4Н1-6</v>
          </cell>
          <cell r="D205">
            <v>1</v>
          </cell>
          <cell r="E205">
            <v>70</v>
          </cell>
        </row>
        <row r="206">
          <cell r="B206" t="str">
            <v>4Н1-7</v>
          </cell>
          <cell r="C206" t="str">
            <v>Настил 4Н1-7</v>
          </cell>
          <cell r="D206">
            <v>1</v>
          </cell>
          <cell r="E206">
            <v>63.8</v>
          </cell>
        </row>
        <row r="207">
          <cell r="B207" t="str">
            <v>4Н1-8</v>
          </cell>
          <cell r="C207" t="str">
            <v>Настил 4Н1-8</v>
          </cell>
          <cell r="D207">
            <v>1</v>
          </cell>
          <cell r="E207">
            <v>85.1</v>
          </cell>
        </row>
        <row r="208">
          <cell r="B208" t="str">
            <v>4Н1-9</v>
          </cell>
          <cell r="C208" t="str">
            <v>Настил 4Н1-9</v>
          </cell>
          <cell r="D208">
            <v>1</v>
          </cell>
          <cell r="E208">
            <v>79</v>
          </cell>
        </row>
        <row r="209">
          <cell r="B209" t="str">
            <v>4Н1-10</v>
          </cell>
          <cell r="C209" t="str">
            <v>Настил 4Н1-10</v>
          </cell>
          <cell r="D209">
            <v>1</v>
          </cell>
          <cell r="E209">
            <v>59.3</v>
          </cell>
        </row>
        <row r="210">
          <cell r="B210" t="str">
            <v>4Н1-11</v>
          </cell>
          <cell r="C210" t="str">
            <v>Настил 4Н1-11</v>
          </cell>
          <cell r="D210">
            <v>1</v>
          </cell>
          <cell r="E210">
            <v>61.6</v>
          </cell>
        </row>
        <row r="211">
          <cell r="B211" t="str">
            <v>4Н1-12</v>
          </cell>
          <cell r="C211" t="str">
            <v>Настил 4Н1-12</v>
          </cell>
          <cell r="D211">
            <v>11</v>
          </cell>
          <cell r="E211">
            <v>219.6</v>
          </cell>
        </row>
        <row r="212">
          <cell r="B212" t="str">
            <v>4Н1-13</v>
          </cell>
          <cell r="C212" t="str">
            <v>Настил 4Н1-13</v>
          </cell>
          <cell r="D212">
            <v>11</v>
          </cell>
          <cell r="E212">
            <v>201.5</v>
          </cell>
        </row>
        <row r="213">
          <cell r="B213" t="str">
            <v>4Н1-14</v>
          </cell>
          <cell r="C213" t="str">
            <v>Настил 4Н1-14</v>
          </cell>
          <cell r="D213">
            <v>3</v>
          </cell>
          <cell r="E213">
            <v>165.6</v>
          </cell>
        </row>
        <row r="214">
          <cell r="B214" t="str">
            <v>4Н1-15</v>
          </cell>
          <cell r="C214" t="str">
            <v>Настил 4Н1-15</v>
          </cell>
          <cell r="D214">
            <v>3</v>
          </cell>
          <cell r="E214">
            <v>275.7</v>
          </cell>
        </row>
        <row r="215">
          <cell r="B215" t="str">
            <v>4Н1-16</v>
          </cell>
          <cell r="C215" t="str">
            <v>Настил 4Н1-16</v>
          </cell>
          <cell r="D215">
            <v>3</v>
          </cell>
          <cell r="E215">
            <v>256</v>
          </cell>
        </row>
        <row r="216">
          <cell r="B216" t="str">
            <v>4Н1-17</v>
          </cell>
          <cell r="C216" t="str">
            <v>Настил 4Н1-17</v>
          </cell>
          <cell r="D216">
            <v>2</v>
          </cell>
          <cell r="E216">
            <v>226.8</v>
          </cell>
        </row>
        <row r="217">
          <cell r="B217" t="str">
            <v>4Н1-18</v>
          </cell>
          <cell r="C217" t="str">
            <v>Настил 4Н1-18</v>
          </cell>
          <cell r="D217">
            <v>1</v>
          </cell>
          <cell r="E217">
            <v>206.3</v>
          </cell>
        </row>
        <row r="218">
          <cell r="B218" t="str">
            <v>4Н1-19</v>
          </cell>
          <cell r="C218" t="str">
            <v>Настил 4Н1-19</v>
          </cell>
          <cell r="D218">
            <v>1</v>
          </cell>
          <cell r="E218">
            <v>275.10000000000002</v>
          </cell>
        </row>
        <row r="219">
          <cell r="B219" t="str">
            <v>4Н1-20</v>
          </cell>
          <cell r="C219" t="str">
            <v>Настил 4Н1-20</v>
          </cell>
          <cell r="D219">
            <v>1</v>
          </cell>
          <cell r="E219">
            <v>255.3</v>
          </cell>
        </row>
        <row r="220">
          <cell r="B220" t="str">
            <v>4Н1-21</v>
          </cell>
          <cell r="C220" t="str">
            <v>Настил 4Н1-21</v>
          </cell>
          <cell r="D220">
            <v>1</v>
          </cell>
          <cell r="E220">
            <v>191.8</v>
          </cell>
        </row>
        <row r="221">
          <cell r="B221" t="str">
            <v>4Н1-22</v>
          </cell>
          <cell r="C221" t="str">
            <v>Настил 4Н1-22</v>
          </cell>
          <cell r="D221">
            <v>10</v>
          </cell>
          <cell r="E221">
            <v>201.3</v>
          </cell>
        </row>
        <row r="222">
          <cell r="B222" t="str">
            <v>4Н1-23</v>
          </cell>
          <cell r="C222" t="str">
            <v>Настил 4Н1-23</v>
          </cell>
          <cell r="D222">
            <v>1</v>
          </cell>
          <cell r="E222">
            <v>165.7</v>
          </cell>
        </row>
        <row r="223">
          <cell r="B223" t="str">
            <v>4Н1-24</v>
          </cell>
          <cell r="C223" t="str">
            <v>Настил 4Н1-24</v>
          </cell>
          <cell r="D223">
            <v>2</v>
          </cell>
          <cell r="E223">
            <v>275.89999999999998</v>
          </cell>
        </row>
        <row r="224">
          <cell r="B224" t="str">
            <v>4Н1-25</v>
          </cell>
          <cell r="C224" t="str">
            <v>Настил 4Н1-25</v>
          </cell>
          <cell r="D224">
            <v>2</v>
          </cell>
          <cell r="E224">
            <v>256.10000000000002</v>
          </cell>
        </row>
        <row r="225">
          <cell r="B225" t="str">
            <v>4Н1-26</v>
          </cell>
          <cell r="C225" t="str">
            <v>Настил 4Н1-26</v>
          </cell>
          <cell r="D225">
            <v>1</v>
          </cell>
          <cell r="E225">
            <v>226.9</v>
          </cell>
        </row>
        <row r="226">
          <cell r="B226" t="str">
            <v>4Н1-27</v>
          </cell>
          <cell r="C226" t="str">
            <v>Настил 4Н1-27</v>
          </cell>
          <cell r="D226">
            <v>1</v>
          </cell>
          <cell r="E226">
            <v>207.7</v>
          </cell>
        </row>
        <row r="227">
          <cell r="B227" t="str">
            <v>4Н1-28</v>
          </cell>
          <cell r="C227" t="str">
            <v>Настил 4Н1-28</v>
          </cell>
          <cell r="D227">
            <v>1</v>
          </cell>
          <cell r="E227">
            <v>276.39999999999998</v>
          </cell>
        </row>
        <row r="228">
          <cell r="B228" t="str">
            <v>4Н1-29</v>
          </cell>
          <cell r="C228" t="str">
            <v>Настил 4Н1-29</v>
          </cell>
          <cell r="D228">
            <v>1</v>
          </cell>
          <cell r="E228">
            <v>256.60000000000002</v>
          </cell>
        </row>
        <row r="229">
          <cell r="B229" t="str">
            <v>4Н1-30</v>
          </cell>
          <cell r="C229" t="str">
            <v>Настил 4Н1-30</v>
          </cell>
          <cell r="D229">
            <v>1</v>
          </cell>
          <cell r="E229">
            <v>193.1</v>
          </cell>
        </row>
        <row r="230">
          <cell r="B230" t="str">
            <v>4Н1-31</v>
          </cell>
          <cell r="C230" t="str">
            <v>Настил 4Н1-31</v>
          </cell>
          <cell r="D230">
            <v>2</v>
          </cell>
          <cell r="E230">
            <v>166.3</v>
          </cell>
        </row>
        <row r="231">
          <cell r="B231" t="str">
            <v>4Н1-32</v>
          </cell>
          <cell r="C231" t="str">
            <v>Настил 4Н1-32</v>
          </cell>
          <cell r="D231">
            <v>2</v>
          </cell>
          <cell r="E231">
            <v>276.60000000000002</v>
          </cell>
        </row>
        <row r="232">
          <cell r="B232" t="str">
            <v>4Н1-33</v>
          </cell>
          <cell r="C232" t="str">
            <v>Настил 4Н1-33</v>
          </cell>
          <cell r="D232">
            <v>2</v>
          </cell>
          <cell r="E232">
            <v>256.7</v>
          </cell>
        </row>
        <row r="233">
          <cell r="B233" t="str">
            <v>4Н1-34</v>
          </cell>
          <cell r="C233" t="str">
            <v>Настил 4Н1-34</v>
          </cell>
          <cell r="D233">
            <v>2</v>
          </cell>
          <cell r="E233">
            <v>227.7</v>
          </cell>
        </row>
        <row r="234">
          <cell r="B234" t="str">
            <v>4Н1-35</v>
          </cell>
          <cell r="C234" t="str">
            <v>Настил 4Н1-35</v>
          </cell>
          <cell r="D234">
            <v>1</v>
          </cell>
          <cell r="E234">
            <v>206.9</v>
          </cell>
        </row>
        <row r="235">
          <cell r="B235" t="str">
            <v>4Н1-36</v>
          </cell>
          <cell r="C235" t="str">
            <v>Настил 4Н1-36</v>
          </cell>
          <cell r="D235">
            <v>1</v>
          </cell>
          <cell r="E235">
            <v>275.7</v>
          </cell>
        </row>
        <row r="236">
          <cell r="B236" t="str">
            <v>4Н1-37</v>
          </cell>
          <cell r="C236" t="str">
            <v>Настил 4Н1-37</v>
          </cell>
          <cell r="D236">
            <v>1</v>
          </cell>
          <cell r="E236">
            <v>256</v>
          </cell>
        </row>
        <row r="237">
          <cell r="B237" t="str">
            <v>4Н1-38</v>
          </cell>
          <cell r="C237" t="str">
            <v>Настил 4Н1-38</v>
          </cell>
          <cell r="D237">
            <v>1</v>
          </cell>
          <cell r="E237">
            <v>192.4</v>
          </cell>
        </row>
        <row r="238">
          <cell r="B238" t="str">
            <v>4Н1-39</v>
          </cell>
          <cell r="C238" t="str">
            <v>Настил 4Н1-39</v>
          </cell>
          <cell r="D238">
            <v>2</v>
          </cell>
          <cell r="E238">
            <v>165.6</v>
          </cell>
        </row>
        <row r="239">
          <cell r="B239" t="str">
            <v>4Н1-40</v>
          </cell>
          <cell r="C239" t="str">
            <v>Настил 4Н1-40</v>
          </cell>
          <cell r="D239">
            <v>2</v>
          </cell>
          <cell r="E239">
            <v>275.7</v>
          </cell>
        </row>
        <row r="240">
          <cell r="B240" t="str">
            <v>4Н1-41</v>
          </cell>
          <cell r="C240" t="str">
            <v>Настил 4Н1-41</v>
          </cell>
          <cell r="D240">
            <v>2</v>
          </cell>
          <cell r="E240">
            <v>256</v>
          </cell>
        </row>
        <row r="241">
          <cell r="B241" t="str">
            <v>4Н1-42</v>
          </cell>
          <cell r="C241" t="str">
            <v>Настил 4Н1-42</v>
          </cell>
          <cell r="D241">
            <v>2</v>
          </cell>
          <cell r="E241">
            <v>226.8</v>
          </cell>
        </row>
        <row r="242">
          <cell r="B242" t="str">
            <v>4Н1-43</v>
          </cell>
          <cell r="C242" t="str">
            <v>Настил 4Н1-43</v>
          </cell>
          <cell r="D242">
            <v>1</v>
          </cell>
          <cell r="E242">
            <v>207.8</v>
          </cell>
        </row>
        <row r="243">
          <cell r="B243" t="str">
            <v>4Н1-44</v>
          </cell>
          <cell r="C243" t="str">
            <v>Настил 4Н1-44</v>
          </cell>
          <cell r="D243">
            <v>1</v>
          </cell>
          <cell r="E243">
            <v>276.60000000000002</v>
          </cell>
        </row>
        <row r="244">
          <cell r="B244" t="str">
            <v>4Н1-45</v>
          </cell>
          <cell r="C244" t="str">
            <v>Настил 4Н1-45</v>
          </cell>
          <cell r="D244">
            <v>1</v>
          </cell>
          <cell r="E244">
            <v>256.7</v>
          </cell>
        </row>
        <row r="245">
          <cell r="B245" t="str">
            <v>4Н1-46</v>
          </cell>
          <cell r="C245" t="str">
            <v>Настил 4Н1-46</v>
          </cell>
          <cell r="D245">
            <v>1</v>
          </cell>
          <cell r="E245">
            <v>193.2</v>
          </cell>
        </row>
        <row r="246">
          <cell r="B246" t="str">
            <v>4Н1-47</v>
          </cell>
          <cell r="C246" t="str">
            <v>Настил 4Н1-47</v>
          </cell>
          <cell r="D246">
            <v>2</v>
          </cell>
          <cell r="E246">
            <v>166.3</v>
          </cell>
        </row>
        <row r="247">
          <cell r="B247" t="str">
            <v>4Н1-48</v>
          </cell>
          <cell r="C247" t="str">
            <v>Настил 4Н1-48</v>
          </cell>
          <cell r="D247">
            <v>2</v>
          </cell>
          <cell r="E247">
            <v>276.60000000000002</v>
          </cell>
        </row>
        <row r="248">
          <cell r="B248" t="str">
            <v>4Н1-49</v>
          </cell>
          <cell r="C248" t="str">
            <v>Настил 4Н1-49</v>
          </cell>
          <cell r="D248">
            <v>2</v>
          </cell>
          <cell r="E248">
            <v>256.7</v>
          </cell>
        </row>
        <row r="249">
          <cell r="B249" t="str">
            <v>4Н1-50</v>
          </cell>
          <cell r="C249" t="str">
            <v>Настил 4Н1-50</v>
          </cell>
          <cell r="D249">
            <v>2</v>
          </cell>
          <cell r="E249">
            <v>227.7</v>
          </cell>
        </row>
        <row r="250">
          <cell r="B250" t="str">
            <v>4Н1-51</v>
          </cell>
          <cell r="C250" t="str">
            <v>Настил 4Н1-51</v>
          </cell>
          <cell r="D250">
            <v>1</v>
          </cell>
          <cell r="E250">
            <v>207.4</v>
          </cell>
        </row>
        <row r="251">
          <cell r="B251" t="str">
            <v>4Н1-52</v>
          </cell>
          <cell r="C251" t="str">
            <v>Настил 4Н1-52</v>
          </cell>
          <cell r="D251">
            <v>1</v>
          </cell>
          <cell r="E251">
            <v>276.10000000000002</v>
          </cell>
        </row>
        <row r="252">
          <cell r="B252" t="str">
            <v>4Н1-53</v>
          </cell>
          <cell r="C252" t="str">
            <v>Настил 4Н1-53</v>
          </cell>
          <cell r="D252">
            <v>1</v>
          </cell>
          <cell r="E252">
            <v>256.3</v>
          </cell>
        </row>
        <row r="253">
          <cell r="B253" t="str">
            <v>4Н1-54</v>
          </cell>
          <cell r="C253" t="str">
            <v>Настил 4Н1-54</v>
          </cell>
          <cell r="D253">
            <v>1</v>
          </cell>
          <cell r="E253">
            <v>192.8</v>
          </cell>
        </row>
        <row r="254">
          <cell r="B254" t="str">
            <v>4Н1-55</v>
          </cell>
          <cell r="C254" t="str">
            <v>Настил 4Н1-55</v>
          </cell>
          <cell r="D254">
            <v>1</v>
          </cell>
          <cell r="E254">
            <v>40.1</v>
          </cell>
        </row>
        <row r="255">
          <cell r="B255" t="str">
            <v>4Н1-56</v>
          </cell>
          <cell r="C255" t="str">
            <v>Настил 4Н1-56</v>
          </cell>
          <cell r="D255">
            <v>1</v>
          </cell>
          <cell r="E255">
            <v>37.4</v>
          </cell>
        </row>
        <row r="256">
          <cell r="B256" t="str">
            <v>4Н1-57</v>
          </cell>
          <cell r="C256" t="str">
            <v>Настил 4Н1-57</v>
          </cell>
          <cell r="D256">
            <v>1</v>
          </cell>
          <cell r="E256">
            <v>55.6</v>
          </cell>
        </row>
        <row r="257">
          <cell r="B257" t="str">
            <v>4Н1-58</v>
          </cell>
          <cell r="C257" t="str">
            <v>Настил 4Н1-58</v>
          </cell>
          <cell r="D257">
            <v>1</v>
          </cell>
          <cell r="E257">
            <v>58.4</v>
          </cell>
        </row>
        <row r="258">
          <cell r="B258" t="str">
            <v>4Н1-59</v>
          </cell>
          <cell r="C258" t="str">
            <v>Настил 4Н1-59</v>
          </cell>
          <cell r="D258">
            <v>2</v>
          </cell>
          <cell r="E258">
            <v>42.5</v>
          </cell>
        </row>
        <row r="259">
          <cell r="B259" t="str">
            <v>4Н1-60</v>
          </cell>
          <cell r="C259" t="str">
            <v>Настил 4Н1-60</v>
          </cell>
          <cell r="D259">
            <v>1</v>
          </cell>
          <cell r="E259">
            <v>41.8</v>
          </cell>
        </row>
        <row r="260">
          <cell r="B260" t="str">
            <v>4Н1-61</v>
          </cell>
          <cell r="C260" t="str">
            <v>Настил 4Н1-61</v>
          </cell>
          <cell r="D260">
            <v>1</v>
          </cell>
          <cell r="E260">
            <v>275.7</v>
          </cell>
        </row>
        <row r="261">
          <cell r="B261" t="str">
            <v>4Н1-62</v>
          </cell>
          <cell r="C261" t="str">
            <v>Настил 4Н1-62</v>
          </cell>
          <cell r="D261">
            <v>1</v>
          </cell>
          <cell r="E261">
            <v>256</v>
          </cell>
        </row>
        <row r="262">
          <cell r="B262" t="str">
            <v>4Н1-63</v>
          </cell>
          <cell r="C262" t="str">
            <v>Настил 4Н1-63</v>
          </cell>
          <cell r="D262">
            <v>2</v>
          </cell>
          <cell r="E262">
            <v>45.6</v>
          </cell>
        </row>
        <row r="263">
          <cell r="B263" t="str">
            <v>4Н1-64</v>
          </cell>
          <cell r="C263" t="str">
            <v>Настил 4Н1-64</v>
          </cell>
          <cell r="D263">
            <v>2</v>
          </cell>
          <cell r="E263">
            <v>30</v>
          </cell>
        </row>
        <row r="264">
          <cell r="B264" t="str">
            <v>4Н1-65</v>
          </cell>
          <cell r="C264" t="str">
            <v>Настил 4Н1-65</v>
          </cell>
          <cell r="D264">
            <v>1</v>
          </cell>
          <cell r="E264">
            <v>80.2</v>
          </cell>
        </row>
        <row r="265">
          <cell r="B265" t="str">
            <v>4Н1-66</v>
          </cell>
          <cell r="C265" t="str">
            <v>Настил 4Н1-66</v>
          </cell>
          <cell r="D265">
            <v>1</v>
          </cell>
          <cell r="E265">
            <v>73.099999999999994</v>
          </cell>
        </row>
        <row r="266">
          <cell r="B266" t="str">
            <v>4Н1-67</v>
          </cell>
          <cell r="C266" t="str">
            <v>Настил 4Н1-67</v>
          </cell>
          <cell r="D266">
            <v>1</v>
          </cell>
          <cell r="E266">
            <v>46.6</v>
          </cell>
        </row>
        <row r="267">
          <cell r="B267" t="str">
            <v>4Н1-68</v>
          </cell>
          <cell r="C267" t="str">
            <v>Настил 4Н1-68</v>
          </cell>
          <cell r="D267">
            <v>1</v>
          </cell>
          <cell r="E267">
            <v>48.9</v>
          </cell>
        </row>
        <row r="268">
          <cell r="B268" t="str">
            <v>4Н1-69</v>
          </cell>
          <cell r="C268" t="str">
            <v>Настил 4Н1-69</v>
          </cell>
          <cell r="D268">
            <v>1</v>
          </cell>
          <cell r="E268">
            <v>13.9</v>
          </cell>
        </row>
        <row r="269">
          <cell r="B269" t="str">
            <v>4Н1-70</v>
          </cell>
          <cell r="C269" t="str">
            <v>Настил 4Н1-70</v>
          </cell>
          <cell r="D269">
            <v>1</v>
          </cell>
          <cell r="E269">
            <v>52</v>
          </cell>
        </row>
        <row r="270">
          <cell r="B270" t="str">
            <v>4Н1-71</v>
          </cell>
          <cell r="C270" t="str">
            <v>Настил 4Н1-71</v>
          </cell>
          <cell r="D270">
            <v>1</v>
          </cell>
          <cell r="E270">
            <v>48.9</v>
          </cell>
        </row>
        <row r="271">
          <cell r="B271" t="str">
            <v>4Н1-72</v>
          </cell>
          <cell r="C271" t="str">
            <v>Настил 4Н1-72</v>
          </cell>
          <cell r="D271">
            <v>1</v>
          </cell>
          <cell r="E271">
            <v>43.2</v>
          </cell>
        </row>
        <row r="272">
          <cell r="B272" t="str">
            <v>4Н1-73</v>
          </cell>
          <cell r="C272" t="str">
            <v>Настил 4Н1-73</v>
          </cell>
          <cell r="D272">
            <v>1</v>
          </cell>
          <cell r="E272">
            <v>82.4</v>
          </cell>
        </row>
        <row r="273">
          <cell r="B273" t="str">
            <v>4Н1-74</v>
          </cell>
          <cell r="C273" t="str">
            <v>Настил 4Н1-74</v>
          </cell>
          <cell r="D273">
            <v>1</v>
          </cell>
          <cell r="E273">
            <v>54.2</v>
          </cell>
        </row>
        <row r="274">
          <cell r="B274" t="str">
            <v>4Н1-75</v>
          </cell>
          <cell r="C274" t="str">
            <v>Настил 4Н1-75</v>
          </cell>
          <cell r="D274">
            <v>1</v>
          </cell>
          <cell r="E274">
            <v>80.3</v>
          </cell>
        </row>
        <row r="275">
          <cell r="B275" t="str">
            <v>4Н1-76</v>
          </cell>
          <cell r="C275" t="str">
            <v>Настил 4Н1-76</v>
          </cell>
          <cell r="D275">
            <v>1</v>
          </cell>
          <cell r="E275">
            <v>81.8</v>
          </cell>
        </row>
        <row r="276">
          <cell r="B276" t="str">
            <v>4Н1-77</v>
          </cell>
          <cell r="C276" t="str">
            <v>Настил 4Н1-77</v>
          </cell>
          <cell r="D276">
            <v>1</v>
          </cell>
          <cell r="E276">
            <v>200.1</v>
          </cell>
        </row>
        <row r="277">
          <cell r="B277" t="str">
            <v>4Н1-78</v>
          </cell>
          <cell r="C277" t="str">
            <v>Настил 4Н1-78</v>
          </cell>
          <cell r="D277">
            <v>1</v>
          </cell>
          <cell r="E277">
            <v>277.3</v>
          </cell>
        </row>
        <row r="278">
          <cell r="B278" t="str">
            <v>4Н1-79</v>
          </cell>
          <cell r="C278" t="str">
            <v>Настил 4Н1-79</v>
          </cell>
          <cell r="D278">
            <v>1</v>
          </cell>
          <cell r="E278">
            <v>257.39999999999998</v>
          </cell>
        </row>
        <row r="279">
          <cell r="B279" t="str">
            <v>4Н1-80</v>
          </cell>
          <cell r="C279" t="str">
            <v>Настил 4Н1-80</v>
          </cell>
          <cell r="D279">
            <v>1</v>
          </cell>
          <cell r="E279">
            <v>69.7</v>
          </cell>
        </row>
        <row r="280">
          <cell r="B280" t="str">
            <v>4Н1-81</v>
          </cell>
          <cell r="C280" t="str">
            <v>Настил 4Н1-81</v>
          </cell>
          <cell r="D280">
            <v>1</v>
          </cell>
          <cell r="E280">
            <v>51.8</v>
          </cell>
        </row>
        <row r="281">
          <cell r="B281" t="str">
            <v>4Н1-82</v>
          </cell>
          <cell r="C281" t="str">
            <v>Настил 4Н1-82</v>
          </cell>
          <cell r="D281">
            <v>1</v>
          </cell>
          <cell r="E281">
            <v>62.1</v>
          </cell>
        </row>
        <row r="282">
          <cell r="B282" t="str">
            <v>4Н1-83</v>
          </cell>
          <cell r="C282" t="str">
            <v>Настил 4Н1-83</v>
          </cell>
          <cell r="D282">
            <v>1</v>
          </cell>
          <cell r="E282">
            <v>58.4</v>
          </cell>
        </row>
        <row r="283">
          <cell r="B283" t="str">
            <v>4Н1-84</v>
          </cell>
          <cell r="C283" t="str">
            <v>Настил 4Н1-84</v>
          </cell>
          <cell r="D283">
            <v>1</v>
          </cell>
          <cell r="E283">
            <v>41.7</v>
          </cell>
        </row>
        <row r="284">
          <cell r="B284" t="str">
            <v>4Н1-85</v>
          </cell>
          <cell r="C284" t="str">
            <v>Настил 4Н1-85</v>
          </cell>
          <cell r="D284">
            <v>1</v>
          </cell>
          <cell r="E284">
            <v>27.2</v>
          </cell>
        </row>
        <row r="285">
          <cell r="B285" t="str">
            <v>4Н1-86</v>
          </cell>
          <cell r="C285" t="str">
            <v>Настил 4Н1-86</v>
          </cell>
          <cell r="D285">
            <v>1</v>
          </cell>
          <cell r="E285">
            <v>40.299999999999997</v>
          </cell>
        </row>
        <row r="286">
          <cell r="B286" t="str">
            <v>4Н1-87</v>
          </cell>
          <cell r="C286" t="str">
            <v>Настил 4Н1-87</v>
          </cell>
          <cell r="D286">
            <v>1</v>
          </cell>
          <cell r="E286">
            <v>41.3</v>
          </cell>
        </row>
        <row r="287">
          <cell r="B287" t="str">
            <v>4Н1-88</v>
          </cell>
          <cell r="C287" t="str">
            <v>Настил 4Н1-88</v>
          </cell>
          <cell r="D287">
            <v>5</v>
          </cell>
          <cell r="E287">
            <v>230.7</v>
          </cell>
        </row>
        <row r="288">
          <cell r="B288" t="str">
            <v>4Н1-89</v>
          </cell>
          <cell r="C288" t="str">
            <v>Настил 4Н1-89</v>
          </cell>
          <cell r="D288">
            <v>1</v>
          </cell>
          <cell r="E288">
            <v>281.5</v>
          </cell>
        </row>
        <row r="289">
          <cell r="B289" t="str">
            <v>4Н1-90</v>
          </cell>
          <cell r="C289" t="str">
            <v>Настил 4Н1-90</v>
          </cell>
          <cell r="D289">
            <v>1</v>
          </cell>
          <cell r="E289">
            <v>261.60000000000002</v>
          </cell>
        </row>
        <row r="290">
          <cell r="B290" t="str">
            <v>4Н1-91</v>
          </cell>
          <cell r="C290" t="str">
            <v>Настил 4Н1-91</v>
          </cell>
          <cell r="D290">
            <v>5</v>
          </cell>
          <cell r="E290">
            <v>213.8</v>
          </cell>
        </row>
        <row r="291">
          <cell r="B291" t="str">
            <v>4Н1-92</v>
          </cell>
          <cell r="C291" t="str">
            <v>Настил 4Н1-92</v>
          </cell>
          <cell r="D291">
            <v>1</v>
          </cell>
          <cell r="E291">
            <v>281.60000000000002</v>
          </cell>
        </row>
        <row r="292">
          <cell r="B292" t="str">
            <v>4Н1-93</v>
          </cell>
          <cell r="C292" t="str">
            <v>Настил 4Н1-93</v>
          </cell>
          <cell r="D292">
            <v>1</v>
          </cell>
          <cell r="E292">
            <v>261.7</v>
          </cell>
        </row>
        <row r="293">
          <cell r="B293" t="str">
            <v>4Н1-94</v>
          </cell>
          <cell r="C293" t="str">
            <v>Настил 4Н1-94</v>
          </cell>
          <cell r="D293">
            <v>1</v>
          </cell>
          <cell r="E293">
            <v>281.60000000000002</v>
          </cell>
        </row>
        <row r="294">
          <cell r="B294" t="str">
            <v>4Н1-95</v>
          </cell>
          <cell r="C294" t="str">
            <v>Настил 4Н1-95</v>
          </cell>
          <cell r="D294">
            <v>1</v>
          </cell>
          <cell r="E294">
            <v>261.7</v>
          </cell>
        </row>
        <row r="295">
          <cell r="B295" t="str">
            <v>4Н1-96</v>
          </cell>
          <cell r="C295" t="str">
            <v>Настил 4Н1-96</v>
          </cell>
          <cell r="D295">
            <v>1</v>
          </cell>
          <cell r="E295">
            <v>281.39999999999998</v>
          </cell>
        </row>
        <row r="296">
          <cell r="B296" t="str">
            <v>4Н1-97</v>
          </cell>
          <cell r="C296" t="str">
            <v>Настил 4Н1-97</v>
          </cell>
          <cell r="D296">
            <v>1</v>
          </cell>
          <cell r="E296">
            <v>261.5</v>
          </cell>
        </row>
        <row r="297">
          <cell r="B297" t="str">
            <v>4Н1-98</v>
          </cell>
          <cell r="C297" t="str">
            <v>Настил 4Н1-98</v>
          </cell>
          <cell r="D297">
            <v>1</v>
          </cell>
          <cell r="E297">
            <v>165.5</v>
          </cell>
        </row>
        <row r="298">
          <cell r="B298" t="str">
            <v>4Н1-99</v>
          </cell>
          <cell r="C298" t="str">
            <v>Настил 4Н1-99</v>
          </cell>
          <cell r="D298">
            <v>1</v>
          </cell>
          <cell r="E298">
            <v>275.5</v>
          </cell>
        </row>
        <row r="299">
          <cell r="B299" t="str">
            <v>4Н1-100</v>
          </cell>
          <cell r="C299" t="str">
            <v>Настил 4Н1-100</v>
          </cell>
          <cell r="D299">
            <v>1</v>
          </cell>
          <cell r="E299">
            <v>255.9</v>
          </cell>
        </row>
        <row r="300">
          <cell r="B300" t="str">
            <v>4Н1-101</v>
          </cell>
          <cell r="C300" t="str">
            <v>Настил 4Н1-101</v>
          </cell>
          <cell r="D300">
            <v>1</v>
          </cell>
          <cell r="E300">
            <v>226.7</v>
          </cell>
        </row>
        <row r="301">
          <cell r="B301" t="str">
            <v>4Н1-102</v>
          </cell>
          <cell r="C301" t="str">
            <v>Настил 4Н1-102</v>
          </cell>
          <cell r="D301">
            <v>1</v>
          </cell>
          <cell r="E301">
            <v>281.60000000000002</v>
          </cell>
        </row>
        <row r="302">
          <cell r="B302" t="str">
            <v>4Н1-103</v>
          </cell>
          <cell r="C302" t="str">
            <v>Настил 4Н1-103</v>
          </cell>
          <cell r="D302">
            <v>1</v>
          </cell>
          <cell r="E302">
            <v>261.7</v>
          </cell>
        </row>
        <row r="303">
          <cell r="B303" t="str">
            <v>4Н1-104</v>
          </cell>
          <cell r="C303" t="str">
            <v>Настил 4Н1-104</v>
          </cell>
          <cell r="D303">
            <v>8</v>
          </cell>
          <cell r="E303">
            <v>120.4</v>
          </cell>
        </row>
        <row r="304">
          <cell r="B304" t="str">
            <v>4Н1-105</v>
          </cell>
          <cell r="C304" t="str">
            <v>Настил 4Н1-105</v>
          </cell>
          <cell r="D304">
            <v>2</v>
          </cell>
          <cell r="E304">
            <v>60.5</v>
          </cell>
        </row>
        <row r="305">
          <cell r="B305" t="str">
            <v>4Н1-106</v>
          </cell>
          <cell r="C305" t="str">
            <v>Настил 4Н1-106</v>
          </cell>
          <cell r="D305">
            <v>2</v>
          </cell>
          <cell r="E305">
            <v>56.1</v>
          </cell>
        </row>
        <row r="306">
          <cell r="B306" t="str">
            <v>4Н1-107</v>
          </cell>
          <cell r="C306" t="str">
            <v>Настил 4Н1-107</v>
          </cell>
          <cell r="D306">
            <v>8</v>
          </cell>
          <cell r="E306">
            <v>50.7</v>
          </cell>
        </row>
        <row r="307">
          <cell r="B307" t="str">
            <v>4Н1-108</v>
          </cell>
          <cell r="C307" t="str">
            <v>Настил 4Н1-108</v>
          </cell>
          <cell r="D307">
            <v>1</v>
          </cell>
          <cell r="E307">
            <v>50.8</v>
          </cell>
        </row>
        <row r="308">
          <cell r="B308" t="str">
            <v>4Н1-109</v>
          </cell>
          <cell r="C308" t="str">
            <v>Настил 4Н1-109</v>
          </cell>
          <cell r="D308">
            <v>1</v>
          </cell>
          <cell r="E308">
            <v>118.5</v>
          </cell>
        </row>
        <row r="309">
          <cell r="B309" t="str">
            <v>4Н1-110</v>
          </cell>
          <cell r="C309" t="str">
            <v>Настил 4Н1-110</v>
          </cell>
          <cell r="D309">
            <v>1</v>
          </cell>
          <cell r="E309">
            <v>125.4</v>
          </cell>
        </row>
        <row r="310">
          <cell r="B310" t="str">
            <v>4Н1-111</v>
          </cell>
          <cell r="C310" t="str">
            <v>Настил 4Н1-111</v>
          </cell>
          <cell r="D310">
            <v>2</v>
          </cell>
          <cell r="E310">
            <v>125.8</v>
          </cell>
        </row>
        <row r="311">
          <cell r="B311" t="str">
            <v>4Н1-112</v>
          </cell>
          <cell r="C311" t="str">
            <v>Настил 4Н1-112</v>
          </cell>
          <cell r="D311">
            <v>4</v>
          </cell>
          <cell r="E311">
            <v>8.6999999999999993</v>
          </cell>
        </row>
        <row r="312">
          <cell r="B312" t="str">
            <v>4Н1-113</v>
          </cell>
          <cell r="C312" t="str">
            <v>Настил 4Н1-113</v>
          </cell>
          <cell r="D312">
            <v>2</v>
          </cell>
          <cell r="E312">
            <v>183.7</v>
          </cell>
        </row>
        <row r="313">
          <cell r="B313" t="str">
            <v>4Н1-114</v>
          </cell>
          <cell r="C313" t="str">
            <v>Настил 4Н1-114</v>
          </cell>
          <cell r="D313">
            <v>2</v>
          </cell>
          <cell r="E313">
            <v>64.5</v>
          </cell>
        </row>
        <row r="314">
          <cell r="B314" t="str">
            <v>4Н1-115</v>
          </cell>
          <cell r="C314" t="str">
            <v>Настил 4Н1-115</v>
          </cell>
          <cell r="D314">
            <v>1</v>
          </cell>
          <cell r="E314">
            <v>50.7</v>
          </cell>
        </row>
        <row r="315">
          <cell r="B315" t="str">
            <v>4Н1-116</v>
          </cell>
          <cell r="C315" t="str">
            <v>Настил 4Н1-116</v>
          </cell>
          <cell r="D315">
            <v>1</v>
          </cell>
          <cell r="E315">
            <v>130.5</v>
          </cell>
        </row>
        <row r="316">
          <cell r="B316" t="str">
            <v>4Н1-117</v>
          </cell>
          <cell r="C316" t="str">
            <v>Настил 4Н1-117</v>
          </cell>
          <cell r="D316">
            <v>1</v>
          </cell>
          <cell r="E316">
            <v>131.1</v>
          </cell>
        </row>
        <row r="317">
          <cell r="B317" t="str">
            <v>4Н1-118</v>
          </cell>
          <cell r="C317" t="str">
            <v>Настил 4Н1-118</v>
          </cell>
          <cell r="D317">
            <v>1</v>
          </cell>
          <cell r="E317">
            <v>132.6</v>
          </cell>
        </row>
        <row r="318">
          <cell r="B318" t="str">
            <v>4Н1-119</v>
          </cell>
          <cell r="C318" t="str">
            <v>Настил 4Н1-119</v>
          </cell>
          <cell r="D318">
            <v>1</v>
          </cell>
          <cell r="E318">
            <v>161</v>
          </cell>
        </row>
        <row r="319">
          <cell r="B319" t="str">
            <v>4Н1-120</v>
          </cell>
          <cell r="C319" t="str">
            <v>Настил 4Н1-120</v>
          </cell>
          <cell r="D319">
            <v>1</v>
          </cell>
          <cell r="E319">
            <v>148.5</v>
          </cell>
        </row>
        <row r="320">
          <cell r="B320" t="str">
            <v>4Н1-121</v>
          </cell>
          <cell r="C320" t="str">
            <v>Настил 4Н1-121</v>
          </cell>
          <cell r="D320">
            <v>1</v>
          </cell>
          <cell r="E320">
            <v>137.6</v>
          </cell>
        </row>
        <row r="321">
          <cell r="B321" t="str">
            <v>4Н1-122</v>
          </cell>
          <cell r="C321" t="str">
            <v>Настил 4Н1-122</v>
          </cell>
          <cell r="D321">
            <v>1</v>
          </cell>
          <cell r="E321">
            <v>130.30000000000001</v>
          </cell>
        </row>
        <row r="322">
          <cell r="B322" t="str">
            <v>4Н1-123</v>
          </cell>
          <cell r="C322" t="str">
            <v>Настил 4Н1-123</v>
          </cell>
          <cell r="D322">
            <v>1</v>
          </cell>
          <cell r="E322">
            <v>49.1</v>
          </cell>
        </row>
        <row r="323">
          <cell r="B323" t="str">
            <v>4Н1-124</v>
          </cell>
          <cell r="C323" t="str">
            <v>Настил 4Н1-124</v>
          </cell>
          <cell r="D323">
            <v>2</v>
          </cell>
          <cell r="E323">
            <v>61.9</v>
          </cell>
        </row>
        <row r="324">
          <cell r="B324" t="str">
            <v>4Н1-125</v>
          </cell>
          <cell r="C324" t="str">
            <v>Настил 4Н1-125</v>
          </cell>
          <cell r="D324">
            <v>2</v>
          </cell>
          <cell r="E324">
            <v>57.3</v>
          </cell>
        </row>
        <row r="325">
          <cell r="B325" t="str">
            <v>4Н1-126</v>
          </cell>
          <cell r="C325" t="str">
            <v>Настил 4Н1-126</v>
          </cell>
          <cell r="D325">
            <v>1</v>
          </cell>
          <cell r="E325">
            <v>10.7</v>
          </cell>
        </row>
        <row r="326">
          <cell r="B326" t="str">
            <v>4Н1-127</v>
          </cell>
          <cell r="C326" t="str">
            <v>Настил 4Н1-127</v>
          </cell>
          <cell r="D326">
            <v>3</v>
          </cell>
          <cell r="E326">
            <v>25.6</v>
          </cell>
        </row>
        <row r="327">
          <cell r="B327" t="str">
            <v>4Н1-128</v>
          </cell>
          <cell r="C327" t="str">
            <v>Настил 4Н1-128</v>
          </cell>
          <cell r="D327">
            <v>1</v>
          </cell>
          <cell r="E327">
            <v>26.6</v>
          </cell>
        </row>
        <row r="328">
          <cell r="B328" t="str">
            <v>4Н1-129</v>
          </cell>
          <cell r="C328" t="str">
            <v>Настил 4Н1-129</v>
          </cell>
          <cell r="D328">
            <v>2</v>
          </cell>
          <cell r="E328">
            <v>36.200000000000003</v>
          </cell>
        </row>
        <row r="329">
          <cell r="B329" t="str">
            <v>4Н1-130</v>
          </cell>
          <cell r="C329" t="str">
            <v>Настил 4Н1-130</v>
          </cell>
          <cell r="D329">
            <v>1</v>
          </cell>
          <cell r="E329">
            <v>32.1</v>
          </cell>
        </row>
        <row r="330">
          <cell r="B330" t="str">
            <v>4Н1-131</v>
          </cell>
          <cell r="C330" t="str">
            <v>Настил 4Н1-131</v>
          </cell>
          <cell r="D330">
            <v>1</v>
          </cell>
          <cell r="E330">
            <v>30.9</v>
          </cell>
        </row>
        <row r="331">
          <cell r="B331" t="str">
            <v>4Н1-132</v>
          </cell>
          <cell r="C331" t="str">
            <v>Настил 4Н1-132</v>
          </cell>
          <cell r="D331">
            <v>2</v>
          </cell>
          <cell r="E331">
            <v>33.700000000000003</v>
          </cell>
        </row>
        <row r="332">
          <cell r="B332" t="str">
            <v>4Н1-133</v>
          </cell>
          <cell r="C332" t="str">
            <v>Настил 4Н1-133</v>
          </cell>
          <cell r="D332">
            <v>1</v>
          </cell>
          <cell r="E332">
            <v>17</v>
          </cell>
        </row>
        <row r="333">
          <cell r="B333" t="str">
            <v>4Н2-1</v>
          </cell>
          <cell r="C333" t="str">
            <v>Профлист 4Н2-1</v>
          </cell>
          <cell r="D333">
            <v>100</v>
          </cell>
          <cell r="E333">
            <v>49</v>
          </cell>
        </row>
        <row r="334">
          <cell r="B334" t="str">
            <v>4Н2-2</v>
          </cell>
          <cell r="C334" t="str">
            <v>Профлист 4Н2-2</v>
          </cell>
          <cell r="D334">
            <v>100</v>
          </cell>
          <cell r="E334">
            <v>47</v>
          </cell>
        </row>
        <row r="335">
          <cell r="B335" t="str">
            <v>4Н3-1</v>
          </cell>
          <cell r="C335" t="str">
            <v>Профлист 4Н3-1</v>
          </cell>
          <cell r="D335">
            <v>77</v>
          </cell>
          <cell r="E335">
            <v>70.599999999999994</v>
          </cell>
        </row>
        <row r="336">
          <cell r="B336" t="str">
            <v>4Н3-2</v>
          </cell>
          <cell r="C336" t="str">
            <v>Профлист 4Н3-2</v>
          </cell>
          <cell r="D336">
            <v>74</v>
          </cell>
          <cell r="E336">
            <v>23.6</v>
          </cell>
        </row>
        <row r="337">
          <cell r="B337" t="str">
            <v>4Н3-3</v>
          </cell>
          <cell r="C337" t="str">
            <v>Профлист 4Н3-3</v>
          </cell>
          <cell r="D337">
            <v>74</v>
          </cell>
          <cell r="E337">
            <v>22.9</v>
          </cell>
        </row>
        <row r="338">
          <cell r="B338" t="str">
            <v>4Н3-4</v>
          </cell>
          <cell r="C338" t="str">
            <v>Профлист 4Н3-4</v>
          </cell>
          <cell r="D338">
            <v>1</v>
          </cell>
          <cell r="E338">
            <v>16.8</v>
          </cell>
        </row>
        <row r="339">
          <cell r="B339" t="str">
            <v>4Н3-5</v>
          </cell>
          <cell r="C339" t="str">
            <v>Профлист 4Н3-5</v>
          </cell>
          <cell r="D339">
            <v>3</v>
          </cell>
          <cell r="E339">
            <v>21.8</v>
          </cell>
        </row>
        <row r="340">
          <cell r="B340" t="str">
            <v>4Н3-6</v>
          </cell>
          <cell r="C340" t="str">
            <v>Профлист 4Н3-6</v>
          </cell>
          <cell r="D340">
            <v>1</v>
          </cell>
          <cell r="E340">
            <v>6.4</v>
          </cell>
        </row>
        <row r="341">
          <cell r="B341" t="str">
            <v>4Н3-7</v>
          </cell>
          <cell r="C341" t="str">
            <v>Профлист 4Н3-7</v>
          </cell>
          <cell r="D341">
            <v>2</v>
          </cell>
          <cell r="E341">
            <v>17.7</v>
          </cell>
        </row>
        <row r="342">
          <cell r="B342" t="str">
            <v>4Н3-8</v>
          </cell>
          <cell r="C342" t="str">
            <v>Профлист 4Н3-8</v>
          </cell>
          <cell r="D342">
            <v>2</v>
          </cell>
          <cell r="E342">
            <v>10.3</v>
          </cell>
        </row>
        <row r="343">
          <cell r="B343" t="str">
            <v>4Н3-9</v>
          </cell>
          <cell r="C343" t="str">
            <v>Профлист 4Н3-9</v>
          </cell>
          <cell r="D343">
            <v>1</v>
          </cell>
          <cell r="E343">
            <v>71.5</v>
          </cell>
        </row>
        <row r="344">
          <cell r="B344" t="str">
            <v>4Н4-1</v>
          </cell>
          <cell r="C344" t="str">
            <v>Настил 4Н4-1</v>
          </cell>
          <cell r="D344">
            <v>2</v>
          </cell>
          <cell r="E344">
            <v>14.1</v>
          </cell>
        </row>
        <row r="345">
          <cell r="B345" t="str">
            <v>4Н4-2</v>
          </cell>
          <cell r="C345" t="str">
            <v>Настил 4Н4-2</v>
          </cell>
          <cell r="D345">
            <v>2</v>
          </cell>
          <cell r="E345">
            <v>20.100000000000001</v>
          </cell>
        </row>
        <row r="346">
          <cell r="B346" t="str">
            <v>4Н4-3</v>
          </cell>
          <cell r="C346" t="str">
            <v>Настил 4Н4-3</v>
          </cell>
          <cell r="D346">
            <v>2</v>
          </cell>
          <cell r="E346">
            <v>20</v>
          </cell>
        </row>
        <row r="347">
          <cell r="B347" t="str">
            <v>4Н4-4</v>
          </cell>
          <cell r="C347" t="str">
            <v>Настил 4Н4-4</v>
          </cell>
          <cell r="D347">
            <v>1</v>
          </cell>
          <cell r="E347">
            <v>33.4</v>
          </cell>
        </row>
        <row r="348">
          <cell r="B348" t="str">
            <v>4Н4-5</v>
          </cell>
          <cell r="C348" t="str">
            <v>Настил 4Н4-5</v>
          </cell>
          <cell r="D348">
            <v>2</v>
          </cell>
          <cell r="E348">
            <v>29.7</v>
          </cell>
        </row>
        <row r="349">
          <cell r="B349" t="str">
            <v>4Н4-6</v>
          </cell>
          <cell r="C349" t="str">
            <v>Настил 4Н4-6</v>
          </cell>
          <cell r="D349">
            <v>2</v>
          </cell>
          <cell r="E349">
            <v>25.2</v>
          </cell>
        </row>
        <row r="350">
          <cell r="B350" t="str">
            <v>4Н4-7</v>
          </cell>
          <cell r="C350" t="str">
            <v>Настил 4Н4-7</v>
          </cell>
          <cell r="D350">
            <v>1</v>
          </cell>
          <cell r="E350">
            <v>26.1</v>
          </cell>
        </row>
        <row r="351">
          <cell r="B351" t="str">
            <v>4Н4-8</v>
          </cell>
          <cell r="C351" t="str">
            <v>Настил 4Н4-8</v>
          </cell>
          <cell r="D351">
            <v>1</v>
          </cell>
          <cell r="E351">
            <v>17.399999999999999</v>
          </cell>
        </row>
        <row r="352">
          <cell r="B352" t="str">
            <v>4Н4-9</v>
          </cell>
          <cell r="C352" t="str">
            <v>Настил 4Н4-9</v>
          </cell>
          <cell r="D352">
            <v>1</v>
          </cell>
          <cell r="E352">
            <v>8.9</v>
          </cell>
        </row>
        <row r="353">
          <cell r="B353" t="str">
            <v>4Н4-10</v>
          </cell>
          <cell r="C353" t="str">
            <v>Настил 4Н4-10</v>
          </cell>
          <cell r="D353">
            <v>1</v>
          </cell>
          <cell r="E353">
            <v>16.5</v>
          </cell>
        </row>
        <row r="354">
          <cell r="B354" t="str">
            <v>4Н4-11</v>
          </cell>
          <cell r="C354" t="str">
            <v>Настил 4Н4-11</v>
          </cell>
          <cell r="D354">
            <v>2</v>
          </cell>
          <cell r="E354">
            <v>19.399999999999999</v>
          </cell>
        </row>
        <row r="355">
          <cell r="B355" t="str">
            <v>4Н4-12</v>
          </cell>
          <cell r="C355" t="str">
            <v>Настил 4Н4-12</v>
          </cell>
          <cell r="D355">
            <v>1</v>
          </cell>
          <cell r="E355">
            <v>13.7</v>
          </cell>
        </row>
        <row r="356">
          <cell r="B356" t="str">
            <v>4Н4-13</v>
          </cell>
          <cell r="C356" t="str">
            <v>Настил 4Н4-13</v>
          </cell>
          <cell r="D356">
            <v>1</v>
          </cell>
          <cell r="E356">
            <v>32.4</v>
          </cell>
        </row>
        <row r="357">
          <cell r="B357" t="str">
            <v>4Н4-14</v>
          </cell>
          <cell r="C357" t="str">
            <v>Настил 4Н4-14</v>
          </cell>
          <cell r="D357">
            <v>1</v>
          </cell>
          <cell r="E357">
            <v>27</v>
          </cell>
        </row>
        <row r="358">
          <cell r="B358" t="str">
            <v>4Н4-15</v>
          </cell>
          <cell r="C358" t="str">
            <v>Настил 4Н4-15</v>
          </cell>
          <cell r="D358">
            <v>2</v>
          </cell>
          <cell r="E358">
            <v>8.1</v>
          </cell>
        </row>
        <row r="359">
          <cell r="B359" t="str">
            <v>4Н4-16</v>
          </cell>
          <cell r="C359" t="str">
            <v>Настил 4Н4-16</v>
          </cell>
          <cell r="D359">
            <v>3</v>
          </cell>
          <cell r="E359">
            <v>20.3</v>
          </cell>
        </row>
        <row r="360">
          <cell r="B360" t="str">
            <v>4Н4-17</v>
          </cell>
          <cell r="C360" t="str">
            <v>Настил 4Н4-17</v>
          </cell>
          <cell r="D360">
            <v>3</v>
          </cell>
          <cell r="E360">
            <v>24</v>
          </cell>
        </row>
        <row r="361">
          <cell r="B361" t="str">
            <v>4Н4-18</v>
          </cell>
          <cell r="C361" t="str">
            <v>Настил 4Н4-18</v>
          </cell>
          <cell r="D361">
            <v>1</v>
          </cell>
          <cell r="E361">
            <v>16.600000000000001</v>
          </cell>
        </row>
        <row r="362">
          <cell r="B362" t="str">
            <v>4Н4-19</v>
          </cell>
          <cell r="C362" t="str">
            <v>Настил 4Н4-19</v>
          </cell>
          <cell r="D362">
            <v>1</v>
          </cell>
          <cell r="E362">
            <v>7.6</v>
          </cell>
        </row>
        <row r="363">
          <cell r="B363" t="str">
            <v>4ОГ1-1</v>
          </cell>
          <cell r="C363" t="str">
            <v>Ограждение 4ОГ1-1</v>
          </cell>
          <cell r="D363">
            <v>1</v>
          </cell>
          <cell r="E363">
            <v>72.400000000000006</v>
          </cell>
        </row>
        <row r="364">
          <cell r="B364" t="str">
            <v>4ОГ1-2</v>
          </cell>
          <cell r="C364" t="str">
            <v>Ограждение 4ОГ1-2</v>
          </cell>
          <cell r="D364">
            <v>1</v>
          </cell>
          <cell r="E364">
            <v>40.1</v>
          </cell>
        </row>
        <row r="365">
          <cell r="B365" t="str">
            <v>4ОГ1-3</v>
          </cell>
          <cell r="C365" t="str">
            <v>Ограждение 4ОГ1-3</v>
          </cell>
          <cell r="D365">
            <v>1</v>
          </cell>
          <cell r="E365">
            <v>16.2</v>
          </cell>
        </row>
        <row r="366">
          <cell r="B366" t="str">
            <v>4ОГ1-4</v>
          </cell>
          <cell r="C366" t="str">
            <v>Ограждение 4ОГ1-4</v>
          </cell>
          <cell r="D366">
            <v>2</v>
          </cell>
          <cell r="E366">
            <v>16.2</v>
          </cell>
        </row>
        <row r="367">
          <cell r="B367" t="str">
            <v>4ОГ1-5</v>
          </cell>
          <cell r="C367" t="str">
            <v>Ограждение 4ОГ1-5</v>
          </cell>
          <cell r="D367">
            <v>1</v>
          </cell>
          <cell r="E367">
            <v>18.5</v>
          </cell>
        </row>
        <row r="368">
          <cell r="B368" t="str">
            <v>4ОГ1-6</v>
          </cell>
          <cell r="C368" t="str">
            <v>Ограждение 4ОГ1-6</v>
          </cell>
          <cell r="D368">
            <v>1</v>
          </cell>
          <cell r="E368">
            <v>20.399999999999999</v>
          </cell>
        </row>
        <row r="369">
          <cell r="B369" t="str">
            <v>4ОГ1-7</v>
          </cell>
          <cell r="C369" t="str">
            <v>Ограждение 4ОГ1-7</v>
          </cell>
          <cell r="D369">
            <v>3</v>
          </cell>
          <cell r="E369">
            <v>31.3</v>
          </cell>
        </row>
        <row r="370">
          <cell r="B370" t="str">
            <v>4ОГ1-8</v>
          </cell>
          <cell r="C370" t="str">
            <v>Ограждение 4ОГ1-8</v>
          </cell>
          <cell r="D370">
            <v>1</v>
          </cell>
          <cell r="E370">
            <v>18.5</v>
          </cell>
        </row>
        <row r="371">
          <cell r="B371" t="str">
            <v>4ОГ1-9</v>
          </cell>
          <cell r="C371" t="str">
            <v>Ограждение 4ОГ1-9</v>
          </cell>
          <cell r="D371">
            <v>3</v>
          </cell>
          <cell r="E371">
            <v>18.100000000000001</v>
          </cell>
        </row>
        <row r="372">
          <cell r="B372" t="str">
            <v>4ОГ1-10</v>
          </cell>
          <cell r="C372" t="str">
            <v>Ограждение 4ОГ1-10</v>
          </cell>
          <cell r="D372">
            <v>3</v>
          </cell>
          <cell r="E372">
            <v>18.2</v>
          </cell>
        </row>
        <row r="373">
          <cell r="B373" t="str">
            <v>4ОГ1-11</v>
          </cell>
          <cell r="C373" t="str">
            <v>Ограждение 4ОГ1-11</v>
          </cell>
          <cell r="D373">
            <v>1</v>
          </cell>
          <cell r="E373">
            <v>18</v>
          </cell>
        </row>
        <row r="374">
          <cell r="B374" t="str">
            <v>4ОГ1-12</v>
          </cell>
          <cell r="C374" t="str">
            <v>Ограждение 4ОГ1-12</v>
          </cell>
          <cell r="D374">
            <v>1</v>
          </cell>
          <cell r="E374">
            <v>15.3</v>
          </cell>
        </row>
        <row r="375">
          <cell r="B375" t="str">
            <v>4ОГ1-13</v>
          </cell>
          <cell r="C375" t="str">
            <v>Ограждение 4ОГ1-13</v>
          </cell>
          <cell r="D375">
            <v>1</v>
          </cell>
          <cell r="E375">
            <v>21.3</v>
          </cell>
        </row>
        <row r="376">
          <cell r="B376" t="str">
            <v>4ОГ1-14</v>
          </cell>
          <cell r="C376" t="str">
            <v>Ограждение 4ОГ1-14</v>
          </cell>
          <cell r="D376">
            <v>1</v>
          </cell>
          <cell r="E376">
            <v>39.200000000000003</v>
          </cell>
        </row>
        <row r="377">
          <cell r="B377" t="str">
            <v>4ОГ1-15</v>
          </cell>
          <cell r="C377" t="str">
            <v>Ограждение 4ОГ1-15</v>
          </cell>
          <cell r="D377">
            <v>2</v>
          </cell>
          <cell r="E377">
            <v>5.0999999999999996</v>
          </cell>
        </row>
        <row r="378">
          <cell r="B378" t="str">
            <v>4ОГ1-16</v>
          </cell>
          <cell r="C378" t="str">
            <v>Ограждение 4ОГ1-16</v>
          </cell>
          <cell r="D378">
            <v>1</v>
          </cell>
          <cell r="E378">
            <v>15</v>
          </cell>
        </row>
        <row r="379">
          <cell r="B379" t="str">
            <v>4ОГ1-17</v>
          </cell>
          <cell r="C379" t="str">
            <v>Ограждение 4ОГ1-17</v>
          </cell>
          <cell r="D379">
            <v>1</v>
          </cell>
          <cell r="E379">
            <v>15</v>
          </cell>
        </row>
        <row r="380">
          <cell r="B380" t="str">
            <v>4ОГ1-18</v>
          </cell>
          <cell r="C380" t="str">
            <v>Ограждение 4ОГ1-18</v>
          </cell>
          <cell r="D380">
            <v>1</v>
          </cell>
          <cell r="E380">
            <v>13.6</v>
          </cell>
        </row>
        <row r="381">
          <cell r="B381" t="str">
            <v>4ОГ1-19</v>
          </cell>
          <cell r="C381" t="str">
            <v>Ограждение 4ОГ1-19</v>
          </cell>
          <cell r="D381">
            <v>2</v>
          </cell>
          <cell r="E381">
            <v>29.9</v>
          </cell>
        </row>
        <row r="382">
          <cell r="B382" t="str">
            <v>4ОГ1-20</v>
          </cell>
          <cell r="C382" t="str">
            <v>Ограждение 4ОГ1-20</v>
          </cell>
          <cell r="D382">
            <v>12</v>
          </cell>
          <cell r="E382">
            <v>33.9</v>
          </cell>
        </row>
        <row r="383">
          <cell r="B383" t="str">
            <v>4ОГ1-21</v>
          </cell>
          <cell r="C383" t="str">
            <v>Ограждение 4ОГ1-21</v>
          </cell>
          <cell r="D383">
            <v>4</v>
          </cell>
          <cell r="E383">
            <v>31.5</v>
          </cell>
        </row>
        <row r="384">
          <cell r="B384" t="str">
            <v>4ОГ1-22</v>
          </cell>
          <cell r="C384" t="str">
            <v>Ограждение 4ОГ1-22</v>
          </cell>
          <cell r="D384">
            <v>1</v>
          </cell>
          <cell r="E384">
            <v>5.0999999999999996</v>
          </cell>
        </row>
        <row r="385">
          <cell r="B385" t="str">
            <v>4ОГ1-23</v>
          </cell>
          <cell r="C385" t="str">
            <v>Ограждение 4ОГ1-23</v>
          </cell>
          <cell r="D385">
            <v>2</v>
          </cell>
          <cell r="E385">
            <v>16.899999999999999</v>
          </cell>
        </row>
        <row r="386">
          <cell r="B386" t="str">
            <v>4ОГ1-24</v>
          </cell>
          <cell r="C386" t="str">
            <v>Ограждение 4ОГ1-24</v>
          </cell>
          <cell r="D386">
            <v>1</v>
          </cell>
          <cell r="E386">
            <v>5.0999999999999996</v>
          </cell>
        </row>
        <row r="387">
          <cell r="B387" t="str">
            <v>4ОГ1-25</v>
          </cell>
          <cell r="C387" t="str">
            <v>Ограждение 4ОГ1-25</v>
          </cell>
          <cell r="D387">
            <v>2</v>
          </cell>
          <cell r="E387">
            <v>17.399999999999999</v>
          </cell>
        </row>
        <row r="388">
          <cell r="B388" t="str">
            <v>4ОГ1-26</v>
          </cell>
          <cell r="C388" t="str">
            <v>Ограждение 4ОГ1-26</v>
          </cell>
          <cell r="D388">
            <v>2</v>
          </cell>
          <cell r="E388">
            <v>36.700000000000003</v>
          </cell>
        </row>
        <row r="389">
          <cell r="B389" t="str">
            <v>4ОГ1-27</v>
          </cell>
          <cell r="C389" t="str">
            <v>Ограждение 4ОГ1-27</v>
          </cell>
          <cell r="D389">
            <v>1</v>
          </cell>
          <cell r="E389">
            <v>19.899999999999999</v>
          </cell>
        </row>
        <row r="390">
          <cell r="B390" t="str">
            <v>4ОГ1-28</v>
          </cell>
          <cell r="C390" t="str">
            <v>Ограждение 4ОГ1-28</v>
          </cell>
          <cell r="D390">
            <v>1</v>
          </cell>
          <cell r="E390">
            <v>6.3</v>
          </cell>
        </row>
        <row r="391">
          <cell r="B391" t="str">
            <v>4ОГ2-1</v>
          </cell>
          <cell r="C391" t="str">
            <v>Ограждение 4ОГ2-1</v>
          </cell>
          <cell r="D391">
            <v>2</v>
          </cell>
          <cell r="E391">
            <v>22.7</v>
          </cell>
        </row>
        <row r="392">
          <cell r="B392" t="str">
            <v>4ОГ2-2</v>
          </cell>
          <cell r="C392" t="str">
            <v>Ограждение 4ОГ2-2</v>
          </cell>
          <cell r="D392">
            <v>2</v>
          </cell>
          <cell r="E392">
            <v>22.7</v>
          </cell>
        </row>
        <row r="393">
          <cell r="B393" t="str">
            <v>4ОГ2-3</v>
          </cell>
          <cell r="C393" t="str">
            <v>Ограждение 4ОГ2-3</v>
          </cell>
          <cell r="D393">
            <v>2</v>
          </cell>
          <cell r="E393">
            <v>16.600000000000001</v>
          </cell>
        </row>
        <row r="394">
          <cell r="B394" t="str">
            <v>4ОГ2-4</v>
          </cell>
          <cell r="C394" t="str">
            <v>Ограждение 4ОГ2-4</v>
          </cell>
          <cell r="D394">
            <v>1</v>
          </cell>
          <cell r="E394">
            <v>16.600000000000001</v>
          </cell>
        </row>
        <row r="395">
          <cell r="B395" t="str">
            <v>4ОГ2-5</v>
          </cell>
          <cell r="C395" t="str">
            <v>Ограждение 4ОГ2-5</v>
          </cell>
          <cell r="D395">
            <v>1</v>
          </cell>
          <cell r="E395">
            <v>6.2</v>
          </cell>
        </row>
        <row r="396">
          <cell r="B396" t="str">
            <v>4ОГ2-6</v>
          </cell>
          <cell r="C396" t="str">
            <v>Ограждение 4ОГ2-6</v>
          </cell>
          <cell r="D396">
            <v>1</v>
          </cell>
          <cell r="E396">
            <v>6.2</v>
          </cell>
        </row>
        <row r="397">
          <cell r="B397" t="str">
            <v>4ОГ2-7</v>
          </cell>
          <cell r="C397" t="str">
            <v>Ограждение 4ОГ2-7</v>
          </cell>
          <cell r="D397">
            <v>1</v>
          </cell>
          <cell r="E397">
            <v>16.899999999999999</v>
          </cell>
        </row>
        <row r="398">
          <cell r="B398" t="str">
            <v>4ОГ2-8</v>
          </cell>
          <cell r="C398" t="str">
            <v>Ограждение 4ОГ2-8</v>
          </cell>
          <cell r="D398">
            <v>2</v>
          </cell>
          <cell r="E398">
            <v>28.2</v>
          </cell>
        </row>
        <row r="399">
          <cell r="B399" t="str">
            <v>4ОГ2-9</v>
          </cell>
          <cell r="C399" t="str">
            <v>Ограждение 4ОГ2-9</v>
          </cell>
          <cell r="D399">
            <v>2</v>
          </cell>
          <cell r="E399">
            <v>31.2</v>
          </cell>
        </row>
        <row r="400">
          <cell r="B400" t="str">
            <v>4ОГ2-10</v>
          </cell>
          <cell r="C400" t="str">
            <v>Ограждение 4ОГ2-10</v>
          </cell>
          <cell r="D400">
            <v>2</v>
          </cell>
          <cell r="E400">
            <v>31.2</v>
          </cell>
        </row>
        <row r="401">
          <cell r="B401" t="str">
            <v>4ОГ2-11</v>
          </cell>
          <cell r="C401" t="str">
            <v>Ограждение 4ОГ2-11</v>
          </cell>
          <cell r="D401">
            <v>1</v>
          </cell>
          <cell r="E401">
            <v>25.1</v>
          </cell>
        </row>
        <row r="402">
          <cell r="B402" t="str">
            <v>4ОГ2-12</v>
          </cell>
          <cell r="C402" t="str">
            <v>Ограждение 4ОГ2-12</v>
          </cell>
          <cell r="D402">
            <v>1</v>
          </cell>
          <cell r="E402">
            <v>25.1</v>
          </cell>
        </row>
        <row r="403">
          <cell r="B403" t="str">
            <v>4ОГ2-13</v>
          </cell>
          <cell r="C403" t="str">
            <v>Ограждение 4ОГ2-13</v>
          </cell>
          <cell r="D403">
            <v>1</v>
          </cell>
          <cell r="E403">
            <v>25.1</v>
          </cell>
        </row>
        <row r="404">
          <cell r="B404" t="str">
            <v>4ОГ2-14</v>
          </cell>
          <cell r="C404" t="str">
            <v>Ограждение 4ОГ2-14</v>
          </cell>
          <cell r="D404">
            <v>1</v>
          </cell>
          <cell r="E404">
            <v>25.1</v>
          </cell>
        </row>
        <row r="405">
          <cell r="B405" t="str">
            <v>4ОГ5-1</v>
          </cell>
          <cell r="C405" t="str">
            <v>Ограждение 4ОГ5-1</v>
          </cell>
          <cell r="D405">
            <v>50</v>
          </cell>
          <cell r="E405">
            <v>24.3</v>
          </cell>
        </row>
        <row r="406">
          <cell r="B406" t="str">
            <v>4ОГ5-2</v>
          </cell>
          <cell r="C406" t="str">
            <v>Ограждение 4ОГ5-2</v>
          </cell>
          <cell r="D406">
            <v>2</v>
          </cell>
          <cell r="E406">
            <v>8.1999999999999993</v>
          </cell>
        </row>
        <row r="407">
          <cell r="B407" t="str">
            <v>4П2-1</v>
          </cell>
          <cell r="C407" t="str">
            <v>Прогон 4П2-1</v>
          </cell>
          <cell r="D407">
            <v>1</v>
          </cell>
          <cell r="E407">
            <v>16.8</v>
          </cell>
        </row>
        <row r="408">
          <cell r="B408" t="str">
            <v>4П2-2</v>
          </cell>
          <cell r="C408" t="str">
            <v>Прогон 4П2-2</v>
          </cell>
          <cell r="D408">
            <v>5</v>
          </cell>
          <cell r="E408">
            <v>16.8</v>
          </cell>
        </row>
        <row r="409">
          <cell r="B409" t="str">
            <v>4П2-3</v>
          </cell>
          <cell r="C409" t="str">
            <v>Прогон 4П2-3</v>
          </cell>
          <cell r="D409">
            <v>1</v>
          </cell>
          <cell r="E409">
            <v>16.5</v>
          </cell>
        </row>
        <row r="410">
          <cell r="B410" t="str">
            <v>4П2-4</v>
          </cell>
          <cell r="C410" t="str">
            <v>Прогон 4П2-4</v>
          </cell>
          <cell r="D410">
            <v>1</v>
          </cell>
          <cell r="E410">
            <v>104.4</v>
          </cell>
        </row>
        <row r="411">
          <cell r="B411" t="str">
            <v>4П2-5</v>
          </cell>
          <cell r="C411" t="str">
            <v>Прогон 4П2-5</v>
          </cell>
          <cell r="D411">
            <v>5</v>
          </cell>
          <cell r="E411">
            <v>104.4</v>
          </cell>
        </row>
        <row r="412">
          <cell r="B412" t="str">
            <v>4П2-6</v>
          </cell>
          <cell r="C412" t="str">
            <v>Прогон 4П2-6</v>
          </cell>
          <cell r="D412">
            <v>12</v>
          </cell>
          <cell r="E412">
            <v>104.8</v>
          </cell>
        </row>
        <row r="413">
          <cell r="B413" t="str">
            <v>4П2-7</v>
          </cell>
          <cell r="C413" t="str">
            <v>Прогон 4П2-7</v>
          </cell>
          <cell r="D413">
            <v>66</v>
          </cell>
          <cell r="E413">
            <v>104</v>
          </cell>
        </row>
        <row r="414">
          <cell r="B414" t="str">
            <v>4П2-8</v>
          </cell>
          <cell r="C414" t="str">
            <v>Прогон 4П2-8</v>
          </cell>
          <cell r="D414">
            <v>1</v>
          </cell>
          <cell r="E414">
            <v>87.8</v>
          </cell>
        </row>
        <row r="415">
          <cell r="B415" t="str">
            <v>4П2-9</v>
          </cell>
          <cell r="C415" t="str">
            <v>Прогон 4П2-9</v>
          </cell>
          <cell r="D415">
            <v>1</v>
          </cell>
          <cell r="E415">
            <v>87.5</v>
          </cell>
        </row>
        <row r="416">
          <cell r="B416" t="str">
            <v>4П2-10</v>
          </cell>
          <cell r="C416" t="str">
            <v>Прогон 4П2-10</v>
          </cell>
          <cell r="D416">
            <v>5</v>
          </cell>
          <cell r="E416">
            <v>89.1</v>
          </cell>
        </row>
        <row r="417">
          <cell r="B417" t="str">
            <v>4ПД1-1</v>
          </cell>
          <cell r="C417" t="str">
            <v>Подвес 4ПД1-1</v>
          </cell>
          <cell r="D417">
            <v>1</v>
          </cell>
          <cell r="E417">
            <v>46.1</v>
          </cell>
        </row>
        <row r="418">
          <cell r="B418" t="str">
            <v>4ПП-1</v>
          </cell>
          <cell r="C418" t="str">
            <v>Прокладка 4ПП-1</v>
          </cell>
          <cell r="D418">
            <v>26</v>
          </cell>
          <cell r="E418">
            <v>1</v>
          </cell>
        </row>
        <row r="419">
          <cell r="B419" t="str">
            <v>4ПП-2</v>
          </cell>
          <cell r="C419" t="str">
            <v>Прокладка 4ПП-2</v>
          </cell>
          <cell r="D419">
            <v>22</v>
          </cell>
          <cell r="E419">
            <v>5.0999999999999996</v>
          </cell>
        </row>
        <row r="420">
          <cell r="B420" t="str">
            <v>4ПП-3</v>
          </cell>
          <cell r="C420" t="str">
            <v>Прокладка 4ПП-3</v>
          </cell>
          <cell r="D420">
            <v>2</v>
          </cell>
          <cell r="E420">
            <v>3.5</v>
          </cell>
        </row>
        <row r="421">
          <cell r="B421" t="str">
            <v>4ПТ-1</v>
          </cell>
          <cell r="C421" t="str">
            <v>Петля 4ПТ-1</v>
          </cell>
          <cell r="D421">
            <v>24</v>
          </cell>
          <cell r="E421">
            <v>0.5</v>
          </cell>
        </row>
        <row r="422">
          <cell r="B422" t="str">
            <v>4РС2-1</v>
          </cell>
          <cell r="C422" t="str">
            <v>Распорка 4РС2-1</v>
          </cell>
          <cell r="D422">
            <v>24</v>
          </cell>
          <cell r="E422">
            <v>185</v>
          </cell>
        </row>
        <row r="423">
          <cell r="B423" t="str">
            <v>4РС2-2</v>
          </cell>
          <cell r="C423" t="str">
            <v>Распорка 4РС2-2</v>
          </cell>
          <cell r="D423">
            <v>2</v>
          </cell>
          <cell r="E423">
            <v>118.2</v>
          </cell>
        </row>
        <row r="424">
          <cell r="B424" t="str">
            <v>4РС3-1</v>
          </cell>
          <cell r="C424" t="str">
            <v>Распорка 4РС3-1</v>
          </cell>
          <cell r="D424">
            <v>10</v>
          </cell>
          <cell r="E424">
            <v>311.5</v>
          </cell>
        </row>
        <row r="425">
          <cell r="B425" t="str">
            <v>4РС3-2</v>
          </cell>
          <cell r="C425" t="str">
            <v>Распорка 4РС3-2</v>
          </cell>
          <cell r="D425">
            <v>1</v>
          </cell>
          <cell r="E425">
            <v>339.7</v>
          </cell>
        </row>
        <row r="426">
          <cell r="B426" t="str">
            <v>4РС3-3</v>
          </cell>
          <cell r="C426" t="str">
            <v>Распорка 4РС3-3</v>
          </cell>
          <cell r="D426">
            <v>2</v>
          </cell>
          <cell r="E426">
            <v>102.3</v>
          </cell>
        </row>
        <row r="427">
          <cell r="B427" t="str">
            <v>4РС5-1</v>
          </cell>
          <cell r="C427" t="str">
            <v>Распорка 4РС5-1</v>
          </cell>
          <cell r="D427">
            <v>1</v>
          </cell>
          <cell r="E427">
            <v>544</v>
          </cell>
        </row>
        <row r="428">
          <cell r="B428" t="str">
            <v>4РС6-1</v>
          </cell>
          <cell r="C428" t="str">
            <v>Распорка 4РС6-1</v>
          </cell>
          <cell r="D428">
            <v>6</v>
          </cell>
          <cell r="E428">
            <v>515.5</v>
          </cell>
        </row>
        <row r="429">
          <cell r="B429" t="str">
            <v>4РС6-2</v>
          </cell>
          <cell r="C429" t="str">
            <v>Распорка 4РС6-2</v>
          </cell>
          <cell r="D429">
            <v>1</v>
          </cell>
          <cell r="E429">
            <v>578.20000000000005</v>
          </cell>
        </row>
        <row r="430">
          <cell r="B430" t="str">
            <v>4РС6-3</v>
          </cell>
          <cell r="C430" t="str">
            <v>Распорка 4РС6-3</v>
          </cell>
          <cell r="D430">
            <v>1</v>
          </cell>
          <cell r="E430">
            <v>504.2</v>
          </cell>
        </row>
        <row r="431">
          <cell r="B431" t="str">
            <v>4РС6-4</v>
          </cell>
          <cell r="C431" t="str">
            <v>Распорка 4РС6-4</v>
          </cell>
          <cell r="D431">
            <v>1</v>
          </cell>
          <cell r="E431">
            <v>515.4</v>
          </cell>
        </row>
        <row r="432">
          <cell r="B432" t="str">
            <v>4РС7-1</v>
          </cell>
          <cell r="C432" t="str">
            <v>Распорка 4РС7-1</v>
          </cell>
          <cell r="D432">
            <v>11</v>
          </cell>
          <cell r="E432">
            <v>255.3</v>
          </cell>
        </row>
        <row r="433">
          <cell r="B433" t="str">
            <v>4РС7-2</v>
          </cell>
          <cell r="C433" t="str">
            <v>Распорка 4РС7-2</v>
          </cell>
          <cell r="D433">
            <v>1</v>
          </cell>
          <cell r="E433">
            <v>271.5</v>
          </cell>
        </row>
        <row r="434">
          <cell r="B434" t="str">
            <v>4РС8-1</v>
          </cell>
          <cell r="C434" t="str">
            <v>Распорка 4РС8-1</v>
          </cell>
          <cell r="D434">
            <v>1</v>
          </cell>
          <cell r="E434">
            <v>164.6</v>
          </cell>
        </row>
        <row r="435">
          <cell r="B435" t="str">
            <v>4РС9-1</v>
          </cell>
          <cell r="C435" t="str">
            <v>Распорка 4РС9-1</v>
          </cell>
          <cell r="D435">
            <v>1</v>
          </cell>
          <cell r="E435">
            <v>163.19999999999999</v>
          </cell>
        </row>
        <row r="436">
          <cell r="B436" t="str">
            <v>4РС10-1</v>
          </cell>
          <cell r="C436" t="str">
            <v>Распорка 4РС10-1</v>
          </cell>
          <cell r="D436">
            <v>1</v>
          </cell>
          <cell r="E436">
            <v>304.8</v>
          </cell>
        </row>
        <row r="437">
          <cell r="B437" t="str">
            <v>4РС10-2</v>
          </cell>
          <cell r="C437" t="str">
            <v>Распорка 4РС10-2</v>
          </cell>
          <cell r="D437">
            <v>1</v>
          </cell>
          <cell r="E437">
            <v>264.3</v>
          </cell>
        </row>
        <row r="438">
          <cell r="B438" t="str">
            <v>4РС10-3</v>
          </cell>
          <cell r="C438" t="str">
            <v>Распорка 4РС10-3</v>
          </cell>
          <cell r="D438">
            <v>1</v>
          </cell>
          <cell r="E438">
            <v>262.3</v>
          </cell>
        </row>
        <row r="439">
          <cell r="B439" t="str">
            <v>4РС10-4</v>
          </cell>
          <cell r="C439" t="str">
            <v>Распорка 4РС10-4</v>
          </cell>
          <cell r="D439">
            <v>1</v>
          </cell>
          <cell r="E439">
            <v>264.3</v>
          </cell>
        </row>
        <row r="440">
          <cell r="B440" t="str">
            <v>4РС10-5</v>
          </cell>
          <cell r="C440" t="str">
            <v>Распорка 4РС10-5</v>
          </cell>
          <cell r="D440">
            <v>1</v>
          </cell>
          <cell r="E440">
            <v>264.3</v>
          </cell>
        </row>
        <row r="441">
          <cell r="B441" t="str">
            <v>4РС10-6</v>
          </cell>
          <cell r="C441" t="str">
            <v>Распорка 4РС10-6</v>
          </cell>
          <cell r="D441">
            <v>1</v>
          </cell>
          <cell r="E441">
            <v>261.39999999999998</v>
          </cell>
        </row>
        <row r="442">
          <cell r="B442" t="str">
            <v>4РС10-7</v>
          </cell>
          <cell r="C442" t="str">
            <v>Распорка 4РС10-7</v>
          </cell>
          <cell r="D442">
            <v>1</v>
          </cell>
          <cell r="E442">
            <v>265</v>
          </cell>
        </row>
        <row r="443">
          <cell r="B443" t="str">
            <v>4РС10-8</v>
          </cell>
          <cell r="C443" t="str">
            <v>Распорка 4РС10-8</v>
          </cell>
          <cell r="D443">
            <v>1</v>
          </cell>
          <cell r="E443">
            <v>264.3</v>
          </cell>
        </row>
        <row r="444">
          <cell r="B444" t="str">
            <v>4РС10-9</v>
          </cell>
          <cell r="C444" t="str">
            <v>Распорка 4РС10-9</v>
          </cell>
          <cell r="D444">
            <v>1</v>
          </cell>
          <cell r="E444">
            <v>263.3</v>
          </cell>
        </row>
        <row r="445">
          <cell r="B445" t="str">
            <v>4РС10-10</v>
          </cell>
          <cell r="C445" t="str">
            <v>Распорка 4РС10-10</v>
          </cell>
          <cell r="D445">
            <v>1</v>
          </cell>
          <cell r="E445">
            <v>263.3</v>
          </cell>
        </row>
        <row r="446">
          <cell r="B446" t="str">
            <v>4РС10-11</v>
          </cell>
          <cell r="C446" t="str">
            <v>Распорка 4РС10-11</v>
          </cell>
          <cell r="D446">
            <v>1</v>
          </cell>
          <cell r="E446">
            <v>264.3</v>
          </cell>
        </row>
        <row r="447">
          <cell r="B447" t="str">
            <v>4РС10-12</v>
          </cell>
          <cell r="C447" t="str">
            <v>Распорка 4РС10-12</v>
          </cell>
          <cell r="D447">
            <v>1</v>
          </cell>
          <cell r="E447">
            <v>263.3</v>
          </cell>
        </row>
        <row r="448">
          <cell r="B448" t="str">
            <v>4РС10-13</v>
          </cell>
          <cell r="C448" t="str">
            <v>Распорка 4РС10-13</v>
          </cell>
          <cell r="D448">
            <v>1</v>
          </cell>
          <cell r="E448">
            <v>178.4</v>
          </cell>
        </row>
        <row r="449">
          <cell r="B449" t="str">
            <v>4РС11-1</v>
          </cell>
          <cell r="C449" t="str">
            <v>Распорка 4РС11-1</v>
          </cell>
          <cell r="D449">
            <v>1</v>
          </cell>
          <cell r="E449">
            <v>276.39999999999998</v>
          </cell>
        </row>
        <row r="450">
          <cell r="B450" t="str">
            <v>4РС11-2</v>
          </cell>
          <cell r="C450" t="str">
            <v>Распорка 4РС11-2</v>
          </cell>
          <cell r="D450">
            <v>11</v>
          </cell>
          <cell r="E450">
            <v>231.4</v>
          </cell>
        </row>
        <row r="451">
          <cell r="B451" t="str">
            <v>4РС11-3</v>
          </cell>
          <cell r="C451" t="str">
            <v>Распорка 4РС11-3</v>
          </cell>
          <cell r="D451">
            <v>1</v>
          </cell>
          <cell r="E451">
            <v>151.5</v>
          </cell>
        </row>
        <row r="452">
          <cell r="B452" t="str">
            <v>4РС12-1</v>
          </cell>
          <cell r="C452" t="str">
            <v>Распорка 4РС12-1</v>
          </cell>
          <cell r="D452">
            <v>1</v>
          </cell>
          <cell r="E452">
            <v>215.5</v>
          </cell>
        </row>
        <row r="453">
          <cell r="B453" t="str">
            <v>4РС12-2</v>
          </cell>
          <cell r="C453" t="str">
            <v>Распорка 4РС12-2</v>
          </cell>
          <cell r="D453">
            <v>11</v>
          </cell>
          <cell r="E453">
            <v>181</v>
          </cell>
        </row>
        <row r="454">
          <cell r="B454" t="str">
            <v>4РС12-3</v>
          </cell>
          <cell r="C454" t="str">
            <v>Распорка 4РС12-3</v>
          </cell>
          <cell r="D454">
            <v>1</v>
          </cell>
          <cell r="E454">
            <v>125</v>
          </cell>
        </row>
        <row r="455">
          <cell r="B455" t="str">
            <v>4РФ1-1</v>
          </cell>
          <cell r="C455" t="str">
            <v>Ригель фахверка 4РФ1-1</v>
          </cell>
          <cell r="D455">
            <v>1</v>
          </cell>
          <cell r="E455">
            <v>14.3</v>
          </cell>
        </row>
        <row r="456">
          <cell r="B456" t="str">
            <v>4РФ1-2</v>
          </cell>
          <cell r="C456" t="str">
            <v>Ригель фахверка 4РФ1-2</v>
          </cell>
          <cell r="D456">
            <v>4</v>
          </cell>
          <cell r="E456">
            <v>16.100000000000001</v>
          </cell>
        </row>
        <row r="457">
          <cell r="B457" t="str">
            <v>4РФ1-3</v>
          </cell>
          <cell r="C457" t="str">
            <v>Ригель фахверка 4РФ1-3</v>
          </cell>
          <cell r="D457">
            <v>1</v>
          </cell>
          <cell r="E457">
            <v>19.8</v>
          </cell>
        </row>
        <row r="458">
          <cell r="B458" t="str">
            <v>4РФ1-4</v>
          </cell>
          <cell r="C458" t="str">
            <v>Ригель фахверка 4РФ1-4</v>
          </cell>
          <cell r="D458">
            <v>6</v>
          </cell>
          <cell r="E458">
            <v>111.8</v>
          </cell>
        </row>
        <row r="459">
          <cell r="B459" t="str">
            <v>4РФ1-5</v>
          </cell>
          <cell r="C459" t="str">
            <v>Ригель фахверка 4РФ1-5</v>
          </cell>
          <cell r="D459">
            <v>24</v>
          </cell>
          <cell r="E459">
            <v>113.4</v>
          </cell>
        </row>
        <row r="460">
          <cell r="B460" t="str">
            <v>4РФ1-6</v>
          </cell>
          <cell r="C460" t="str">
            <v>Ригель фахверка 4РФ1-6</v>
          </cell>
          <cell r="D460">
            <v>24</v>
          </cell>
          <cell r="E460">
            <v>116.8</v>
          </cell>
        </row>
        <row r="461">
          <cell r="B461" t="str">
            <v>4РФ1-7</v>
          </cell>
          <cell r="C461" t="str">
            <v>Ригель фахверка 4РФ1-7</v>
          </cell>
          <cell r="D461">
            <v>12</v>
          </cell>
          <cell r="E461">
            <v>113.4</v>
          </cell>
        </row>
        <row r="462">
          <cell r="B462" t="str">
            <v>4РФ1-8</v>
          </cell>
          <cell r="C462" t="str">
            <v>Ригель фахверка 4РФ1-8</v>
          </cell>
          <cell r="D462">
            <v>6</v>
          </cell>
          <cell r="E462">
            <v>111.8</v>
          </cell>
        </row>
        <row r="463">
          <cell r="B463" t="str">
            <v>4РФ1-9</v>
          </cell>
          <cell r="C463" t="str">
            <v>Ригель фахверка 4РФ1-9</v>
          </cell>
          <cell r="D463">
            <v>2</v>
          </cell>
          <cell r="E463">
            <v>76.3</v>
          </cell>
        </row>
        <row r="464">
          <cell r="B464" t="str">
            <v>4РФ1-10</v>
          </cell>
          <cell r="C464" t="str">
            <v>Ригель фахверка 4РФ1-10</v>
          </cell>
          <cell r="D464">
            <v>1</v>
          </cell>
          <cell r="E464">
            <v>73.3</v>
          </cell>
        </row>
        <row r="465">
          <cell r="B465" t="str">
            <v>4РФ1-11</v>
          </cell>
          <cell r="C465" t="str">
            <v>Ригель фахверка 4РФ1-11</v>
          </cell>
          <cell r="D465">
            <v>2</v>
          </cell>
          <cell r="E465">
            <v>76.900000000000006</v>
          </cell>
        </row>
        <row r="466">
          <cell r="B466" t="str">
            <v>4РФ1-12</v>
          </cell>
          <cell r="C466" t="str">
            <v>Ригель фахверка 4РФ1-12</v>
          </cell>
          <cell r="D466">
            <v>1</v>
          </cell>
          <cell r="E466">
            <v>73.7</v>
          </cell>
        </row>
        <row r="467">
          <cell r="B467" t="str">
            <v>4РФ1-13</v>
          </cell>
          <cell r="C467" t="str">
            <v>Ригель фахверка 4РФ1-13</v>
          </cell>
          <cell r="D467">
            <v>1</v>
          </cell>
          <cell r="E467">
            <v>12.3</v>
          </cell>
        </row>
        <row r="468">
          <cell r="B468" t="str">
            <v>4РФ1-14</v>
          </cell>
          <cell r="C468" t="str">
            <v>Ригель фахверка 4РФ1-14</v>
          </cell>
          <cell r="D468">
            <v>3</v>
          </cell>
          <cell r="E468">
            <v>11.9</v>
          </cell>
        </row>
        <row r="469">
          <cell r="B469" t="str">
            <v>4РФ1-15</v>
          </cell>
          <cell r="C469" t="str">
            <v>Ригель фахверка 4РФ1-15</v>
          </cell>
          <cell r="D469">
            <v>1</v>
          </cell>
          <cell r="E469">
            <v>10.8</v>
          </cell>
        </row>
        <row r="470">
          <cell r="B470" t="str">
            <v>4РФ1-16</v>
          </cell>
          <cell r="C470" t="str">
            <v>Ригель фахверка 4РФ1-16</v>
          </cell>
          <cell r="D470">
            <v>1</v>
          </cell>
          <cell r="E470">
            <v>15.5</v>
          </cell>
        </row>
        <row r="471">
          <cell r="B471" t="str">
            <v>4РФ1-17</v>
          </cell>
          <cell r="C471" t="str">
            <v>Ригель фахверка 4РФ1-17</v>
          </cell>
          <cell r="D471">
            <v>3</v>
          </cell>
          <cell r="E471">
            <v>15</v>
          </cell>
        </row>
        <row r="472">
          <cell r="B472" t="str">
            <v>4РФ1-18</v>
          </cell>
          <cell r="C472" t="str">
            <v>Ригель фахверка 4РФ1-18</v>
          </cell>
          <cell r="D472">
            <v>1</v>
          </cell>
          <cell r="E472">
            <v>13.9</v>
          </cell>
        </row>
        <row r="473">
          <cell r="B473" t="str">
            <v>4РФ2-1</v>
          </cell>
          <cell r="C473" t="str">
            <v>Ригель фахверка 4РФ2-1</v>
          </cell>
          <cell r="D473">
            <v>7</v>
          </cell>
          <cell r="E473">
            <v>14.9</v>
          </cell>
        </row>
        <row r="474">
          <cell r="B474" t="str">
            <v>4РФ3-1</v>
          </cell>
          <cell r="C474" t="str">
            <v>Ригель фахверка 4РФ3-1</v>
          </cell>
          <cell r="D474">
            <v>18</v>
          </cell>
          <cell r="E474">
            <v>4.8</v>
          </cell>
        </row>
        <row r="475">
          <cell r="B475" t="str">
            <v>4СВ1-1</v>
          </cell>
          <cell r="C475" t="str">
            <v>Связь 4СВ1-1</v>
          </cell>
          <cell r="D475">
            <v>14</v>
          </cell>
          <cell r="E475">
            <v>235.1</v>
          </cell>
        </row>
        <row r="476">
          <cell r="B476" t="str">
            <v>4СВ1-2</v>
          </cell>
          <cell r="C476" t="str">
            <v>Связь 4СВ1-2</v>
          </cell>
          <cell r="D476">
            <v>14</v>
          </cell>
          <cell r="E476">
            <v>232.1</v>
          </cell>
        </row>
        <row r="477">
          <cell r="B477" t="str">
            <v>4СВ1-3</v>
          </cell>
          <cell r="C477" t="str">
            <v>Связь 4СВ1-3</v>
          </cell>
          <cell r="D477">
            <v>2</v>
          </cell>
          <cell r="E477">
            <v>238.9</v>
          </cell>
        </row>
        <row r="478">
          <cell r="B478" t="str">
            <v>4СВ2-1</v>
          </cell>
          <cell r="C478" t="str">
            <v>Связь 4СВ2-1</v>
          </cell>
          <cell r="D478">
            <v>4</v>
          </cell>
          <cell r="E478">
            <v>240.1</v>
          </cell>
        </row>
        <row r="479">
          <cell r="B479" t="str">
            <v>4СВ2-2</v>
          </cell>
          <cell r="C479" t="str">
            <v>Связь 4СВ2-2</v>
          </cell>
          <cell r="D479">
            <v>2</v>
          </cell>
          <cell r="E479">
            <v>230</v>
          </cell>
        </row>
        <row r="480">
          <cell r="B480" t="str">
            <v>4СВ3-1</v>
          </cell>
          <cell r="C480" t="str">
            <v>Связь 4СВ3-1</v>
          </cell>
          <cell r="D480">
            <v>2</v>
          </cell>
          <cell r="E480">
            <v>377.3</v>
          </cell>
        </row>
        <row r="481">
          <cell r="B481" t="str">
            <v>4СВ4-1</v>
          </cell>
          <cell r="C481" t="str">
            <v>Связь 4СВ4-1</v>
          </cell>
          <cell r="D481">
            <v>1</v>
          </cell>
          <cell r="E481">
            <v>212.7</v>
          </cell>
        </row>
        <row r="482">
          <cell r="B482" t="str">
            <v>4СВ4-2</v>
          </cell>
          <cell r="C482" t="str">
            <v>Связь 4СВ4-2</v>
          </cell>
          <cell r="D482">
            <v>2</v>
          </cell>
          <cell r="E482">
            <v>214.9</v>
          </cell>
        </row>
        <row r="483">
          <cell r="B483" t="str">
            <v>4СВ4-3</v>
          </cell>
          <cell r="C483" t="str">
            <v>Связь 4СВ4-3</v>
          </cell>
          <cell r="D483">
            <v>1</v>
          </cell>
          <cell r="E483">
            <v>212.7</v>
          </cell>
        </row>
        <row r="484">
          <cell r="B484" t="str">
            <v>4СВ5-1</v>
          </cell>
          <cell r="C484" t="str">
            <v>Связь 4СВ5-1</v>
          </cell>
          <cell r="D484">
            <v>2</v>
          </cell>
          <cell r="E484">
            <v>103.8</v>
          </cell>
        </row>
        <row r="485">
          <cell r="B485" t="str">
            <v>4СВ5-2</v>
          </cell>
          <cell r="C485" t="str">
            <v>Связь 4СВ5-2</v>
          </cell>
          <cell r="D485">
            <v>2</v>
          </cell>
          <cell r="E485">
            <v>106.7</v>
          </cell>
        </row>
        <row r="486">
          <cell r="B486" t="str">
            <v>4СВ5-3</v>
          </cell>
          <cell r="C486" t="str">
            <v>Связь 4СВ5-3</v>
          </cell>
          <cell r="D486">
            <v>4</v>
          </cell>
          <cell r="E486">
            <v>45.2</v>
          </cell>
        </row>
        <row r="487">
          <cell r="B487" t="str">
            <v>4СГ1-1</v>
          </cell>
          <cell r="C487" t="str">
            <v>Связь 4СГ1-1</v>
          </cell>
          <cell r="D487">
            <v>25</v>
          </cell>
          <cell r="E487">
            <v>53.5</v>
          </cell>
        </row>
        <row r="488">
          <cell r="B488" t="str">
            <v>4СГ1-2</v>
          </cell>
          <cell r="C488" t="str">
            <v>Связь 4СГ1-2</v>
          </cell>
          <cell r="D488">
            <v>1</v>
          </cell>
          <cell r="E488">
            <v>46.4</v>
          </cell>
        </row>
        <row r="489">
          <cell r="B489" t="str">
            <v>4СГ1-3</v>
          </cell>
          <cell r="C489" t="str">
            <v>Связь 4СГ1-3</v>
          </cell>
          <cell r="D489">
            <v>1</v>
          </cell>
          <cell r="E489">
            <v>48.5</v>
          </cell>
        </row>
        <row r="490">
          <cell r="B490" t="str">
            <v>4СГ1-4</v>
          </cell>
          <cell r="C490" t="str">
            <v>Связь 4СГ1-4</v>
          </cell>
          <cell r="D490">
            <v>1</v>
          </cell>
          <cell r="E490">
            <v>52.6</v>
          </cell>
        </row>
        <row r="491">
          <cell r="B491" t="str">
            <v>4СГ1-5</v>
          </cell>
          <cell r="C491" t="str">
            <v>Связь 4СГ1-5</v>
          </cell>
          <cell r="D491">
            <v>1</v>
          </cell>
          <cell r="E491">
            <v>37.299999999999997</v>
          </cell>
        </row>
        <row r="492">
          <cell r="B492" t="str">
            <v>4СГ1-6</v>
          </cell>
          <cell r="C492" t="str">
            <v>Связь 4СГ1-6</v>
          </cell>
          <cell r="D492">
            <v>1</v>
          </cell>
          <cell r="E492">
            <v>35.700000000000003</v>
          </cell>
        </row>
        <row r="493">
          <cell r="B493" t="str">
            <v>4СГ1-7</v>
          </cell>
          <cell r="C493" t="str">
            <v>Связь 4СГ1-7</v>
          </cell>
          <cell r="D493">
            <v>1</v>
          </cell>
          <cell r="E493">
            <v>30.1</v>
          </cell>
        </row>
        <row r="494">
          <cell r="B494" t="str">
            <v>4СГ1-8</v>
          </cell>
          <cell r="C494" t="str">
            <v>Связь 4СГ1-8</v>
          </cell>
          <cell r="D494">
            <v>1</v>
          </cell>
          <cell r="E494">
            <v>35.200000000000003</v>
          </cell>
        </row>
        <row r="495">
          <cell r="B495" t="str">
            <v>4СГ1-9</v>
          </cell>
          <cell r="C495" t="str">
            <v>Связь 4СГ1-9</v>
          </cell>
          <cell r="D495">
            <v>1</v>
          </cell>
          <cell r="E495">
            <v>24.7</v>
          </cell>
        </row>
        <row r="496">
          <cell r="B496" t="str">
            <v>4СГ1-10</v>
          </cell>
          <cell r="C496" t="str">
            <v>Связь 4СГ1-10</v>
          </cell>
          <cell r="D496">
            <v>1</v>
          </cell>
          <cell r="E496">
            <v>69.900000000000006</v>
          </cell>
        </row>
        <row r="497">
          <cell r="B497" t="str">
            <v>4СГ2-1</v>
          </cell>
          <cell r="C497" t="str">
            <v>Связь 4СГ2-1</v>
          </cell>
          <cell r="D497">
            <v>2</v>
          </cell>
          <cell r="E497">
            <v>216.8</v>
          </cell>
        </row>
        <row r="498">
          <cell r="B498" t="str">
            <v>4СГ2-2</v>
          </cell>
          <cell r="C498" t="str">
            <v>Связь 4СГ2-2</v>
          </cell>
          <cell r="D498">
            <v>1</v>
          </cell>
          <cell r="E498">
            <v>219.2</v>
          </cell>
        </row>
        <row r="499">
          <cell r="B499" t="str">
            <v>4СГ2-3</v>
          </cell>
          <cell r="C499" t="str">
            <v>Связь 4СГ2-3</v>
          </cell>
          <cell r="D499">
            <v>1</v>
          </cell>
          <cell r="E499">
            <v>219.2</v>
          </cell>
        </row>
        <row r="500">
          <cell r="B500" t="str">
            <v>4СТ1-1</v>
          </cell>
          <cell r="C500" t="str">
            <v>Стойка 4СТ1-1</v>
          </cell>
          <cell r="D500">
            <v>1</v>
          </cell>
          <cell r="E500">
            <v>322.89999999999998</v>
          </cell>
        </row>
        <row r="501">
          <cell r="B501" t="str">
            <v>4СТ1-2</v>
          </cell>
          <cell r="C501" t="str">
            <v>Стойка 4СТ1-2</v>
          </cell>
          <cell r="D501">
            <v>1</v>
          </cell>
          <cell r="E501">
            <v>473.1</v>
          </cell>
        </row>
        <row r="502">
          <cell r="B502" t="str">
            <v>4СФ1-1</v>
          </cell>
          <cell r="C502" t="str">
            <v>Стойка фахверка 4СФ1-1</v>
          </cell>
          <cell r="D502">
            <v>1</v>
          </cell>
          <cell r="E502">
            <v>61.1</v>
          </cell>
        </row>
        <row r="503">
          <cell r="B503" t="str">
            <v>4СФ1-2</v>
          </cell>
          <cell r="C503" t="str">
            <v>Стойка фахверка 4СФ1-2</v>
          </cell>
          <cell r="D503">
            <v>1</v>
          </cell>
          <cell r="E503">
            <v>237.1</v>
          </cell>
        </row>
        <row r="504">
          <cell r="B504" t="str">
            <v>4СФ2-1</v>
          </cell>
          <cell r="C504" t="str">
            <v>Стойка фахверка 4СФ2-1</v>
          </cell>
          <cell r="D504">
            <v>12</v>
          </cell>
          <cell r="E504">
            <v>28.9</v>
          </cell>
        </row>
        <row r="505">
          <cell r="B505" t="str">
            <v>4СФ2-2</v>
          </cell>
          <cell r="C505" t="str">
            <v>Стойка фахверка 4СФ2-2</v>
          </cell>
          <cell r="D505">
            <v>1</v>
          </cell>
          <cell r="E505">
            <v>36</v>
          </cell>
        </row>
        <row r="506">
          <cell r="B506" t="str">
            <v>4СФ2-3</v>
          </cell>
          <cell r="C506" t="str">
            <v>Стойка фахверка 4СФ2-3</v>
          </cell>
          <cell r="D506">
            <v>1</v>
          </cell>
          <cell r="E506">
            <v>45.9</v>
          </cell>
        </row>
        <row r="507">
          <cell r="B507" t="str">
            <v>4СФ3-1</v>
          </cell>
          <cell r="C507" t="str">
            <v>Стойка фахверка 4СФ3-1</v>
          </cell>
          <cell r="D507">
            <v>1</v>
          </cell>
          <cell r="E507">
            <v>9.4</v>
          </cell>
        </row>
        <row r="508">
          <cell r="B508" t="str">
            <v>4СФ3-2</v>
          </cell>
          <cell r="C508" t="str">
            <v>Стойка фахверка 4СФ3-2</v>
          </cell>
          <cell r="D508">
            <v>1</v>
          </cell>
          <cell r="E508">
            <v>8.8000000000000007</v>
          </cell>
        </row>
        <row r="509">
          <cell r="B509" t="str">
            <v>4СФ3-3</v>
          </cell>
          <cell r="C509" t="str">
            <v>Стойка фахверка 4СФ3-3</v>
          </cell>
          <cell r="D509">
            <v>13</v>
          </cell>
          <cell r="E509">
            <v>10.9</v>
          </cell>
        </row>
        <row r="510">
          <cell r="B510" t="str">
            <v>4СФ3-4</v>
          </cell>
          <cell r="C510" t="str">
            <v>Стойка фахверка 4СФ3-4</v>
          </cell>
          <cell r="D510">
            <v>1</v>
          </cell>
          <cell r="E510">
            <v>10.4</v>
          </cell>
        </row>
        <row r="511">
          <cell r="B511" t="str">
            <v>4СФ3-5</v>
          </cell>
          <cell r="C511" t="str">
            <v>Стойка фахверка 4СФ3-5</v>
          </cell>
          <cell r="D511">
            <v>12</v>
          </cell>
          <cell r="E511">
            <v>8.8000000000000007</v>
          </cell>
        </row>
        <row r="512">
          <cell r="B512" t="str">
            <v>4СФ3-6</v>
          </cell>
          <cell r="C512" t="str">
            <v>Стойка фахверка 4СФ3-6</v>
          </cell>
          <cell r="D512">
            <v>12</v>
          </cell>
          <cell r="E512">
            <v>10.5</v>
          </cell>
        </row>
        <row r="513">
          <cell r="B513" t="str">
            <v>4СФ3-7</v>
          </cell>
          <cell r="C513" t="str">
            <v>Стойка фахверка 4СФ3-7</v>
          </cell>
          <cell r="D513">
            <v>1</v>
          </cell>
          <cell r="E513">
            <v>9.6</v>
          </cell>
        </row>
        <row r="514">
          <cell r="B514" t="str">
            <v>4СФ3-8</v>
          </cell>
          <cell r="C514" t="str">
            <v>Стойка фахверка 4СФ3-8</v>
          </cell>
          <cell r="D514">
            <v>1</v>
          </cell>
          <cell r="E514">
            <v>9.3000000000000007</v>
          </cell>
        </row>
        <row r="515">
          <cell r="B515" t="str">
            <v>4СФ3-9</v>
          </cell>
          <cell r="C515" t="str">
            <v>Стойка фахверка 4СФ3-9</v>
          </cell>
          <cell r="D515">
            <v>2</v>
          </cell>
          <cell r="E515">
            <v>10.8</v>
          </cell>
        </row>
        <row r="516">
          <cell r="B516" t="str">
            <v>4СФ3-10</v>
          </cell>
          <cell r="C516" t="str">
            <v>Стойка фахверка 4СФ3-10</v>
          </cell>
          <cell r="D516">
            <v>1</v>
          </cell>
          <cell r="E516">
            <v>13.1</v>
          </cell>
        </row>
        <row r="517">
          <cell r="B517" t="str">
            <v>4СФ3-11</v>
          </cell>
          <cell r="C517" t="str">
            <v>Стойка фахверка 4СФ3-11</v>
          </cell>
          <cell r="D517">
            <v>2</v>
          </cell>
          <cell r="E517">
            <v>8</v>
          </cell>
        </row>
        <row r="518">
          <cell r="B518" t="str">
            <v>4СФ3-12</v>
          </cell>
          <cell r="C518" t="str">
            <v>Стойка фахверка 4СФ3-12</v>
          </cell>
          <cell r="D518">
            <v>1</v>
          </cell>
          <cell r="E518">
            <v>12.4</v>
          </cell>
        </row>
        <row r="519">
          <cell r="B519" t="str">
            <v>4ФП2-1</v>
          </cell>
          <cell r="C519" t="str">
            <v>Ферма 4ФП2-1</v>
          </cell>
          <cell r="D519">
            <v>11</v>
          </cell>
          <cell r="E519">
            <v>1414.8</v>
          </cell>
        </row>
        <row r="520">
          <cell r="B520" t="str">
            <v>4Ш-1</v>
          </cell>
          <cell r="C520" t="str">
            <v>Шайба 4Ш-1</v>
          </cell>
          <cell r="D520">
            <v>128</v>
          </cell>
          <cell r="E520">
            <v>1.6</v>
          </cell>
        </row>
        <row r="521">
          <cell r="B521" t="str">
            <v>4Ш-2</v>
          </cell>
          <cell r="C521" t="str">
            <v>Шайба 4Ш-2</v>
          </cell>
          <cell r="D521">
            <v>8</v>
          </cell>
          <cell r="E521">
            <v>1</v>
          </cell>
        </row>
        <row r="522">
          <cell r="B522" t="str">
            <v>4Щ1-1</v>
          </cell>
          <cell r="C522" t="str">
            <v>Щит 4Щ1-1</v>
          </cell>
          <cell r="D522">
            <v>8</v>
          </cell>
          <cell r="E522">
            <v>47.7</v>
          </cell>
        </row>
        <row r="523">
          <cell r="B523" t="str">
            <v>4Щ2-1</v>
          </cell>
          <cell r="C523" t="str">
            <v>Щит 4Щ2-1</v>
          </cell>
          <cell r="D523">
            <v>4</v>
          </cell>
          <cell r="E523">
            <v>23.4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13A0-32DB-42E9-B59F-12BCB71ACBBF}">
  <sheetPr>
    <tabColor rgb="FF00B050"/>
  </sheetPr>
  <dimension ref="A1:T51"/>
  <sheetViews>
    <sheetView topLeftCell="A10" zoomScale="70" zoomScaleNormal="70" workbookViewId="0">
      <selection activeCell="M27" sqref="M27"/>
    </sheetView>
  </sheetViews>
  <sheetFormatPr defaultRowHeight="15.6" x14ac:dyDescent="0.3"/>
  <cols>
    <col min="1" max="1" width="17" style="45" customWidth="1"/>
    <col min="2" max="2" width="20.33203125" style="40" customWidth="1"/>
    <col min="3" max="4" width="14.21875" style="44" customWidth="1"/>
    <col min="5" max="11" width="14.21875" style="45" customWidth="1"/>
    <col min="12" max="12" width="20.33203125" style="45" customWidth="1"/>
    <col min="13" max="19" width="14.21875" style="45" customWidth="1"/>
    <col min="20" max="16384" width="8.88671875" style="45"/>
  </cols>
  <sheetData>
    <row r="1" spans="1:20" ht="62.4" x14ac:dyDescent="0.3">
      <c r="A1" s="40" t="s">
        <v>247</v>
      </c>
      <c r="B1" s="41" t="s">
        <v>224</v>
      </c>
      <c r="C1" s="42" t="s">
        <v>225</v>
      </c>
      <c r="D1" s="42" t="s">
        <v>229</v>
      </c>
      <c r="E1" s="42" t="s">
        <v>232</v>
      </c>
      <c r="F1" s="42" t="s">
        <v>233</v>
      </c>
      <c r="G1" s="43"/>
      <c r="H1" s="44"/>
      <c r="I1" s="44"/>
    </row>
    <row r="2" spans="1:20" ht="46.8" x14ac:dyDescent="0.6">
      <c r="B2" s="46" t="s">
        <v>226</v>
      </c>
      <c r="C2" s="42" t="s">
        <v>227</v>
      </c>
      <c r="D2" s="42" t="s">
        <v>228</v>
      </c>
      <c r="E2" s="42" t="s">
        <v>239</v>
      </c>
      <c r="F2" s="42" t="s">
        <v>237</v>
      </c>
      <c r="G2" s="43"/>
      <c r="H2" s="44"/>
      <c r="I2" s="44"/>
    </row>
    <row r="3" spans="1:20" ht="46.8" x14ac:dyDescent="0.3">
      <c r="B3" s="47" t="s">
        <v>230</v>
      </c>
      <c r="C3" s="47" t="s">
        <v>235</v>
      </c>
      <c r="D3" s="47" t="s">
        <v>231</v>
      </c>
      <c r="E3" s="47" t="s">
        <v>236</v>
      </c>
      <c r="F3" s="47" t="s">
        <v>234</v>
      </c>
      <c r="G3" s="44"/>
      <c r="H3" s="44"/>
      <c r="I3" s="44"/>
    </row>
    <row r="4" spans="1:20" x14ac:dyDescent="0.3">
      <c r="B4" s="48"/>
      <c r="C4" s="48"/>
      <c r="D4" s="48"/>
      <c r="E4" s="48"/>
      <c r="F4" s="48"/>
      <c r="G4" s="44"/>
      <c r="H4" s="44"/>
      <c r="I4" s="44"/>
    </row>
    <row r="6" spans="1:20" ht="70.8" customHeight="1" x14ac:dyDescent="0.3">
      <c r="B6" s="238"/>
      <c r="C6" s="211" t="s">
        <v>354</v>
      </c>
      <c r="D6" s="212" t="s">
        <v>355</v>
      </c>
      <c r="E6" s="213" t="s">
        <v>337</v>
      </c>
      <c r="F6" s="211" t="s">
        <v>353</v>
      </c>
      <c r="G6" s="211" t="s">
        <v>352</v>
      </c>
      <c r="H6" s="212" t="s">
        <v>356</v>
      </c>
      <c r="I6" s="234" t="s">
        <v>481</v>
      </c>
      <c r="J6" s="234" t="s">
        <v>482</v>
      </c>
      <c r="K6" s="234" t="s">
        <v>483</v>
      </c>
      <c r="L6" s="234" t="s">
        <v>484</v>
      </c>
      <c r="M6" s="234" t="s">
        <v>492</v>
      </c>
      <c r="N6" s="234" t="s">
        <v>485</v>
      </c>
      <c r="O6" s="234" t="s">
        <v>486</v>
      </c>
      <c r="P6" s="234" t="s">
        <v>487</v>
      </c>
      <c r="Q6" s="234" t="s">
        <v>489</v>
      </c>
      <c r="R6" s="234" t="s">
        <v>488</v>
      </c>
      <c r="S6" s="234" t="s">
        <v>490</v>
      </c>
    </row>
    <row r="7" spans="1:20" x14ac:dyDescent="0.3">
      <c r="B7" s="214" t="s">
        <v>240</v>
      </c>
      <c r="C7" s="215">
        <f>C17</f>
        <v>32.903800000000004</v>
      </c>
      <c r="D7" s="215">
        <f>C18</f>
        <v>24.250400000000006</v>
      </c>
      <c r="E7" s="216">
        <f>C19</f>
        <v>3.9259999999999997</v>
      </c>
      <c r="F7" s="217">
        <f>C20</f>
        <v>55.597899999999989</v>
      </c>
      <c r="G7" s="217">
        <f>C21</f>
        <v>45.927299999999995</v>
      </c>
      <c r="H7" s="217">
        <f>C22</f>
        <v>4.6027000000000005</v>
      </c>
      <c r="I7" s="236">
        <v>13.173</v>
      </c>
      <c r="J7" s="235">
        <v>11.124499999999999</v>
      </c>
      <c r="K7" s="235">
        <v>10.8283</v>
      </c>
      <c r="L7" s="235">
        <v>2.5215000000000001</v>
      </c>
      <c r="M7" s="237">
        <f>3.2591+0.2725+0.3956+0.7228</f>
        <v>4.6500000000000004</v>
      </c>
      <c r="N7" s="235">
        <v>21.2378</v>
      </c>
      <c r="O7" s="235">
        <v>36.427199999999999</v>
      </c>
      <c r="P7" s="235">
        <v>0.84760000000000002</v>
      </c>
      <c r="Q7" s="235">
        <f>14.9317+30.3568</f>
        <v>45.288499999999999</v>
      </c>
      <c r="R7" s="235">
        <v>51.280500000000004</v>
      </c>
      <c r="S7" s="235">
        <v>1.1660999999999999</v>
      </c>
    </row>
    <row r="8" spans="1:20" x14ac:dyDescent="0.3">
      <c r="B8" s="214" t="s">
        <v>244</v>
      </c>
      <c r="C8" s="218">
        <f>C26</f>
        <v>52.954000000000001</v>
      </c>
      <c r="D8" s="218">
        <f>C27</f>
        <v>38.254599999999996</v>
      </c>
      <c r="E8" s="216">
        <v>7.8789999999999996</v>
      </c>
      <c r="F8" s="219">
        <f>C29</f>
        <v>136.05420000000001</v>
      </c>
      <c r="G8" s="219">
        <f>C30</f>
        <v>113.06989999999996</v>
      </c>
      <c r="H8" s="219">
        <f>C31</f>
        <v>13.828599999999987</v>
      </c>
      <c r="I8" s="236">
        <v>38.259</v>
      </c>
      <c r="J8" s="235">
        <v>21.9072</v>
      </c>
      <c r="K8" s="235">
        <v>23.588200000000001</v>
      </c>
      <c r="L8" s="235">
        <v>5.9131999999999998</v>
      </c>
      <c r="M8" s="235">
        <f>8.9615+0.7632+2.2965</f>
        <v>12.021199999999999</v>
      </c>
      <c r="N8" s="235">
        <v>42.667900000000003</v>
      </c>
      <c r="O8" s="235">
        <v>74.683599999999998</v>
      </c>
      <c r="P8" s="235">
        <v>2.1623999999999999</v>
      </c>
      <c r="Q8" s="235">
        <f>28.9868+57.0727</f>
        <v>86.0595</v>
      </c>
      <c r="R8" s="235">
        <v>111.8434</v>
      </c>
      <c r="S8" s="235">
        <v>1.9524999999999999</v>
      </c>
    </row>
    <row r="9" spans="1:20" x14ac:dyDescent="0.3">
      <c r="B9" s="214" t="s">
        <v>245</v>
      </c>
      <c r="C9" s="219">
        <f>C35</f>
        <v>26.485100000000006</v>
      </c>
      <c r="D9" s="219">
        <f>C36</f>
        <v>19.130999999999997</v>
      </c>
      <c r="E9" s="216">
        <f>C37</f>
        <v>3.9394999999999998</v>
      </c>
      <c r="F9" s="219">
        <f>C38</f>
        <v>68.026999999999987</v>
      </c>
      <c r="G9" s="219">
        <f>C39</f>
        <v>56.539399999999986</v>
      </c>
      <c r="H9" s="219">
        <f>C40</f>
        <v>6.9047000000000001</v>
      </c>
      <c r="I9" s="236">
        <v>18.645199999999999</v>
      </c>
      <c r="J9" s="235">
        <v>10.617000000000001</v>
      </c>
      <c r="K9" s="234">
        <v>11.519399999999999</v>
      </c>
      <c r="L9" s="235">
        <v>3.3588</v>
      </c>
      <c r="M9" s="235">
        <f>5.5941+0.3816+1.5005</f>
        <v>7.4761999999999995</v>
      </c>
      <c r="N9" s="235">
        <v>20.733000000000001</v>
      </c>
      <c r="O9" s="235">
        <v>36.589700000000001</v>
      </c>
      <c r="P9" s="235">
        <v>1.0811999999999999</v>
      </c>
      <c r="Q9" s="235">
        <f>14.3571+27.8955</f>
        <v>42.252600000000001</v>
      </c>
      <c r="R9" s="235">
        <v>55.184800000000003</v>
      </c>
      <c r="S9" s="235">
        <v>1.0266</v>
      </c>
    </row>
    <row r="10" spans="1:20" x14ac:dyDescent="0.3">
      <c r="B10" s="214" t="s">
        <v>246</v>
      </c>
      <c r="C10" s="219">
        <f>C43</f>
        <v>25.934700000000003</v>
      </c>
      <c r="D10" s="219">
        <f>C44</f>
        <v>19.934800000000003</v>
      </c>
      <c r="E10" s="216">
        <f>C45</f>
        <v>3.9535000000000005</v>
      </c>
      <c r="F10" s="217">
        <f>C46</f>
        <v>61.226899999999993</v>
      </c>
      <c r="G10" s="217">
        <f>C47</f>
        <v>50.646699999999989</v>
      </c>
      <c r="H10" s="217">
        <f>C48</f>
        <v>5.9289000000000005</v>
      </c>
      <c r="I10" s="236">
        <v>15.562799999999999</v>
      </c>
      <c r="J10" s="235">
        <v>9.4861000000000004</v>
      </c>
      <c r="K10" s="235">
        <v>10.4404</v>
      </c>
      <c r="L10" s="235">
        <v>3.0228000000000002</v>
      </c>
      <c r="M10" s="235">
        <v>4.7964000000000002</v>
      </c>
      <c r="N10" s="235">
        <v>18.693300000000001</v>
      </c>
      <c r="O10" s="235">
        <v>35.251300000000001</v>
      </c>
      <c r="P10" s="235">
        <v>0.99</v>
      </c>
      <c r="Q10" s="235">
        <f>13.832+25.7368</f>
        <v>39.568799999999996</v>
      </c>
      <c r="R10" s="235">
        <v>50.252099999999999</v>
      </c>
      <c r="S10" s="235">
        <v>0.96330000000000005</v>
      </c>
    </row>
    <row r="11" spans="1:20" x14ac:dyDescent="0.3">
      <c r="B11" s="220" t="s">
        <v>338</v>
      </c>
      <c r="C11" s="221">
        <f>SUM(C7:C10)</f>
        <v>138.27760000000001</v>
      </c>
      <c r="D11" s="221">
        <f>SUM(D7:D10)</f>
        <v>101.57079999999999</v>
      </c>
      <c r="E11" s="221">
        <f t="shared" ref="E11:O11" si="0">SUM(E7:E10)</f>
        <v>19.698</v>
      </c>
      <c r="F11" s="222">
        <f t="shared" si="0"/>
        <v>320.90599999999995</v>
      </c>
      <c r="G11" s="223">
        <f t="shared" si="0"/>
        <v>266.18329999999997</v>
      </c>
      <c r="H11" s="224">
        <f t="shared" si="0"/>
        <v>31.264899999999983</v>
      </c>
      <c r="I11" s="222">
        <f t="shared" si="0"/>
        <v>85.64</v>
      </c>
      <c r="J11" s="225">
        <f t="shared" si="0"/>
        <v>53.134800000000006</v>
      </c>
      <c r="K11" s="226">
        <f t="shared" si="0"/>
        <v>56.376300000000001</v>
      </c>
      <c r="L11" s="227">
        <f t="shared" si="0"/>
        <v>14.8163</v>
      </c>
      <c r="M11" s="228">
        <f t="shared" si="0"/>
        <v>28.943799999999996</v>
      </c>
      <c r="N11" s="229">
        <f t="shared" si="0"/>
        <v>103.33199999999999</v>
      </c>
      <c r="O11" s="230">
        <f t="shared" si="0"/>
        <v>182.95179999999999</v>
      </c>
      <c r="P11" s="231">
        <f>SUM(P7:P10)</f>
        <v>5.0811999999999999</v>
      </c>
      <c r="Q11" s="232">
        <f>SUM(Q7:Q10)</f>
        <v>213.1694</v>
      </c>
      <c r="R11" s="239">
        <f>SUM(R7:R10)</f>
        <v>268.56079999999997</v>
      </c>
      <c r="S11" s="233">
        <f>SUM(S7:S10)</f>
        <v>5.1085000000000003</v>
      </c>
      <c r="T11" s="210"/>
    </row>
    <row r="12" spans="1:20" x14ac:dyDescent="0.3">
      <c r="C12" s="44" t="s">
        <v>491</v>
      </c>
      <c r="D12" s="44" t="s">
        <v>491</v>
      </c>
      <c r="E12" s="44" t="s">
        <v>491</v>
      </c>
      <c r="F12" s="44" t="s">
        <v>491</v>
      </c>
      <c r="G12" s="44" t="s">
        <v>491</v>
      </c>
      <c r="H12" s="44" t="s">
        <v>491</v>
      </c>
      <c r="I12" s="44" t="s">
        <v>491</v>
      </c>
      <c r="J12" s="44" t="s">
        <v>491</v>
      </c>
      <c r="K12" s="44" t="s">
        <v>491</v>
      </c>
      <c r="L12" s="44" t="s">
        <v>491</v>
      </c>
      <c r="M12" s="44" t="s">
        <v>491</v>
      </c>
      <c r="N12" s="44" t="s">
        <v>491</v>
      </c>
      <c r="O12" s="44" t="s">
        <v>491</v>
      </c>
      <c r="P12" s="44" t="s">
        <v>491</v>
      </c>
      <c r="Q12" s="44" t="s">
        <v>491</v>
      </c>
      <c r="R12" s="44" t="s">
        <v>491</v>
      </c>
      <c r="S12" s="44" t="s">
        <v>491</v>
      </c>
    </row>
    <row r="13" spans="1:20" x14ac:dyDescent="0.3">
      <c r="R13" s="209"/>
    </row>
    <row r="15" spans="1:20" ht="16.2" thickBot="1" x14ac:dyDescent="0.35">
      <c r="H15" s="71"/>
      <c r="L15" s="71"/>
    </row>
    <row r="16" spans="1:20" ht="21.6" x14ac:dyDescent="0.3">
      <c r="B16" s="49"/>
      <c r="C16" s="50" t="s">
        <v>348</v>
      </c>
      <c r="D16" s="51" t="s">
        <v>360</v>
      </c>
      <c r="E16" s="51" t="s">
        <v>360</v>
      </c>
      <c r="F16" s="251" t="s">
        <v>361</v>
      </c>
      <c r="G16" s="252"/>
    </row>
    <row r="17" spans="2:13" x14ac:dyDescent="0.3">
      <c r="B17" s="54" t="s">
        <v>354</v>
      </c>
      <c r="C17" s="55">
        <v>32.903800000000004</v>
      </c>
      <c r="D17" s="56">
        <v>32.903800000000004</v>
      </c>
      <c r="E17" s="72">
        <f>D17*0.35*1.04</f>
        <v>11.976983200000001</v>
      </c>
      <c r="F17" s="53"/>
      <c r="G17" s="53"/>
    </row>
    <row r="18" spans="2:13" x14ac:dyDescent="0.3">
      <c r="B18" s="57" t="s">
        <v>355</v>
      </c>
      <c r="C18" s="58">
        <v>24.250400000000006</v>
      </c>
      <c r="D18" s="56"/>
      <c r="E18" s="72"/>
      <c r="F18" s="53">
        <v>24.250400000000006</v>
      </c>
      <c r="G18" s="74">
        <f>F18*0.35*1.04</f>
        <v>8.8271456000000015</v>
      </c>
    </row>
    <row r="19" spans="2:13" x14ac:dyDescent="0.3">
      <c r="B19" s="59" t="s">
        <v>337</v>
      </c>
      <c r="C19" s="55">
        <v>3.9259999999999997</v>
      </c>
      <c r="D19" s="56"/>
      <c r="E19" s="72"/>
      <c r="F19" s="53">
        <v>3.9259999999999997</v>
      </c>
      <c r="G19" s="74">
        <f>F19*0.35*1.04</f>
        <v>1.4290639999999999</v>
      </c>
    </row>
    <row r="20" spans="2:13" x14ac:dyDescent="0.3">
      <c r="B20" s="54" t="s">
        <v>353</v>
      </c>
      <c r="C20" s="58">
        <v>55.597899999999989</v>
      </c>
      <c r="D20" s="56">
        <v>55.597899999999989</v>
      </c>
      <c r="E20" s="72">
        <f t="shared" ref="E20:E21" si="1">D20*0.35*1.04</f>
        <v>20.237635599999994</v>
      </c>
      <c r="F20" s="53"/>
      <c r="G20" s="53"/>
    </row>
    <row r="21" spans="2:13" x14ac:dyDescent="0.3">
      <c r="B21" s="54" t="s">
        <v>352</v>
      </c>
      <c r="C21" s="58">
        <v>45.927299999999995</v>
      </c>
      <c r="D21" s="56">
        <v>45.927299999999995</v>
      </c>
      <c r="E21" s="72">
        <f t="shared" si="1"/>
        <v>16.717537199999995</v>
      </c>
      <c r="F21" s="53"/>
      <c r="G21" s="53"/>
    </row>
    <row r="22" spans="2:13" ht="16.2" thickBot="1" x14ac:dyDescent="0.35">
      <c r="B22" s="68" t="s">
        <v>356</v>
      </c>
      <c r="C22" s="60">
        <v>4.6027000000000005</v>
      </c>
      <c r="D22" s="56"/>
      <c r="E22" s="72"/>
      <c r="F22" s="53"/>
      <c r="G22" s="53"/>
    </row>
    <row r="23" spans="2:13" x14ac:dyDescent="0.3">
      <c r="B23" s="61"/>
      <c r="C23" s="62">
        <f>SUM(C17:C22)</f>
        <v>167.2081</v>
      </c>
      <c r="D23" s="62">
        <f>SUM(D17:D22)</f>
        <v>134.429</v>
      </c>
      <c r="E23" s="76">
        <f t="shared" ref="E23:G23" si="2">SUM(E17:E22)</f>
        <v>48.932155999999992</v>
      </c>
      <c r="F23" s="62">
        <f t="shared" si="2"/>
        <v>28.176400000000005</v>
      </c>
      <c r="G23" s="76">
        <f t="shared" si="2"/>
        <v>10.256209600000002</v>
      </c>
    </row>
    <row r="24" spans="2:13" ht="16.2" thickBot="1" x14ac:dyDescent="0.35">
      <c r="B24" s="61"/>
      <c r="C24" s="62"/>
      <c r="D24" s="62"/>
      <c r="E24" s="73"/>
      <c r="F24" s="62"/>
      <c r="G24" s="61"/>
    </row>
    <row r="25" spans="2:13" ht="19.2" customHeight="1" x14ac:dyDescent="0.3">
      <c r="B25" s="63"/>
      <c r="C25" s="50" t="s">
        <v>349</v>
      </c>
      <c r="D25" s="253" t="s">
        <v>360</v>
      </c>
      <c r="E25" s="252"/>
      <c r="F25" s="251" t="s">
        <v>361</v>
      </c>
      <c r="G25" s="252"/>
      <c r="H25" s="251" t="s">
        <v>365</v>
      </c>
      <c r="I25" s="252"/>
      <c r="L25" s="249" t="str">
        <f>B17</f>
        <v>колон 2эт</v>
      </c>
      <c r="M25" s="250">
        <f>C17+C26+C35+C43</f>
        <v>138.27760000000001</v>
      </c>
    </row>
    <row r="26" spans="2:13" x14ac:dyDescent="0.3">
      <c r="B26" s="64" t="s">
        <v>354</v>
      </c>
      <c r="C26" s="55">
        <v>52.954000000000001</v>
      </c>
      <c r="D26" s="62">
        <v>15.8904</v>
      </c>
      <c r="E26" s="72">
        <f>D26*0.35*1.04</f>
        <v>5.7841056000000002</v>
      </c>
      <c r="F26" s="53">
        <v>7.0668999999999995</v>
      </c>
      <c r="G26" s="74">
        <f>F26*0.35*1.04</f>
        <v>2.5723515999999997</v>
      </c>
      <c r="H26" s="53">
        <f>'2 очередь'!O9</f>
        <v>8.833400000000001</v>
      </c>
      <c r="I26" s="74">
        <f>H26*0.35*1.04</f>
        <v>3.2153576000000004</v>
      </c>
      <c r="L26" s="249" t="str">
        <f>B20</f>
        <v>балки перекрытия</v>
      </c>
      <c r="M26" s="45">
        <f>C20+C29+C38+C46</f>
        <v>320.90599999999995</v>
      </c>
    </row>
    <row r="27" spans="2:13" x14ac:dyDescent="0.3">
      <c r="B27" s="65" t="s">
        <v>355</v>
      </c>
      <c r="C27" s="58">
        <v>38.254599999999996</v>
      </c>
      <c r="D27" s="56"/>
      <c r="E27" s="72"/>
      <c r="F27" s="53"/>
      <c r="G27" s="53"/>
      <c r="H27" s="53">
        <f>'2 очередь'!O10</f>
        <v>19.129599999999996</v>
      </c>
      <c r="I27" s="74">
        <f t="shared" ref="I27:I30" si="3">H27*0.35*1.04</f>
        <v>6.963174399999998</v>
      </c>
      <c r="L27" s="249" t="str">
        <f>B21</f>
        <v>балки покрытия</v>
      </c>
      <c r="M27" s="45">
        <f>C21+C30+C39+C47</f>
        <v>266.18329999999997</v>
      </c>
    </row>
    <row r="28" spans="2:13" x14ac:dyDescent="0.3">
      <c r="B28" s="66" t="s">
        <v>337</v>
      </c>
      <c r="C28" s="58">
        <v>7.9115000000000029</v>
      </c>
      <c r="D28" s="56"/>
      <c r="E28" s="72"/>
      <c r="F28" s="53"/>
      <c r="G28" s="53"/>
      <c r="H28" s="53">
        <f>'2 очередь'!O11</f>
        <v>3.9394999999999998</v>
      </c>
      <c r="I28" s="74">
        <f t="shared" si="3"/>
        <v>1.4339779999999998</v>
      </c>
      <c r="L28" s="45" t="str">
        <f>B18</f>
        <v>колон 1эт</v>
      </c>
      <c r="M28" s="250">
        <f>C18+C19+C27+C28+C36+C37+C44+C45</f>
        <v>121.30130000000001</v>
      </c>
    </row>
    <row r="29" spans="2:13" x14ac:dyDescent="0.3">
      <c r="B29" s="64" t="s">
        <v>353</v>
      </c>
      <c r="C29" s="58">
        <v>136.05420000000001</v>
      </c>
      <c r="D29" s="67">
        <v>40.9452</v>
      </c>
      <c r="E29" s="72">
        <f t="shared" ref="E29:E30" si="4">D29*0.35*1.04</f>
        <v>14.904052800000001</v>
      </c>
      <c r="F29" s="53">
        <v>18.1892</v>
      </c>
      <c r="G29" s="74">
        <f t="shared" ref="G29:G30" si="5">F29*0.35*1.04</f>
        <v>6.6208687999999993</v>
      </c>
      <c r="H29" s="53">
        <f>'2 очередь'!O12</f>
        <v>22.6</v>
      </c>
      <c r="I29" s="74">
        <f t="shared" si="3"/>
        <v>8.2263999999999999</v>
      </c>
      <c r="L29" s="45" t="str">
        <f>B22</f>
        <v>боковины у С</v>
      </c>
      <c r="M29" s="250">
        <f>C22+C31+C40+C48</f>
        <v>31.264899999999983</v>
      </c>
    </row>
    <row r="30" spans="2:13" x14ac:dyDescent="0.3">
      <c r="B30" s="64" t="s">
        <v>352</v>
      </c>
      <c r="C30" s="58">
        <v>113.06989999999996</v>
      </c>
      <c r="D30" s="67">
        <v>33.8733</v>
      </c>
      <c r="E30" s="72">
        <f t="shared" si="4"/>
        <v>12.329881199999999</v>
      </c>
      <c r="F30" s="53">
        <v>15.0633</v>
      </c>
      <c r="G30" s="74">
        <f t="shared" si="5"/>
        <v>5.4830411999999997</v>
      </c>
      <c r="H30" s="53">
        <f>'2 очередь'!O13</f>
        <v>18.899999999999999</v>
      </c>
      <c r="I30" s="74">
        <f t="shared" si="3"/>
        <v>6.8795999999999999</v>
      </c>
    </row>
    <row r="31" spans="2:13" ht="16.2" thickBot="1" x14ac:dyDescent="0.35">
      <c r="B31" s="68" t="s">
        <v>356</v>
      </c>
      <c r="C31" s="60">
        <v>13.828599999999987</v>
      </c>
      <c r="D31" s="56"/>
      <c r="E31" s="53"/>
      <c r="F31" s="53"/>
      <c r="G31" s="53"/>
      <c r="H31" s="53"/>
      <c r="I31" s="53"/>
    </row>
    <row r="32" spans="2:13" x14ac:dyDescent="0.3">
      <c r="B32" s="13"/>
      <c r="C32" s="62">
        <f>SUM(C26:C31)</f>
        <v>362.07279999999997</v>
      </c>
      <c r="D32" s="62">
        <f>SUM(D26:D31)</f>
        <v>90.7089</v>
      </c>
      <c r="E32" s="76">
        <f t="shared" ref="E32:G32" si="6">SUM(E26:E31)</f>
        <v>33.018039599999994</v>
      </c>
      <c r="F32" s="62">
        <f t="shared" si="6"/>
        <v>40.319400000000002</v>
      </c>
      <c r="G32" s="76">
        <f t="shared" si="6"/>
        <v>14.6762616</v>
      </c>
      <c r="H32" s="75">
        <f>SUM(H26:H31)</f>
        <v>73.402500000000003</v>
      </c>
      <c r="I32" s="77">
        <f>SUM(I26:I31)</f>
        <v>26.718509999999998</v>
      </c>
    </row>
    <row r="33" spans="2:9" ht="29.4" thickBot="1" x14ac:dyDescent="0.35">
      <c r="B33" s="13"/>
      <c r="C33" s="62"/>
      <c r="D33" s="62"/>
      <c r="E33" s="62"/>
      <c r="F33" s="62"/>
      <c r="G33" s="62"/>
      <c r="H33" s="75" t="s">
        <v>368</v>
      </c>
      <c r="I33" s="75"/>
    </row>
    <row r="34" spans="2:9" ht="21.6" x14ac:dyDescent="0.3">
      <c r="B34" s="63"/>
      <c r="C34" s="50" t="s">
        <v>358</v>
      </c>
      <c r="D34" s="51" t="s">
        <v>360</v>
      </c>
      <c r="E34" s="52"/>
      <c r="F34" s="53"/>
      <c r="G34" s="53"/>
    </row>
    <row r="35" spans="2:9" x14ac:dyDescent="0.3">
      <c r="B35" s="64" t="s">
        <v>354</v>
      </c>
      <c r="C35" s="55">
        <v>26.485100000000006</v>
      </c>
      <c r="D35" s="62"/>
      <c r="E35" s="53"/>
      <c r="F35" s="53"/>
      <c r="G35" s="53"/>
    </row>
    <row r="36" spans="2:9" x14ac:dyDescent="0.3">
      <c r="B36" s="65" t="s">
        <v>355</v>
      </c>
      <c r="C36" s="58">
        <v>19.130999999999997</v>
      </c>
      <c r="D36" s="56"/>
      <c r="E36" s="53"/>
      <c r="F36" s="53"/>
      <c r="G36" s="53"/>
    </row>
    <row r="37" spans="2:9" x14ac:dyDescent="0.3">
      <c r="B37" s="66" t="s">
        <v>337</v>
      </c>
      <c r="C37" s="58">
        <v>3.9394999999999998</v>
      </c>
      <c r="D37" s="56"/>
      <c r="E37" s="53"/>
      <c r="F37" s="53"/>
      <c r="G37" s="53"/>
    </row>
    <row r="38" spans="2:9" x14ac:dyDescent="0.3">
      <c r="B38" s="64" t="s">
        <v>353</v>
      </c>
      <c r="C38" s="58">
        <v>68.026999999999987</v>
      </c>
      <c r="D38" s="56"/>
      <c r="E38" s="53"/>
      <c r="F38" s="53"/>
      <c r="G38" s="53"/>
    </row>
    <row r="39" spans="2:9" x14ac:dyDescent="0.3">
      <c r="B39" s="64" t="s">
        <v>352</v>
      </c>
      <c r="C39" s="58">
        <v>56.539399999999986</v>
      </c>
      <c r="D39" s="56"/>
      <c r="E39" s="53"/>
      <c r="F39" s="53"/>
      <c r="G39" s="53"/>
    </row>
    <row r="40" spans="2:9" ht="16.2" thickBot="1" x14ac:dyDescent="0.35">
      <c r="B40" s="68" t="s">
        <v>356</v>
      </c>
      <c r="C40" s="60">
        <v>6.9047000000000001</v>
      </c>
      <c r="D40" s="56"/>
      <c r="E40" s="53"/>
      <c r="F40" s="53"/>
      <c r="G40" s="53"/>
    </row>
    <row r="41" spans="2:9" ht="16.2" thickBot="1" x14ac:dyDescent="0.35">
      <c r="B41" s="13"/>
      <c r="C41" s="62">
        <f>SUM(C35:C40)</f>
        <v>181.02669999999995</v>
      </c>
      <c r="D41" s="62">
        <f>SUM(D35:D40)</f>
        <v>0</v>
      </c>
      <c r="E41" s="13"/>
      <c r="F41" s="13"/>
    </row>
    <row r="42" spans="2:9" ht="21.6" x14ac:dyDescent="0.3">
      <c r="B42" s="63"/>
      <c r="C42" s="50" t="s">
        <v>359</v>
      </c>
      <c r="D42" s="51" t="s">
        <v>360</v>
      </c>
      <c r="E42" s="52"/>
      <c r="F42" s="53"/>
      <c r="G42" s="53"/>
    </row>
    <row r="43" spans="2:9" x14ac:dyDescent="0.3">
      <c r="B43" s="64" t="s">
        <v>354</v>
      </c>
      <c r="C43" s="55">
        <v>25.934700000000003</v>
      </c>
      <c r="D43" s="62"/>
      <c r="E43" s="53"/>
      <c r="F43" s="53"/>
      <c r="G43" s="53"/>
    </row>
    <row r="44" spans="2:9" x14ac:dyDescent="0.3">
      <c r="B44" s="65" t="s">
        <v>355</v>
      </c>
      <c r="C44" s="58">
        <v>19.934800000000003</v>
      </c>
      <c r="D44" s="56"/>
      <c r="E44" s="53"/>
      <c r="F44" s="53"/>
      <c r="G44" s="53"/>
    </row>
    <row r="45" spans="2:9" x14ac:dyDescent="0.3">
      <c r="B45" s="66" t="s">
        <v>337</v>
      </c>
      <c r="C45" s="58">
        <v>3.9535000000000005</v>
      </c>
      <c r="D45" s="56"/>
      <c r="E45" s="53"/>
      <c r="F45" s="53"/>
      <c r="G45" s="53"/>
    </row>
    <row r="46" spans="2:9" x14ac:dyDescent="0.3">
      <c r="B46" s="64" t="s">
        <v>353</v>
      </c>
      <c r="C46" s="58">
        <v>61.226899999999993</v>
      </c>
      <c r="D46" s="56"/>
      <c r="E46" s="53"/>
      <c r="F46" s="53"/>
      <c r="G46" s="53"/>
    </row>
    <row r="47" spans="2:9" x14ac:dyDescent="0.3">
      <c r="B47" s="64" t="s">
        <v>352</v>
      </c>
      <c r="C47" s="58">
        <v>50.646699999999989</v>
      </c>
      <c r="D47" s="56"/>
      <c r="E47" s="53"/>
      <c r="F47" s="53"/>
      <c r="G47" s="53"/>
    </row>
    <row r="48" spans="2:9" ht="16.2" thickBot="1" x14ac:dyDescent="0.35">
      <c r="B48" s="68" t="s">
        <v>356</v>
      </c>
      <c r="C48" s="69">
        <v>5.9289000000000005</v>
      </c>
      <c r="D48" s="56"/>
      <c r="E48" s="53"/>
      <c r="F48" s="53"/>
      <c r="G48" s="53"/>
    </row>
    <row r="49" spans="2:6" x14ac:dyDescent="0.3">
      <c r="B49" s="13"/>
      <c r="C49" s="62">
        <f>SUM(C43:C48)</f>
        <v>167.62549999999999</v>
      </c>
      <c r="D49" s="62">
        <f>SUM(D43:D48)</f>
        <v>0</v>
      </c>
      <c r="E49" s="13"/>
      <c r="F49" s="13"/>
    </row>
    <row r="51" spans="2:6" x14ac:dyDescent="0.3">
      <c r="B51" s="40" t="s">
        <v>338</v>
      </c>
      <c r="C51" s="70">
        <f>C49+C41+C32+C23</f>
        <v>877.93309999999997</v>
      </c>
    </row>
  </sheetData>
  <mergeCells count="4">
    <mergeCell ref="F25:G25"/>
    <mergeCell ref="F16:G16"/>
    <mergeCell ref="H25:I25"/>
    <mergeCell ref="D25:E25"/>
  </mergeCells>
  <phoneticPr fontId="2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2FCA-740D-4974-A29B-C95C7BF72FF1}">
  <sheetPr>
    <tabColor rgb="FF00B050"/>
    <pageSetUpPr fitToPage="1"/>
  </sheetPr>
  <dimension ref="A1:T135"/>
  <sheetViews>
    <sheetView view="pageBreakPreview" zoomScale="115" zoomScaleNormal="115" zoomScaleSheetLayoutView="115" workbookViewId="0">
      <pane ySplit="1" topLeftCell="A110" activePane="bottomLeft" state="frozen"/>
      <selection pane="bottomLeft" activeCell="G98" sqref="G98"/>
    </sheetView>
  </sheetViews>
  <sheetFormatPr defaultColWidth="9.109375" defaultRowHeight="12.6" customHeight="1" x14ac:dyDescent="0.3"/>
  <cols>
    <col min="1" max="1" width="18.33203125" style="114" customWidth="1"/>
    <col min="2" max="2" width="9.6640625" style="149" customWidth="1"/>
    <col min="3" max="3" width="9.44140625" style="151" customWidth="1"/>
    <col min="4" max="4" width="11.109375" style="155" customWidth="1"/>
    <col min="5" max="5" width="17.77734375" style="166" customWidth="1"/>
    <col min="6" max="6" width="18" style="167" customWidth="1"/>
    <col min="7" max="7" width="23.33203125" style="167" customWidth="1"/>
    <col min="8" max="8" width="13.33203125" style="114" customWidth="1"/>
    <col min="9" max="9" width="9.109375" style="114"/>
    <col min="10" max="10" width="9.44140625" style="114" bestFit="1" customWidth="1"/>
    <col min="11" max="11" width="9.5546875" style="114" bestFit="1" customWidth="1"/>
    <col min="12" max="12" width="14.5546875" style="114" customWidth="1"/>
    <col min="13" max="13" width="9.44140625" style="114" bestFit="1" customWidth="1"/>
    <col min="14" max="14" width="16.6640625" style="114" customWidth="1"/>
    <col min="15" max="15" width="9.6640625" style="114" bestFit="1" customWidth="1"/>
    <col min="16" max="16" width="10.77734375" style="114" customWidth="1"/>
    <col min="17" max="17" width="9.21875" style="114" customWidth="1"/>
    <col min="18" max="18" width="9.6640625" style="114" customWidth="1"/>
    <col min="19" max="19" width="9.5546875" style="114" bestFit="1" customWidth="1"/>
    <col min="20" max="20" width="9.21875" style="114" bestFit="1" customWidth="1"/>
    <col min="21" max="16384" width="9.109375" style="114"/>
  </cols>
  <sheetData>
    <row r="1" spans="1:20" ht="40.799999999999997" customHeight="1" x14ac:dyDescent="0.3">
      <c r="A1" s="109"/>
      <c r="B1" s="110" t="s">
        <v>45</v>
      </c>
      <c r="C1" s="111" t="s">
        <v>0</v>
      </c>
      <c r="D1" s="112" t="s">
        <v>1</v>
      </c>
      <c r="E1" s="158" t="s">
        <v>369</v>
      </c>
      <c r="F1" s="113" t="s">
        <v>370</v>
      </c>
      <c r="G1" s="113" t="s">
        <v>371</v>
      </c>
      <c r="H1" s="113"/>
      <c r="J1" s="115" t="s">
        <v>2</v>
      </c>
      <c r="L1" s="114">
        <v>4542.8999999999996</v>
      </c>
      <c r="R1" s="114" t="s">
        <v>348</v>
      </c>
      <c r="S1" s="114" t="s">
        <v>349</v>
      </c>
    </row>
    <row r="2" spans="1:20" ht="12.6" customHeight="1" x14ac:dyDescent="0.3">
      <c r="A2" s="109" t="s">
        <v>258</v>
      </c>
      <c r="B2" s="110" t="s">
        <v>46</v>
      </c>
      <c r="C2" s="111" t="s">
        <v>9</v>
      </c>
      <c r="D2" s="117">
        <v>2169.5</v>
      </c>
      <c r="E2" s="161" t="s">
        <v>374</v>
      </c>
      <c r="F2" s="162">
        <v>45917</v>
      </c>
      <c r="G2" s="111" t="s">
        <v>377</v>
      </c>
      <c r="H2" s="119"/>
      <c r="I2" s="120"/>
      <c r="J2" s="116" t="s">
        <v>3</v>
      </c>
      <c r="L2" s="114">
        <v>4517.2</v>
      </c>
      <c r="Q2" s="114" t="s">
        <v>345</v>
      </c>
      <c r="R2" s="121">
        <f>(D4+D5+D11+D12+D20+D21+D29+D34+D35+D30+D43+D49+D59+D65+D75+D81+D91+D97+D107+D113)/1000</f>
        <v>32.903800000000004</v>
      </c>
      <c r="S2" s="114">
        <f>'2 очередь'!M9</f>
        <v>15.890400000000003</v>
      </c>
      <c r="T2" s="122">
        <f>R2+S2</f>
        <v>48.794200000000004</v>
      </c>
    </row>
    <row r="3" spans="1:20" ht="12.6" customHeight="1" x14ac:dyDescent="0.3">
      <c r="A3" s="109" t="s">
        <v>259</v>
      </c>
      <c r="B3" s="110" t="s">
        <v>46</v>
      </c>
      <c r="C3" s="111" t="s">
        <v>20</v>
      </c>
      <c r="D3" s="117">
        <v>1643</v>
      </c>
      <c r="E3" s="161" t="s">
        <v>374</v>
      </c>
      <c r="F3" s="162">
        <v>45917</v>
      </c>
      <c r="G3" s="111" t="s">
        <v>424</v>
      </c>
      <c r="H3" s="109"/>
      <c r="J3" s="116" t="s">
        <v>4</v>
      </c>
      <c r="L3" s="114">
        <v>4536</v>
      </c>
      <c r="M3" s="123"/>
      <c r="N3" s="124"/>
      <c r="Q3" s="114" t="s">
        <v>350</v>
      </c>
      <c r="R3" s="114">
        <v>55.597899999999989</v>
      </c>
      <c r="S3" s="114">
        <f>'2 очередь'!M12</f>
        <v>40.9452</v>
      </c>
      <c r="T3" s="122">
        <f>O12+S3</f>
        <v>96.543099999999981</v>
      </c>
    </row>
    <row r="4" spans="1:20" ht="12.6" customHeight="1" x14ac:dyDescent="0.3">
      <c r="A4" s="109" t="s">
        <v>260</v>
      </c>
      <c r="B4" s="110" t="s">
        <v>46</v>
      </c>
      <c r="C4" s="111" t="s">
        <v>28</v>
      </c>
      <c r="D4" s="117">
        <v>1589.2</v>
      </c>
      <c r="E4" s="161" t="s">
        <v>374</v>
      </c>
      <c r="F4" s="162">
        <v>45917</v>
      </c>
      <c r="G4" s="111" t="s">
        <v>424</v>
      </c>
      <c r="H4" s="109"/>
      <c r="J4" s="116" t="s">
        <v>5</v>
      </c>
      <c r="K4" s="114" t="s">
        <v>341</v>
      </c>
      <c r="L4" s="114">
        <f>3*4551.2</f>
        <v>13653.599999999999</v>
      </c>
      <c r="N4" s="124"/>
      <c r="Q4" s="114" t="s">
        <v>351</v>
      </c>
      <c r="R4" s="114">
        <v>45.927299999999995</v>
      </c>
      <c r="S4" s="114">
        <f>'2 очередь'!M13</f>
        <v>33.8733</v>
      </c>
      <c r="T4" s="122">
        <f>O13+S4</f>
        <v>79.800600000000003</v>
      </c>
    </row>
    <row r="5" spans="1:20" ht="12.6" customHeight="1" x14ac:dyDescent="0.3">
      <c r="A5" s="109" t="s">
        <v>261</v>
      </c>
      <c r="B5" s="110" t="s">
        <v>46</v>
      </c>
      <c r="C5" s="111" t="s">
        <v>29</v>
      </c>
      <c r="D5" s="117">
        <v>1611.2</v>
      </c>
      <c r="E5" s="161" t="s">
        <v>374</v>
      </c>
      <c r="F5" s="162">
        <v>45917</v>
      </c>
      <c r="G5" s="111" t="s">
        <v>376</v>
      </c>
      <c r="H5" s="109"/>
      <c r="J5" s="116" t="s">
        <v>6</v>
      </c>
      <c r="K5" s="114" t="s">
        <v>342</v>
      </c>
      <c r="L5" s="114">
        <f>2*4535.6</f>
        <v>9071.2000000000007</v>
      </c>
    </row>
    <row r="6" spans="1:20" ht="12.6" customHeight="1" x14ac:dyDescent="0.3">
      <c r="A6" s="109" t="s">
        <v>332</v>
      </c>
      <c r="B6" s="125" t="s">
        <v>46</v>
      </c>
      <c r="C6" s="118" t="s">
        <v>250</v>
      </c>
      <c r="D6" s="127">
        <f>VLOOKUP(C6,'[1]1 очередь'!$B$3:$E$573,4,0)</f>
        <v>1737.2</v>
      </c>
      <c r="E6" s="161"/>
      <c r="F6" s="111"/>
      <c r="G6" s="111"/>
      <c r="H6" s="109"/>
      <c r="J6" s="116" t="s">
        <v>7</v>
      </c>
      <c r="L6" s="114">
        <v>4528.7</v>
      </c>
      <c r="Q6" s="114" t="s">
        <v>346</v>
      </c>
      <c r="R6" s="114">
        <f>(D13+D14+D22+D23+D36+D37+D52+D53+D68+D69+D84+D85+D100+D101+D116+D117)/1000</f>
        <v>20.776</v>
      </c>
    </row>
    <row r="7" spans="1:20" ht="12.6" customHeight="1" thickBot="1" x14ac:dyDescent="0.35">
      <c r="A7" s="109" t="s">
        <v>333</v>
      </c>
      <c r="B7" s="125" t="s">
        <v>46</v>
      </c>
      <c r="C7" s="118" t="s">
        <v>251</v>
      </c>
      <c r="D7" s="127">
        <f>VLOOKUP(C7,'[1]1 очередь'!$B$3:$E$573,4,0)</f>
        <v>1737.2</v>
      </c>
      <c r="E7" s="161"/>
      <c r="F7" s="111"/>
      <c r="G7" s="111"/>
      <c r="H7" s="109"/>
      <c r="J7" s="116" t="s">
        <v>8</v>
      </c>
      <c r="L7" s="114">
        <v>4416.3</v>
      </c>
      <c r="Q7" s="114" t="s">
        <v>347</v>
      </c>
      <c r="R7" s="114">
        <f>(D15+D16+D24+D25+D38+D39+D54+D55+D70+D71+D86+D87+D102+D103+D118+D119)/1000</f>
        <v>3.9259999999999997</v>
      </c>
      <c r="T7" s="128">
        <f>R6+R7</f>
        <v>24.701999999999998</v>
      </c>
    </row>
    <row r="8" spans="1:20" ht="12.6" customHeight="1" x14ac:dyDescent="0.3">
      <c r="A8" s="129"/>
      <c r="B8" s="129"/>
      <c r="C8" s="131"/>
      <c r="D8" s="130">
        <f>SUM(D2:D7)</f>
        <v>10487.300000000001</v>
      </c>
      <c r="E8" s="163"/>
      <c r="F8" s="164"/>
      <c r="G8" s="164"/>
      <c r="H8" s="131"/>
      <c r="J8" s="116" t="s">
        <v>9</v>
      </c>
      <c r="L8" s="114">
        <v>2169.5</v>
      </c>
      <c r="N8" s="132"/>
      <c r="O8" s="133" t="s">
        <v>348</v>
      </c>
      <c r="P8" s="134" t="s">
        <v>357</v>
      </c>
      <c r="Q8" s="134" t="s">
        <v>361</v>
      </c>
      <c r="R8" s="109"/>
      <c r="S8" s="109"/>
    </row>
    <row r="9" spans="1:20" ht="12.6" customHeight="1" x14ac:dyDescent="0.3">
      <c r="A9" s="109" t="s">
        <v>258</v>
      </c>
      <c r="B9" s="110" t="s">
        <v>47</v>
      </c>
      <c r="C9" s="111" t="s">
        <v>10</v>
      </c>
      <c r="D9" s="117">
        <v>2048.1</v>
      </c>
      <c r="E9" s="161" t="s">
        <v>378</v>
      </c>
      <c r="F9" s="162">
        <v>45919</v>
      </c>
      <c r="G9" s="162" t="s">
        <v>377</v>
      </c>
      <c r="H9" s="109"/>
      <c r="J9" s="116" t="s">
        <v>10</v>
      </c>
      <c r="L9" s="114">
        <v>2048.1</v>
      </c>
      <c r="N9" s="135" t="s">
        <v>354</v>
      </c>
      <c r="O9" s="136">
        <f>(D4+D5+D11+D12+D20+D21+D29+D30+D34+D35+D43+D49+D59+D65+D75+D81+D91+D97+D107+D113)/1000</f>
        <v>32.903800000000004</v>
      </c>
      <c r="P9" s="137">
        <v>32.903799999999997</v>
      </c>
      <c r="Q9" s="109"/>
      <c r="R9" s="109"/>
      <c r="S9" s="109"/>
    </row>
    <row r="10" spans="1:20" ht="12.6" customHeight="1" x14ac:dyDescent="0.3">
      <c r="A10" s="109" t="s">
        <v>259</v>
      </c>
      <c r="B10" s="110" t="s">
        <v>47</v>
      </c>
      <c r="C10" s="111" t="s">
        <v>21</v>
      </c>
      <c r="D10" s="117">
        <v>1655.1</v>
      </c>
      <c r="E10" s="161" t="s">
        <v>378</v>
      </c>
      <c r="F10" s="162">
        <v>45919</v>
      </c>
      <c r="G10" s="165" t="s">
        <v>382</v>
      </c>
      <c r="H10" s="109"/>
      <c r="J10" s="116" t="s">
        <v>11</v>
      </c>
      <c r="L10" s="114">
        <v>2043.1</v>
      </c>
      <c r="N10" s="138" t="s">
        <v>355</v>
      </c>
      <c r="O10" s="139">
        <f>(D6+D7+D13+D14+D22+D23+D36+D37+D52+D53+D68+D69+D84+D85+D100+D101+D116+D117)/1000</f>
        <v>24.250400000000006</v>
      </c>
      <c r="P10" s="137"/>
      <c r="Q10" s="109">
        <v>24.250400000000006</v>
      </c>
      <c r="R10" s="109"/>
      <c r="S10" s="109"/>
    </row>
    <row r="11" spans="1:20" ht="12.6" customHeight="1" x14ac:dyDescent="0.3">
      <c r="A11" s="109" t="s">
        <v>260</v>
      </c>
      <c r="B11" s="110" t="s">
        <v>47</v>
      </c>
      <c r="C11" s="111" t="s">
        <v>30</v>
      </c>
      <c r="D11" s="117">
        <v>1497</v>
      </c>
      <c r="E11" s="161" t="s">
        <v>378</v>
      </c>
      <c r="F11" s="162">
        <v>45919</v>
      </c>
      <c r="G11" s="111" t="s">
        <v>381</v>
      </c>
      <c r="H11" s="109"/>
      <c r="J11" s="116" t="s">
        <v>12</v>
      </c>
      <c r="L11" s="114">
        <v>2039.2</v>
      </c>
      <c r="N11" s="140" t="s">
        <v>337</v>
      </c>
      <c r="O11" s="136">
        <f>(D15+D16+D24+D25+D38+D39+D54+D55+D70+D71+D86+D87+D102+D103+D118+D119)/1000</f>
        <v>3.9259999999999997</v>
      </c>
      <c r="P11" s="137"/>
      <c r="Q11" s="109">
        <v>3.9259999999999997</v>
      </c>
      <c r="R11" s="109"/>
      <c r="S11" s="109"/>
    </row>
    <row r="12" spans="1:20" ht="12.6" customHeight="1" x14ac:dyDescent="0.3">
      <c r="A12" s="109" t="s">
        <v>261</v>
      </c>
      <c r="B12" s="110" t="s">
        <v>47</v>
      </c>
      <c r="C12" s="111" t="s">
        <v>31</v>
      </c>
      <c r="D12" s="117">
        <v>1524.6</v>
      </c>
      <c r="E12" s="161" t="s">
        <v>378</v>
      </c>
      <c r="F12" s="162">
        <v>45919</v>
      </c>
      <c r="G12" s="111" t="s">
        <v>377</v>
      </c>
      <c r="H12" s="109"/>
      <c r="J12" s="116" t="s">
        <v>13</v>
      </c>
      <c r="L12" s="114">
        <v>2032.1</v>
      </c>
      <c r="N12" s="135" t="s">
        <v>353</v>
      </c>
      <c r="O12" s="139">
        <f>(D2+D9+D18+D27+D32+D41+D47+D57+D63+D73+D79+D89+D95+D105+D111)/1000</f>
        <v>55.597899999999989</v>
      </c>
      <c r="P12" s="137">
        <v>55.597899999999989</v>
      </c>
      <c r="Q12" s="109"/>
      <c r="R12" s="109"/>
      <c r="S12" s="109"/>
    </row>
    <row r="13" spans="1:20" ht="12.6" customHeight="1" x14ac:dyDescent="0.3">
      <c r="A13" s="109" t="s">
        <v>332</v>
      </c>
      <c r="B13" s="125" t="s">
        <v>47</v>
      </c>
      <c r="C13" s="118" t="s">
        <v>252</v>
      </c>
      <c r="D13" s="127">
        <f>VLOOKUP(C13,'[1]1 очередь'!$B$3:$E$573,4,0)</f>
        <v>1582.3</v>
      </c>
      <c r="E13" s="159" t="s">
        <v>425</v>
      </c>
      <c r="F13" s="119">
        <v>45982</v>
      </c>
      <c r="G13" s="118" t="s">
        <v>426</v>
      </c>
      <c r="H13" s="109"/>
      <c r="J13" s="115" t="s">
        <v>14</v>
      </c>
      <c r="L13" s="114">
        <v>3763.7</v>
      </c>
      <c r="N13" s="135" t="s">
        <v>352</v>
      </c>
      <c r="O13" s="139">
        <f>(D3+D10+D19+D28+D33+D42+D48+D58+D64+D74+D80+D90+D96+D106+D112)/1000</f>
        <v>45.927299999999995</v>
      </c>
      <c r="P13" s="137">
        <v>45.927299999999995</v>
      </c>
      <c r="Q13" s="109"/>
      <c r="R13" s="109"/>
      <c r="S13" s="109"/>
    </row>
    <row r="14" spans="1:20" ht="14.4" thickBot="1" x14ac:dyDescent="0.35">
      <c r="A14" s="109" t="s">
        <v>333</v>
      </c>
      <c r="B14" s="125" t="s">
        <v>47</v>
      </c>
      <c r="C14" s="118" t="s">
        <v>252</v>
      </c>
      <c r="D14" s="127">
        <f>VLOOKUP(C14,'[1]1 очередь'!$B$3:$E$573,4,0)</f>
        <v>1582.3</v>
      </c>
      <c r="E14" s="159" t="s">
        <v>425</v>
      </c>
      <c r="F14" s="119">
        <v>45982</v>
      </c>
      <c r="G14" s="160" t="s">
        <v>427</v>
      </c>
      <c r="H14" s="109"/>
      <c r="J14" s="116" t="s">
        <v>15</v>
      </c>
      <c r="L14" s="114">
        <v>3796.9</v>
      </c>
      <c r="N14" s="141" t="s">
        <v>356</v>
      </c>
      <c r="O14" s="142">
        <f>(D44+D45+D50+D51+D60+D61+D66+D67+D76+D77+D82+D83+D92+D93+D99+D98+D108+D109+D114+D115)/1000</f>
        <v>4.6027000000000005</v>
      </c>
      <c r="P14" s="137"/>
      <c r="Q14" s="109"/>
      <c r="R14" s="109"/>
      <c r="S14" s="109"/>
    </row>
    <row r="15" spans="1:20" ht="12.6" customHeight="1" x14ac:dyDescent="0.3">
      <c r="A15" s="109" t="s">
        <v>334</v>
      </c>
      <c r="B15" s="125" t="s">
        <v>47</v>
      </c>
      <c r="C15" s="118" t="s">
        <v>253</v>
      </c>
      <c r="D15" s="127">
        <f>VLOOKUP(C15,'[1]1 очередь'!$B$3:$E$573,4,0)</f>
        <v>240.2</v>
      </c>
      <c r="E15" s="159" t="s">
        <v>425</v>
      </c>
      <c r="F15" s="119">
        <v>45982</v>
      </c>
      <c r="G15" s="118" t="s">
        <v>428</v>
      </c>
      <c r="H15" s="109"/>
      <c r="J15" s="116" t="s">
        <v>16</v>
      </c>
      <c r="L15" s="114">
        <v>3785.1</v>
      </c>
      <c r="O15" s="121">
        <f>SUM(O9:O14)</f>
        <v>167.2081</v>
      </c>
      <c r="P15" s="121">
        <f>SUM(P9:P14)</f>
        <v>134.42899999999997</v>
      </c>
      <c r="Q15" s="121">
        <f>SUM(Q9:Q14)</f>
        <v>28.176400000000005</v>
      </c>
    </row>
    <row r="16" spans="1:20" ht="12.6" customHeight="1" x14ac:dyDescent="0.3">
      <c r="A16" s="109" t="s">
        <v>335</v>
      </c>
      <c r="B16" s="125" t="s">
        <v>47</v>
      </c>
      <c r="C16" s="118" t="s">
        <v>254</v>
      </c>
      <c r="D16" s="127">
        <f>VLOOKUP(C16,'[1]1 очередь'!$B$3:$E$573,4,0)</f>
        <v>240.2</v>
      </c>
      <c r="E16" s="159" t="s">
        <v>425</v>
      </c>
      <c r="F16" s="119">
        <v>45982</v>
      </c>
      <c r="G16" s="118" t="s">
        <v>429</v>
      </c>
      <c r="H16" s="109"/>
      <c r="J16" s="116" t="s">
        <v>17</v>
      </c>
      <c r="L16" s="114">
        <v>3796.9</v>
      </c>
    </row>
    <row r="17" spans="1:15" ht="12.6" customHeight="1" x14ac:dyDescent="0.3">
      <c r="A17" s="109"/>
      <c r="B17" s="143"/>
      <c r="C17" s="131"/>
      <c r="D17" s="130">
        <f>SUM(D9:D16)</f>
        <v>10369.799999999999</v>
      </c>
      <c r="E17" s="163"/>
      <c r="F17" s="164"/>
      <c r="G17" s="164"/>
      <c r="H17" s="109"/>
      <c r="J17" s="116" t="s">
        <v>18</v>
      </c>
      <c r="K17" s="114" t="s">
        <v>343</v>
      </c>
      <c r="L17" s="114">
        <f>5*3763.7</f>
        <v>18818.5</v>
      </c>
    </row>
    <row r="18" spans="1:15" ht="12.6" customHeight="1" x14ac:dyDescent="0.3">
      <c r="A18" s="109" t="s">
        <v>258</v>
      </c>
      <c r="B18" s="110" t="s">
        <v>48</v>
      </c>
      <c r="C18" s="111" t="s">
        <v>11</v>
      </c>
      <c r="D18" s="117">
        <v>2043.1</v>
      </c>
      <c r="E18" s="161" t="s">
        <v>379</v>
      </c>
      <c r="F18" s="162">
        <v>45921</v>
      </c>
      <c r="G18" s="162" t="s">
        <v>373</v>
      </c>
      <c r="H18" s="109"/>
      <c r="J18" s="116" t="s">
        <v>19</v>
      </c>
      <c r="L18" s="114">
        <v>3757.4</v>
      </c>
    </row>
    <row r="19" spans="1:15" ht="12.6" customHeight="1" x14ac:dyDescent="0.3">
      <c r="A19" s="109" t="s">
        <v>259</v>
      </c>
      <c r="B19" s="110" t="s">
        <v>48</v>
      </c>
      <c r="C19" s="111" t="s">
        <v>22</v>
      </c>
      <c r="D19" s="117">
        <v>1636.9</v>
      </c>
      <c r="E19" s="161" t="s">
        <v>379</v>
      </c>
      <c r="F19" s="162">
        <v>45921</v>
      </c>
      <c r="G19" s="165" t="s">
        <v>382</v>
      </c>
      <c r="H19" s="109"/>
      <c r="J19" s="116" t="s">
        <v>20</v>
      </c>
      <c r="L19" s="114">
        <v>1643</v>
      </c>
    </row>
    <row r="20" spans="1:15" ht="12.6" customHeight="1" x14ac:dyDescent="0.3">
      <c r="A20" s="109" t="s">
        <v>260</v>
      </c>
      <c r="B20" s="110" t="s">
        <v>48</v>
      </c>
      <c r="C20" s="111" t="s">
        <v>32</v>
      </c>
      <c r="D20" s="117">
        <v>1483.7</v>
      </c>
      <c r="E20" s="161" t="s">
        <v>379</v>
      </c>
      <c r="F20" s="162">
        <v>45921</v>
      </c>
      <c r="G20" s="111" t="s">
        <v>385</v>
      </c>
      <c r="H20" s="109"/>
      <c r="J20" s="116" t="s">
        <v>21</v>
      </c>
      <c r="L20" s="114">
        <v>1655.1</v>
      </c>
    </row>
    <row r="21" spans="1:15" ht="12.6" customHeight="1" x14ac:dyDescent="0.3">
      <c r="A21" s="109" t="s">
        <v>261</v>
      </c>
      <c r="B21" s="110" t="s">
        <v>48</v>
      </c>
      <c r="C21" s="111" t="s">
        <v>33</v>
      </c>
      <c r="D21" s="117">
        <v>1511.5</v>
      </c>
      <c r="E21" s="161" t="s">
        <v>379</v>
      </c>
      <c r="F21" s="162">
        <v>45921</v>
      </c>
      <c r="G21" s="111" t="s">
        <v>382</v>
      </c>
      <c r="H21" s="109"/>
      <c r="J21" s="116" t="s">
        <v>22</v>
      </c>
      <c r="K21" s="114" t="s">
        <v>342</v>
      </c>
      <c r="L21" s="114">
        <f>2*1636.9</f>
        <v>3273.8</v>
      </c>
      <c r="N21" s="109" t="s">
        <v>362</v>
      </c>
    </row>
    <row r="22" spans="1:15" ht="12.6" customHeight="1" x14ac:dyDescent="0.3">
      <c r="A22" s="109" t="s">
        <v>332</v>
      </c>
      <c r="B22" s="125" t="s">
        <v>48</v>
      </c>
      <c r="C22" s="118" t="s">
        <v>255</v>
      </c>
      <c r="D22" s="127">
        <f>VLOOKUP(C22,'[1]1 очередь'!$B$3:$E$573,4,0)</f>
        <v>1598.6</v>
      </c>
      <c r="E22" s="159" t="s">
        <v>430</v>
      </c>
      <c r="F22" s="119">
        <v>45985</v>
      </c>
      <c r="G22" s="118" t="s">
        <v>376</v>
      </c>
      <c r="H22" s="109"/>
      <c r="J22" s="116" t="s">
        <v>23</v>
      </c>
      <c r="L22" s="114">
        <v>1636.9</v>
      </c>
      <c r="N22" s="109">
        <v>33773.199999999997</v>
      </c>
      <c r="O22" s="114">
        <f>N22*1.04</f>
        <v>35124.127999999997</v>
      </c>
    </row>
    <row r="23" spans="1:15" ht="12.6" customHeight="1" x14ac:dyDescent="0.3">
      <c r="A23" s="109" t="s">
        <v>333</v>
      </c>
      <c r="B23" s="125" t="s">
        <v>48</v>
      </c>
      <c r="C23" s="118" t="s">
        <v>255</v>
      </c>
      <c r="D23" s="127">
        <f>VLOOKUP(C23,'[1]1 очередь'!$B$3:$E$573,4,0)</f>
        <v>1598.6</v>
      </c>
      <c r="E23" s="159" t="s">
        <v>430</v>
      </c>
      <c r="F23" s="119">
        <v>45985</v>
      </c>
      <c r="G23" s="118" t="s">
        <v>376</v>
      </c>
      <c r="H23" s="109"/>
      <c r="J23" s="116" t="s">
        <v>250</v>
      </c>
      <c r="L23" s="114">
        <v>1737.2</v>
      </c>
    </row>
    <row r="24" spans="1:15" ht="12.6" customHeight="1" x14ac:dyDescent="0.3">
      <c r="A24" s="109" t="s">
        <v>334</v>
      </c>
      <c r="B24" s="125" t="s">
        <v>48</v>
      </c>
      <c r="C24" s="118" t="s">
        <v>256</v>
      </c>
      <c r="D24" s="127">
        <f>VLOOKUP(C24,'[1]1 очередь'!$B$3:$E$573,4,0)</f>
        <v>251.8</v>
      </c>
      <c r="E24" s="159" t="s">
        <v>430</v>
      </c>
      <c r="F24" s="119">
        <v>45985</v>
      </c>
      <c r="G24" s="118" t="s">
        <v>428</v>
      </c>
      <c r="H24" s="109"/>
      <c r="J24" s="116" t="s">
        <v>257</v>
      </c>
      <c r="L24" s="114">
        <v>251.8</v>
      </c>
      <c r="N24" s="109" t="s">
        <v>363</v>
      </c>
    </row>
    <row r="25" spans="1:15" ht="12.6" customHeight="1" x14ac:dyDescent="0.3">
      <c r="A25" s="109" t="s">
        <v>335</v>
      </c>
      <c r="B25" s="125" t="s">
        <v>48</v>
      </c>
      <c r="C25" s="118" t="s">
        <v>257</v>
      </c>
      <c r="D25" s="127">
        <f>VLOOKUP(C25,'[1]1 очередь'!$B$3:$E$573,4,0)</f>
        <v>251.8</v>
      </c>
      <c r="E25" s="159" t="s">
        <v>430</v>
      </c>
      <c r="F25" s="119">
        <v>45985</v>
      </c>
      <c r="G25" s="160" t="s">
        <v>429</v>
      </c>
      <c r="H25" s="109"/>
      <c r="J25" s="116" t="s">
        <v>262</v>
      </c>
      <c r="K25" s="114" t="s">
        <v>342</v>
      </c>
      <c r="L25" s="114">
        <f>2*1208.8</f>
        <v>2417.6</v>
      </c>
      <c r="N25" s="109">
        <v>100655.8</v>
      </c>
    </row>
    <row r="26" spans="1:15" ht="12.6" customHeight="1" x14ac:dyDescent="0.3">
      <c r="A26" s="109"/>
      <c r="B26" s="143"/>
      <c r="C26" s="131"/>
      <c r="D26" s="130">
        <f>SUM(D18:D25)</f>
        <v>10375.999999999998</v>
      </c>
      <c r="E26" s="163"/>
      <c r="F26" s="164"/>
      <c r="G26" s="164"/>
      <c r="H26" s="109"/>
      <c r="J26" s="116" t="s">
        <v>263</v>
      </c>
      <c r="L26" s="114">
        <v>267.7</v>
      </c>
      <c r="N26" s="109">
        <v>90708.9</v>
      </c>
    </row>
    <row r="27" spans="1:15" ht="12.6" customHeight="1" x14ac:dyDescent="0.3">
      <c r="A27" s="109" t="s">
        <v>258</v>
      </c>
      <c r="B27" s="110" t="s">
        <v>94</v>
      </c>
      <c r="C27" s="111" t="s">
        <v>12</v>
      </c>
      <c r="D27" s="117">
        <v>2039.2</v>
      </c>
      <c r="E27" s="161" t="s">
        <v>380</v>
      </c>
      <c r="F27" s="162">
        <v>45923</v>
      </c>
      <c r="G27" s="162" t="s">
        <v>386</v>
      </c>
      <c r="H27" s="109"/>
      <c r="J27" s="116" t="s">
        <v>264</v>
      </c>
      <c r="L27" s="114">
        <v>267.7</v>
      </c>
    </row>
    <row r="28" spans="1:15" ht="12.6" customHeight="1" x14ac:dyDescent="0.3">
      <c r="A28" s="109" t="s">
        <v>259</v>
      </c>
      <c r="B28" s="110" t="s">
        <v>94</v>
      </c>
      <c r="C28" s="111" t="s">
        <v>22</v>
      </c>
      <c r="D28" s="117">
        <v>1636.9</v>
      </c>
      <c r="E28" s="161" t="s">
        <v>380</v>
      </c>
      <c r="F28" s="162">
        <v>45923</v>
      </c>
      <c r="G28" s="165" t="s">
        <v>373</v>
      </c>
      <c r="H28" s="109"/>
      <c r="J28" s="116" t="s">
        <v>269</v>
      </c>
      <c r="L28" s="114">
        <v>1198.7</v>
      </c>
    </row>
    <row r="29" spans="1:15" ht="12.6" customHeight="1" x14ac:dyDescent="0.3">
      <c r="A29" s="109" t="s">
        <v>260</v>
      </c>
      <c r="B29" s="110" t="s">
        <v>94</v>
      </c>
      <c r="C29" s="111" t="s">
        <v>32</v>
      </c>
      <c r="D29" s="117">
        <v>1483.7</v>
      </c>
      <c r="E29" s="161" t="s">
        <v>380</v>
      </c>
      <c r="F29" s="162">
        <v>45923</v>
      </c>
      <c r="G29" s="111" t="s">
        <v>376</v>
      </c>
      <c r="H29" s="109"/>
      <c r="J29" s="116" t="s">
        <v>270</v>
      </c>
      <c r="L29" s="114">
        <v>258.10000000000002</v>
      </c>
    </row>
    <row r="30" spans="1:15" ht="12.6" customHeight="1" x14ac:dyDescent="0.3">
      <c r="A30" s="109" t="s">
        <v>261</v>
      </c>
      <c r="B30" s="110" t="s">
        <v>94</v>
      </c>
      <c r="C30" s="111" t="s">
        <v>34</v>
      </c>
      <c r="D30" s="117">
        <v>1526.6</v>
      </c>
      <c r="E30" s="161" t="s">
        <v>380</v>
      </c>
      <c r="F30" s="162">
        <v>45923</v>
      </c>
      <c r="G30" s="111" t="s">
        <v>382</v>
      </c>
      <c r="H30" s="109"/>
      <c r="J30" s="116" t="s">
        <v>272</v>
      </c>
      <c r="L30" s="114">
        <v>1235.2</v>
      </c>
      <c r="N30" s="144">
        <f>N25+N26</f>
        <v>191364.7</v>
      </c>
    </row>
    <row r="31" spans="1:15" ht="12.6" customHeight="1" x14ac:dyDescent="0.3">
      <c r="A31" s="109"/>
      <c r="B31" s="143"/>
      <c r="C31" s="131"/>
      <c r="D31" s="130">
        <f>SUM(D27:D30)</f>
        <v>6686.4</v>
      </c>
      <c r="E31" s="163"/>
      <c r="F31" s="164"/>
      <c r="G31" s="164"/>
      <c r="H31" s="109"/>
      <c r="J31" s="116" t="s">
        <v>271</v>
      </c>
      <c r="K31" s="114" t="s">
        <v>342</v>
      </c>
      <c r="L31" s="114">
        <f>2*225.6</f>
        <v>451.2</v>
      </c>
    </row>
    <row r="32" spans="1:15" ht="12.6" customHeight="1" x14ac:dyDescent="0.3">
      <c r="A32" s="109" t="s">
        <v>258</v>
      </c>
      <c r="B32" s="110" t="s">
        <v>49</v>
      </c>
      <c r="C32" s="111" t="s">
        <v>13</v>
      </c>
      <c r="D32" s="117">
        <v>2032.1</v>
      </c>
      <c r="E32" s="161" t="s">
        <v>383</v>
      </c>
      <c r="F32" s="162">
        <v>45926</v>
      </c>
      <c r="G32" s="162" t="s">
        <v>382</v>
      </c>
      <c r="H32" s="109"/>
      <c r="J32" s="116" t="s">
        <v>273</v>
      </c>
      <c r="L32" s="114">
        <v>1198.7</v>
      </c>
    </row>
    <row r="33" spans="1:12" ht="12.6" customHeight="1" x14ac:dyDescent="0.3">
      <c r="A33" s="109" t="s">
        <v>259</v>
      </c>
      <c r="B33" s="110" t="s">
        <v>49</v>
      </c>
      <c r="C33" s="111" t="s">
        <v>23</v>
      </c>
      <c r="D33" s="117">
        <v>1636.9</v>
      </c>
      <c r="E33" s="161" t="s">
        <v>383</v>
      </c>
      <c r="F33" s="162">
        <v>45926</v>
      </c>
      <c r="G33" s="111" t="s">
        <v>385</v>
      </c>
      <c r="H33" s="109"/>
      <c r="J33" s="116" t="s">
        <v>275</v>
      </c>
      <c r="L33" s="114">
        <v>258.10000000000002</v>
      </c>
    </row>
    <row r="34" spans="1:12" ht="12.6" customHeight="1" x14ac:dyDescent="0.3">
      <c r="A34" s="109" t="s">
        <v>260</v>
      </c>
      <c r="B34" s="110" t="s">
        <v>49</v>
      </c>
      <c r="C34" s="111" t="s">
        <v>35</v>
      </c>
      <c r="D34" s="117">
        <v>1483.7</v>
      </c>
      <c r="E34" s="161" t="s">
        <v>383</v>
      </c>
      <c r="F34" s="162">
        <v>45926</v>
      </c>
      <c r="G34" s="111" t="s">
        <v>385</v>
      </c>
      <c r="H34" s="109"/>
      <c r="J34" s="116" t="s">
        <v>251</v>
      </c>
      <c r="L34" s="114">
        <v>1737.2</v>
      </c>
    </row>
    <row r="35" spans="1:12" ht="12.6" customHeight="1" x14ac:dyDescent="0.3">
      <c r="A35" s="109" t="s">
        <v>261</v>
      </c>
      <c r="B35" s="110" t="s">
        <v>49</v>
      </c>
      <c r="C35" s="111" t="s">
        <v>36</v>
      </c>
      <c r="D35" s="117">
        <v>1521.2</v>
      </c>
      <c r="E35" s="161" t="s">
        <v>383</v>
      </c>
      <c r="F35" s="162">
        <v>45926</v>
      </c>
      <c r="G35" s="111" t="s">
        <v>385</v>
      </c>
      <c r="H35" s="109"/>
      <c r="J35" s="116" t="s">
        <v>274</v>
      </c>
      <c r="L35" s="114">
        <v>1235.2</v>
      </c>
    </row>
    <row r="36" spans="1:12" ht="12.6" customHeight="1" x14ac:dyDescent="0.3">
      <c r="A36" s="109" t="s">
        <v>332</v>
      </c>
      <c r="B36" s="125" t="s">
        <v>49</v>
      </c>
      <c r="C36" s="118" t="s">
        <v>262</v>
      </c>
      <c r="D36" s="127">
        <f>VLOOKUP(C36,'[1]1 очередь'!$B$3:$E$573,4,0)</f>
        <v>1208.8</v>
      </c>
      <c r="E36" s="159" t="s">
        <v>431</v>
      </c>
      <c r="F36" s="119">
        <v>45985</v>
      </c>
      <c r="G36" s="118" t="s">
        <v>386</v>
      </c>
      <c r="H36" s="109"/>
      <c r="J36" s="116" t="s">
        <v>276</v>
      </c>
      <c r="K36" s="114" t="s">
        <v>342</v>
      </c>
      <c r="L36" s="114">
        <f>2*225.6</f>
        <v>451.2</v>
      </c>
    </row>
    <row r="37" spans="1:12" ht="12.6" customHeight="1" x14ac:dyDescent="0.3">
      <c r="A37" s="109" t="s">
        <v>333</v>
      </c>
      <c r="B37" s="125" t="s">
        <v>49</v>
      </c>
      <c r="C37" s="118" t="s">
        <v>262</v>
      </c>
      <c r="D37" s="127">
        <f>VLOOKUP(C37,'[1]1 очередь'!$B$3:$E$573,4,0)</f>
        <v>1208.8</v>
      </c>
      <c r="E37" s="159" t="s">
        <v>431</v>
      </c>
      <c r="F37" s="119">
        <v>45985</v>
      </c>
      <c r="G37" s="118" t="s">
        <v>386</v>
      </c>
      <c r="H37" s="109"/>
      <c r="J37" s="116" t="s">
        <v>277</v>
      </c>
      <c r="K37" s="114" t="s">
        <v>366</v>
      </c>
      <c r="L37" s="114">
        <f>4*1190.4</f>
        <v>4761.6000000000004</v>
      </c>
    </row>
    <row r="38" spans="1:12" ht="12.6" customHeight="1" x14ac:dyDescent="0.3">
      <c r="A38" s="109" t="s">
        <v>334</v>
      </c>
      <c r="B38" s="125" t="s">
        <v>49</v>
      </c>
      <c r="C38" s="118" t="s">
        <v>263</v>
      </c>
      <c r="D38" s="127">
        <f>VLOOKUP(C38,'[1]1 очередь'!$B$3:$E$573,4,0)</f>
        <v>267.7</v>
      </c>
      <c r="E38" s="159" t="s">
        <v>431</v>
      </c>
      <c r="F38" s="119">
        <v>45985</v>
      </c>
      <c r="G38" s="118" t="s">
        <v>428</v>
      </c>
      <c r="H38" s="109"/>
      <c r="J38" s="116" t="s">
        <v>278</v>
      </c>
      <c r="K38" s="114" t="s">
        <v>366</v>
      </c>
      <c r="L38" s="114">
        <f>4*247</f>
        <v>988</v>
      </c>
    </row>
    <row r="39" spans="1:12" ht="12.6" customHeight="1" x14ac:dyDescent="0.3">
      <c r="A39" s="109" t="s">
        <v>335</v>
      </c>
      <c r="B39" s="125" t="s">
        <v>49</v>
      </c>
      <c r="C39" s="118" t="s">
        <v>264</v>
      </c>
      <c r="D39" s="127">
        <f>VLOOKUP(C39,'[1]1 очередь'!$B$3:$E$573,4,0)</f>
        <v>267.7</v>
      </c>
      <c r="E39" s="159" t="s">
        <v>431</v>
      </c>
      <c r="F39" s="119">
        <v>45985</v>
      </c>
      <c r="G39" s="160" t="s">
        <v>429</v>
      </c>
      <c r="H39" s="109"/>
      <c r="J39" s="116" t="s">
        <v>252</v>
      </c>
      <c r="K39" s="114" t="s">
        <v>342</v>
      </c>
      <c r="L39" s="114">
        <f>2*1582.3</f>
        <v>3164.6</v>
      </c>
    </row>
    <row r="40" spans="1:12" ht="12.6" customHeight="1" x14ac:dyDescent="0.3">
      <c r="A40" s="109"/>
      <c r="B40" s="143"/>
      <c r="C40" s="131"/>
      <c r="D40" s="130">
        <f>SUM(D32:D39)</f>
        <v>9626.9000000000015</v>
      </c>
      <c r="E40" s="163"/>
      <c r="F40" s="164"/>
      <c r="G40" s="164"/>
      <c r="H40" s="109"/>
      <c r="J40" s="116" t="s">
        <v>253</v>
      </c>
      <c r="L40" s="114">
        <v>240.2</v>
      </c>
    </row>
    <row r="41" spans="1:12" ht="12.6" customHeight="1" x14ac:dyDescent="0.3">
      <c r="A41" s="109" t="s">
        <v>258</v>
      </c>
      <c r="B41" s="110" t="s">
        <v>95</v>
      </c>
      <c r="C41" s="156" t="s">
        <v>2</v>
      </c>
      <c r="D41" s="117">
        <v>4542.8999999999996</v>
      </c>
      <c r="E41" s="161" t="s">
        <v>390</v>
      </c>
      <c r="F41" s="162">
        <v>45985</v>
      </c>
      <c r="G41" s="162" t="s">
        <v>392</v>
      </c>
      <c r="H41" s="109"/>
      <c r="J41" s="116" t="s">
        <v>279</v>
      </c>
      <c r="L41" s="114">
        <v>1183.5999999999999</v>
      </c>
    </row>
    <row r="42" spans="1:12" ht="12.6" customHeight="1" x14ac:dyDescent="0.3">
      <c r="A42" s="109" t="s">
        <v>259</v>
      </c>
      <c r="B42" s="110" t="s">
        <v>95</v>
      </c>
      <c r="C42" s="156" t="s">
        <v>14</v>
      </c>
      <c r="D42" s="117">
        <v>3763.7</v>
      </c>
      <c r="E42" s="161" t="s">
        <v>390</v>
      </c>
      <c r="F42" s="162">
        <v>45985</v>
      </c>
      <c r="G42" s="111" t="s">
        <v>391</v>
      </c>
      <c r="H42" s="109"/>
      <c r="J42" s="116" t="s">
        <v>254</v>
      </c>
      <c r="L42" s="114">
        <v>240.2</v>
      </c>
    </row>
    <row r="43" spans="1:12" ht="12.6" customHeight="1" x14ac:dyDescent="0.3">
      <c r="A43" s="109" t="s">
        <v>260</v>
      </c>
      <c r="B43" s="110" t="s">
        <v>95</v>
      </c>
      <c r="C43" s="156" t="s">
        <v>24</v>
      </c>
      <c r="D43" s="117">
        <v>1779.2</v>
      </c>
      <c r="E43" s="161" t="s">
        <v>390</v>
      </c>
      <c r="F43" s="162">
        <v>45985</v>
      </c>
      <c r="G43" s="111" t="s">
        <v>393</v>
      </c>
      <c r="H43" s="109"/>
      <c r="J43" s="116" t="s">
        <v>255</v>
      </c>
      <c r="K43" s="114" t="s">
        <v>342</v>
      </c>
      <c r="L43" s="114">
        <f>2*1598.6</f>
        <v>3197.2</v>
      </c>
    </row>
    <row r="44" spans="1:12" ht="12.6" customHeight="1" x14ac:dyDescent="0.3">
      <c r="A44" s="109" t="s">
        <v>265</v>
      </c>
      <c r="B44" s="125" t="s">
        <v>95</v>
      </c>
      <c r="C44" s="157" t="s">
        <v>37</v>
      </c>
      <c r="D44" s="127">
        <v>222.3</v>
      </c>
      <c r="E44" s="161"/>
      <c r="F44" s="111"/>
      <c r="G44" s="111"/>
      <c r="H44" s="109"/>
      <c r="J44" s="116" t="s">
        <v>256</v>
      </c>
      <c r="L44" s="114">
        <v>251.8</v>
      </c>
    </row>
    <row r="45" spans="1:12" ht="12.6" customHeight="1" x14ac:dyDescent="0.3">
      <c r="A45" s="109" t="s">
        <v>266</v>
      </c>
      <c r="B45" s="125" t="s">
        <v>95</v>
      </c>
      <c r="C45" s="157" t="s">
        <v>38</v>
      </c>
      <c r="D45" s="127">
        <v>222.9</v>
      </c>
      <c r="E45" s="161"/>
      <c r="F45" s="111"/>
      <c r="G45" s="111"/>
      <c r="H45" s="109"/>
      <c r="J45" s="116" t="s">
        <v>280</v>
      </c>
      <c r="L45" s="114">
        <v>1183.5999999999999</v>
      </c>
    </row>
    <row r="46" spans="1:12" ht="12.6" customHeight="1" x14ac:dyDescent="0.3">
      <c r="A46" s="109"/>
      <c r="B46" s="143"/>
      <c r="C46" s="131"/>
      <c r="D46" s="130">
        <f>SUM(D41:D45)</f>
        <v>10530.999999999998</v>
      </c>
      <c r="E46" s="163"/>
      <c r="F46" s="164"/>
      <c r="G46" s="164"/>
      <c r="H46" s="109"/>
      <c r="J46" s="115" t="s">
        <v>24</v>
      </c>
      <c r="L46" s="114">
        <v>1779.2</v>
      </c>
    </row>
    <row r="47" spans="1:12" ht="12.6" customHeight="1" x14ac:dyDescent="0.3">
      <c r="A47" s="109" t="s">
        <v>258</v>
      </c>
      <c r="B47" s="110" t="s">
        <v>50</v>
      </c>
      <c r="C47" s="111" t="s">
        <v>3</v>
      </c>
      <c r="D47" s="117">
        <v>4517.2</v>
      </c>
      <c r="E47" s="161" t="s">
        <v>394</v>
      </c>
      <c r="F47" s="162">
        <v>45988</v>
      </c>
      <c r="G47" s="162" t="s">
        <v>396</v>
      </c>
      <c r="H47" s="109"/>
      <c r="J47" s="116" t="s">
        <v>25</v>
      </c>
      <c r="K47" s="114" t="s">
        <v>344</v>
      </c>
      <c r="L47" s="114">
        <f>7*1764.7</f>
        <v>12352.9</v>
      </c>
    </row>
    <row r="48" spans="1:12" ht="12.6" customHeight="1" x14ac:dyDescent="0.3">
      <c r="A48" s="109" t="s">
        <v>259</v>
      </c>
      <c r="B48" s="110" t="s">
        <v>50</v>
      </c>
      <c r="C48" s="111" t="s">
        <v>15</v>
      </c>
      <c r="D48" s="117">
        <v>3796.9</v>
      </c>
      <c r="E48" s="161" t="s">
        <v>394</v>
      </c>
      <c r="F48" s="162">
        <v>45988</v>
      </c>
      <c r="G48" s="111" t="s">
        <v>395</v>
      </c>
      <c r="H48" s="109"/>
      <c r="J48" s="116" t="s">
        <v>26</v>
      </c>
      <c r="L48" s="114">
        <v>1786.1</v>
      </c>
    </row>
    <row r="49" spans="1:12" ht="12.6" customHeight="1" x14ac:dyDescent="0.3">
      <c r="A49" s="109" t="s">
        <v>260</v>
      </c>
      <c r="B49" s="110" t="s">
        <v>50</v>
      </c>
      <c r="C49" s="111" t="s">
        <v>25</v>
      </c>
      <c r="D49" s="117">
        <v>1764.7</v>
      </c>
      <c r="E49" s="161" t="s">
        <v>394</v>
      </c>
      <c r="F49" s="162">
        <v>45988</v>
      </c>
      <c r="G49" s="111" t="s">
        <v>397</v>
      </c>
      <c r="H49" s="109"/>
      <c r="J49" s="116" t="s">
        <v>27</v>
      </c>
      <c r="L49" s="114">
        <v>1753.2</v>
      </c>
    </row>
    <row r="50" spans="1:12" ht="12.6" customHeight="1" x14ac:dyDescent="0.3">
      <c r="A50" s="109" t="s">
        <v>265</v>
      </c>
      <c r="B50" s="125" t="s">
        <v>50</v>
      </c>
      <c r="C50" s="118" t="s">
        <v>267</v>
      </c>
      <c r="D50" s="127">
        <f>VLOOKUP(C50,'[1]1 очередь'!$B$3:$E$573,4,0)</f>
        <v>231.3</v>
      </c>
      <c r="E50" s="161"/>
      <c r="F50" s="111"/>
      <c r="G50" s="111"/>
      <c r="H50" s="109"/>
      <c r="J50" s="116" t="s">
        <v>28</v>
      </c>
      <c r="L50" s="114">
        <v>1589.2</v>
      </c>
    </row>
    <row r="51" spans="1:12" ht="12.6" customHeight="1" x14ac:dyDescent="0.3">
      <c r="A51" s="109" t="s">
        <v>266</v>
      </c>
      <c r="B51" s="125" t="s">
        <v>50</v>
      </c>
      <c r="C51" s="118" t="s">
        <v>268</v>
      </c>
      <c r="D51" s="127">
        <f>VLOOKUP(C51,'[1]1 очередь'!$B$3:$E$573,4,0)</f>
        <v>231.8</v>
      </c>
      <c r="E51" s="161"/>
      <c r="F51" s="111"/>
      <c r="G51" s="111"/>
      <c r="H51" s="109"/>
      <c r="J51" s="116" t="s">
        <v>29</v>
      </c>
      <c r="L51" s="114">
        <v>1611.2</v>
      </c>
    </row>
    <row r="52" spans="1:12" ht="12.6" customHeight="1" x14ac:dyDescent="0.3">
      <c r="A52" s="109" t="s">
        <v>332</v>
      </c>
      <c r="B52" s="125" t="s">
        <v>50</v>
      </c>
      <c r="C52" s="118" t="s">
        <v>269</v>
      </c>
      <c r="D52" s="127">
        <f>VLOOKUP(C52,'[1]1 очередь'!$B$3:$E$573,4,0)</f>
        <v>1198.7</v>
      </c>
      <c r="E52" s="159" t="s">
        <v>401</v>
      </c>
      <c r="F52" s="119">
        <v>45988</v>
      </c>
      <c r="G52" s="118" t="s">
        <v>386</v>
      </c>
      <c r="H52" s="109"/>
      <c r="J52" s="116" t="s">
        <v>30</v>
      </c>
      <c r="L52" s="114">
        <v>1497</v>
      </c>
    </row>
    <row r="53" spans="1:12" ht="12.6" customHeight="1" x14ac:dyDescent="0.3">
      <c r="A53" s="109" t="s">
        <v>333</v>
      </c>
      <c r="B53" s="125" t="s">
        <v>50</v>
      </c>
      <c r="C53" s="118" t="s">
        <v>272</v>
      </c>
      <c r="D53" s="127">
        <f>VLOOKUP(C53,'[1]1 очередь'!$B$3:$E$573,4,0)</f>
        <v>1235.2</v>
      </c>
      <c r="E53" s="159" t="s">
        <v>401</v>
      </c>
      <c r="F53" s="119">
        <v>45988</v>
      </c>
      <c r="G53" s="118" t="s">
        <v>427</v>
      </c>
      <c r="H53" s="109"/>
      <c r="J53" s="116" t="s">
        <v>31</v>
      </c>
      <c r="L53" s="114">
        <v>1524.6</v>
      </c>
    </row>
    <row r="54" spans="1:12" ht="12.6" customHeight="1" x14ac:dyDescent="0.3">
      <c r="A54" s="109" t="s">
        <v>334</v>
      </c>
      <c r="B54" s="125" t="s">
        <v>50</v>
      </c>
      <c r="C54" s="118" t="s">
        <v>270</v>
      </c>
      <c r="D54" s="127">
        <f>VLOOKUP(C54,'[1]1 очередь'!$B$3:$E$573,4,0)</f>
        <v>258.10000000000002</v>
      </c>
      <c r="E54" s="159" t="s">
        <v>401</v>
      </c>
      <c r="F54" s="119">
        <v>45988</v>
      </c>
      <c r="G54" s="118" t="s">
        <v>429</v>
      </c>
      <c r="H54" s="109"/>
      <c r="J54" s="116" t="s">
        <v>32</v>
      </c>
      <c r="K54" s="114" t="s">
        <v>342</v>
      </c>
      <c r="L54" s="114">
        <f>2*1483.7</f>
        <v>2967.4</v>
      </c>
    </row>
    <row r="55" spans="1:12" ht="12.6" customHeight="1" x14ac:dyDescent="0.3">
      <c r="A55" s="109" t="s">
        <v>335</v>
      </c>
      <c r="B55" s="125" t="s">
        <v>50</v>
      </c>
      <c r="C55" s="118" t="s">
        <v>271</v>
      </c>
      <c r="D55" s="127">
        <f>VLOOKUP(C55,'[1]1 очередь'!$B$3:$E$573,4,0)</f>
        <v>225.6</v>
      </c>
      <c r="E55" s="159" t="s">
        <v>401</v>
      </c>
      <c r="F55" s="119">
        <v>45988</v>
      </c>
      <c r="G55" s="118" t="s">
        <v>429</v>
      </c>
      <c r="H55" s="109"/>
      <c r="J55" s="116" t="s">
        <v>33</v>
      </c>
      <c r="L55" s="114">
        <v>1511.5</v>
      </c>
    </row>
    <row r="56" spans="1:12" ht="12.6" customHeight="1" x14ac:dyDescent="0.3">
      <c r="A56" s="109"/>
      <c r="B56" s="143"/>
      <c r="C56" s="131"/>
      <c r="D56" s="130">
        <f>SUM(D47:D55)</f>
        <v>13459.500000000002</v>
      </c>
      <c r="E56" s="163"/>
      <c r="F56" s="164"/>
      <c r="G56" s="164"/>
      <c r="H56" s="109"/>
      <c r="J56" s="116" t="s">
        <v>34</v>
      </c>
      <c r="L56" s="114">
        <v>1526.6</v>
      </c>
    </row>
    <row r="57" spans="1:12" ht="12.6" customHeight="1" x14ac:dyDescent="0.3">
      <c r="A57" s="109" t="s">
        <v>258</v>
      </c>
      <c r="B57" s="110" t="s">
        <v>96</v>
      </c>
      <c r="C57" s="111" t="s">
        <v>8</v>
      </c>
      <c r="D57" s="117">
        <v>4416.3</v>
      </c>
      <c r="E57" s="161" t="s">
        <v>398</v>
      </c>
      <c r="F57" s="162">
        <v>45988</v>
      </c>
      <c r="G57" s="162" t="s">
        <v>403</v>
      </c>
      <c r="H57" s="109"/>
      <c r="J57" s="116" t="s">
        <v>35</v>
      </c>
      <c r="L57" s="114">
        <v>1483.7</v>
      </c>
    </row>
    <row r="58" spans="1:12" ht="12.6" customHeight="1" x14ac:dyDescent="0.3">
      <c r="A58" s="109" t="s">
        <v>259</v>
      </c>
      <c r="B58" s="110" t="s">
        <v>96</v>
      </c>
      <c r="C58" s="111" t="s">
        <v>16</v>
      </c>
      <c r="D58" s="117">
        <v>3785.1</v>
      </c>
      <c r="E58" s="161" t="s">
        <v>398</v>
      </c>
      <c r="F58" s="162">
        <v>45988</v>
      </c>
      <c r="G58" s="111" t="s">
        <v>402</v>
      </c>
      <c r="H58" s="109"/>
      <c r="J58" s="116" t="s">
        <v>36</v>
      </c>
      <c r="L58" s="114">
        <v>1521.2</v>
      </c>
    </row>
    <row r="59" spans="1:12" ht="12.6" customHeight="1" x14ac:dyDescent="0.3">
      <c r="A59" s="109" t="s">
        <v>260</v>
      </c>
      <c r="B59" s="110" t="s">
        <v>96</v>
      </c>
      <c r="C59" s="111" t="s">
        <v>26</v>
      </c>
      <c r="D59" s="117">
        <v>1786.1</v>
      </c>
      <c r="E59" s="161" t="s">
        <v>398</v>
      </c>
      <c r="F59" s="162">
        <v>45988</v>
      </c>
      <c r="G59" s="111" t="s">
        <v>404</v>
      </c>
      <c r="H59" s="109"/>
      <c r="J59" s="145" t="s">
        <v>37</v>
      </c>
      <c r="K59" s="114" t="s">
        <v>367</v>
      </c>
    </row>
    <row r="60" spans="1:12" ht="12.6" customHeight="1" x14ac:dyDescent="0.3">
      <c r="A60" s="109" t="s">
        <v>265</v>
      </c>
      <c r="B60" s="125" t="s">
        <v>96</v>
      </c>
      <c r="C60" s="118" t="s">
        <v>39</v>
      </c>
      <c r="D60" s="127">
        <v>232.6</v>
      </c>
      <c r="E60" s="161"/>
      <c r="F60" s="111"/>
      <c r="G60" s="111"/>
      <c r="H60" s="109"/>
      <c r="J60" s="126" t="s">
        <v>44</v>
      </c>
    </row>
    <row r="61" spans="1:12" ht="12.6" customHeight="1" x14ac:dyDescent="0.3">
      <c r="A61" s="109" t="s">
        <v>266</v>
      </c>
      <c r="B61" s="125" t="s">
        <v>96</v>
      </c>
      <c r="C61" s="118" t="s">
        <v>40</v>
      </c>
      <c r="D61" s="127">
        <v>242.1</v>
      </c>
      <c r="E61" s="161"/>
      <c r="F61" s="111"/>
      <c r="G61" s="111"/>
      <c r="H61" s="109"/>
      <c r="J61" s="145" t="s">
        <v>38</v>
      </c>
      <c r="K61" s="114" t="s">
        <v>367</v>
      </c>
    </row>
    <row r="62" spans="1:12" ht="12.6" customHeight="1" x14ac:dyDescent="0.3">
      <c r="A62" s="109"/>
      <c r="B62" s="143"/>
      <c r="C62" s="131"/>
      <c r="D62" s="130">
        <f>SUM(D57:D61)</f>
        <v>10462.200000000001</v>
      </c>
      <c r="E62" s="163"/>
      <c r="F62" s="164"/>
      <c r="G62" s="164"/>
      <c r="H62" s="109"/>
      <c r="J62" s="126" t="s">
        <v>267</v>
      </c>
    </row>
    <row r="63" spans="1:12" ht="12.6" customHeight="1" x14ac:dyDescent="0.3">
      <c r="A63" s="109" t="s">
        <v>258</v>
      </c>
      <c r="B63" s="110" t="s">
        <v>51</v>
      </c>
      <c r="C63" s="111" t="s">
        <v>4</v>
      </c>
      <c r="D63" s="117">
        <v>4536</v>
      </c>
      <c r="E63" s="161" t="s">
        <v>405</v>
      </c>
      <c r="F63" s="162">
        <v>45988</v>
      </c>
      <c r="G63" s="162" t="s">
        <v>407</v>
      </c>
      <c r="H63" s="109"/>
      <c r="J63" s="126" t="s">
        <v>268</v>
      </c>
    </row>
    <row r="64" spans="1:12" ht="12.6" customHeight="1" x14ac:dyDescent="0.3">
      <c r="A64" s="109" t="s">
        <v>259</v>
      </c>
      <c r="B64" s="110" t="s">
        <v>51</v>
      </c>
      <c r="C64" s="111" t="s">
        <v>17</v>
      </c>
      <c r="D64" s="117">
        <v>3796.9</v>
      </c>
      <c r="E64" s="161" t="s">
        <v>405</v>
      </c>
      <c r="F64" s="162">
        <v>45988</v>
      </c>
      <c r="G64" s="111" t="s">
        <v>402</v>
      </c>
      <c r="H64" s="109"/>
      <c r="J64" s="126" t="s">
        <v>39</v>
      </c>
    </row>
    <row r="65" spans="1:12" ht="12.6" customHeight="1" x14ac:dyDescent="0.3">
      <c r="A65" s="109" t="s">
        <v>260</v>
      </c>
      <c r="B65" s="110" t="s">
        <v>51</v>
      </c>
      <c r="C65" s="111" t="s">
        <v>25</v>
      </c>
      <c r="D65" s="117">
        <v>1764.7</v>
      </c>
      <c r="E65" s="161" t="s">
        <v>405</v>
      </c>
      <c r="F65" s="162">
        <v>45988</v>
      </c>
      <c r="G65" s="111" t="s">
        <v>404</v>
      </c>
      <c r="H65" s="109"/>
      <c r="J65" s="126" t="s">
        <v>40</v>
      </c>
    </row>
    <row r="66" spans="1:12" ht="12.6" customHeight="1" x14ac:dyDescent="0.3">
      <c r="A66" s="109" t="s">
        <v>265</v>
      </c>
      <c r="B66" s="125" t="s">
        <v>51</v>
      </c>
      <c r="C66" s="118" t="s">
        <v>41</v>
      </c>
      <c r="D66" s="127">
        <v>231.3</v>
      </c>
      <c r="E66" s="161"/>
      <c r="F66" s="111"/>
      <c r="G66" s="111"/>
      <c r="H66" s="109"/>
      <c r="J66" s="126" t="s">
        <v>41</v>
      </c>
    </row>
    <row r="67" spans="1:12" ht="12.6" customHeight="1" x14ac:dyDescent="0.3">
      <c r="A67" s="109" t="s">
        <v>266</v>
      </c>
      <c r="B67" s="125" t="s">
        <v>51</v>
      </c>
      <c r="C67" s="118" t="s">
        <v>42</v>
      </c>
      <c r="D67" s="127">
        <v>231.8</v>
      </c>
      <c r="E67" s="161"/>
      <c r="F67" s="111"/>
      <c r="G67" s="111"/>
      <c r="H67" s="109"/>
      <c r="J67" s="126" t="s">
        <v>42</v>
      </c>
    </row>
    <row r="68" spans="1:12" ht="12.6" customHeight="1" x14ac:dyDescent="0.3">
      <c r="A68" s="109" t="s">
        <v>332</v>
      </c>
      <c r="B68" s="125" t="s">
        <v>51</v>
      </c>
      <c r="C68" s="118" t="s">
        <v>273</v>
      </c>
      <c r="D68" s="127">
        <f>VLOOKUP(C68,'[1]1 очередь'!$B$3:$E$573,4,0)</f>
        <v>1198.7</v>
      </c>
      <c r="E68" s="159" t="s">
        <v>400</v>
      </c>
      <c r="F68" s="119">
        <v>45992</v>
      </c>
      <c r="G68" s="118" t="s">
        <v>386</v>
      </c>
      <c r="H68" s="109"/>
      <c r="J68" s="126" t="s">
        <v>43</v>
      </c>
    </row>
    <row r="69" spans="1:12" ht="12.6" customHeight="1" x14ac:dyDescent="0.3">
      <c r="A69" s="109" t="s">
        <v>333</v>
      </c>
      <c r="B69" s="125" t="s">
        <v>51</v>
      </c>
      <c r="C69" s="118" t="s">
        <v>274</v>
      </c>
      <c r="D69" s="127">
        <f>VLOOKUP(C69,'[1]1 очередь'!$B$3:$E$573,4,0)</f>
        <v>1235.2</v>
      </c>
      <c r="E69" s="159" t="s">
        <v>400</v>
      </c>
      <c r="F69" s="119">
        <v>45992</v>
      </c>
      <c r="G69" s="160" t="s">
        <v>427</v>
      </c>
      <c r="H69" s="109"/>
      <c r="J69" s="116" t="s">
        <v>55</v>
      </c>
      <c r="K69" s="146">
        <f>2*4701.6</f>
        <v>9403.2000000000007</v>
      </c>
      <c r="L69" s="147">
        <f>SUM(L1:L68)</f>
        <v>162605.40000000005</v>
      </c>
    </row>
    <row r="70" spans="1:12" ht="12.6" customHeight="1" x14ac:dyDescent="0.3">
      <c r="A70" s="109" t="s">
        <v>334</v>
      </c>
      <c r="B70" s="125" t="s">
        <v>51</v>
      </c>
      <c r="C70" s="118" t="s">
        <v>275</v>
      </c>
      <c r="D70" s="127">
        <f>VLOOKUP(C70,'[1]1 очередь'!$B$3:$E$573,4,0)</f>
        <v>258.10000000000002</v>
      </c>
      <c r="E70" s="159" t="s">
        <v>400</v>
      </c>
      <c r="F70" s="119">
        <v>45992</v>
      </c>
      <c r="G70" s="118" t="s">
        <v>429</v>
      </c>
      <c r="H70" s="109"/>
      <c r="J70" s="116"/>
      <c r="K70" s="117"/>
    </row>
    <row r="71" spans="1:12" ht="12.6" customHeight="1" x14ac:dyDescent="0.3">
      <c r="A71" s="109" t="s">
        <v>335</v>
      </c>
      <c r="B71" s="125" t="s">
        <v>51</v>
      </c>
      <c r="C71" s="118" t="s">
        <v>276</v>
      </c>
      <c r="D71" s="127">
        <f>VLOOKUP(C71,'[1]1 очередь'!$B$3:$E$573,4,0)</f>
        <v>225.6</v>
      </c>
      <c r="E71" s="159" t="s">
        <v>400</v>
      </c>
      <c r="F71" s="119">
        <v>45992</v>
      </c>
      <c r="G71" s="118" t="s">
        <v>429</v>
      </c>
      <c r="H71" s="109"/>
      <c r="J71" s="116" t="s">
        <v>61</v>
      </c>
      <c r="K71" s="117">
        <f>11*4551.2</f>
        <v>50063.199999999997</v>
      </c>
    </row>
    <row r="72" spans="1:12" ht="13.8" customHeight="1" x14ac:dyDescent="0.3">
      <c r="A72" s="109"/>
      <c r="B72" s="143"/>
      <c r="C72" s="131"/>
      <c r="D72" s="130">
        <f>SUM(D63:D71)</f>
        <v>13478.300000000001</v>
      </c>
      <c r="E72" s="163"/>
      <c r="F72" s="164"/>
      <c r="G72" s="164"/>
      <c r="H72" s="109"/>
      <c r="J72" s="116" t="s">
        <v>68</v>
      </c>
      <c r="K72" s="117">
        <f>8*4535.6</f>
        <v>36284.800000000003</v>
      </c>
    </row>
    <row r="73" spans="1:12" ht="12.6" customHeight="1" x14ac:dyDescent="0.3">
      <c r="A73" s="109" t="s">
        <v>258</v>
      </c>
      <c r="B73" s="110" t="s">
        <v>97</v>
      </c>
      <c r="C73" s="111" t="s">
        <v>5</v>
      </c>
      <c r="D73" s="117">
        <v>4551.2</v>
      </c>
      <c r="E73" s="161" t="s">
        <v>408</v>
      </c>
      <c r="F73" s="162">
        <v>45992</v>
      </c>
      <c r="G73" s="162" t="s">
        <v>410</v>
      </c>
      <c r="H73" s="109"/>
      <c r="J73" s="116" t="s">
        <v>72</v>
      </c>
      <c r="K73" s="146">
        <v>4551.2</v>
      </c>
    </row>
    <row r="74" spans="1:12" ht="12.6" customHeight="1" x14ac:dyDescent="0.3">
      <c r="A74" s="109" t="s">
        <v>259</v>
      </c>
      <c r="B74" s="110" t="s">
        <v>97</v>
      </c>
      <c r="C74" s="111" t="s">
        <v>18</v>
      </c>
      <c r="D74" s="117">
        <v>3763.7</v>
      </c>
      <c r="E74" s="161" t="s">
        <v>408</v>
      </c>
      <c r="F74" s="162">
        <v>45992</v>
      </c>
      <c r="G74" s="111" t="s">
        <v>409</v>
      </c>
      <c r="H74" s="109"/>
      <c r="J74" s="116" t="s">
        <v>82</v>
      </c>
      <c r="K74" s="146">
        <f>2*4535.6</f>
        <v>9071.2000000000007</v>
      </c>
    </row>
    <row r="75" spans="1:12" ht="12.6" customHeight="1" x14ac:dyDescent="0.3">
      <c r="A75" s="109" t="s">
        <v>260</v>
      </c>
      <c r="B75" s="110" t="s">
        <v>97</v>
      </c>
      <c r="C75" s="111" t="s">
        <v>25</v>
      </c>
      <c r="D75" s="117">
        <v>1764.7</v>
      </c>
      <c r="E75" s="161" t="s">
        <v>408</v>
      </c>
      <c r="F75" s="162">
        <v>45992</v>
      </c>
      <c r="G75" s="111" t="s">
        <v>411</v>
      </c>
      <c r="H75" s="109"/>
      <c r="J75" s="116" t="s">
        <v>86</v>
      </c>
      <c r="K75" s="117">
        <f>2*4528.7</f>
        <v>9057.4</v>
      </c>
    </row>
    <row r="76" spans="1:12" ht="12.6" customHeight="1" x14ac:dyDescent="0.3">
      <c r="A76" s="109" t="s">
        <v>265</v>
      </c>
      <c r="B76" s="125" t="s">
        <v>97</v>
      </c>
      <c r="C76" s="118" t="s">
        <v>37</v>
      </c>
      <c r="D76" s="127">
        <f>VLOOKUP(C76,'[1]1 очередь'!$B$3:$E$573,4,0)</f>
        <v>222.3</v>
      </c>
      <c r="E76" s="161"/>
      <c r="F76" s="111"/>
      <c r="G76" s="111"/>
      <c r="H76" s="109"/>
      <c r="J76" s="116" t="s">
        <v>73</v>
      </c>
      <c r="K76" s="146">
        <v>4386.3999999999996</v>
      </c>
    </row>
    <row r="77" spans="1:12" ht="12.6" customHeight="1" x14ac:dyDescent="0.3">
      <c r="A77" s="109" t="s">
        <v>266</v>
      </c>
      <c r="B77" s="125" t="s">
        <v>97</v>
      </c>
      <c r="C77" s="118" t="s">
        <v>38</v>
      </c>
      <c r="D77" s="127">
        <f>VLOOKUP(C77,'[1]1 очередь'!$B$3:$E$573,4,0)</f>
        <v>222.9</v>
      </c>
      <c r="E77" s="161"/>
      <c r="F77" s="111"/>
      <c r="G77" s="111"/>
      <c r="H77" s="109"/>
      <c r="J77" s="116" t="s">
        <v>77</v>
      </c>
      <c r="K77" s="146">
        <f>2*4425.2</f>
        <v>8850.4</v>
      </c>
    </row>
    <row r="78" spans="1:12" ht="21" customHeight="1" x14ac:dyDescent="0.3">
      <c r="A78" s="109"/>
      <c r="B78" s="143"/>
      <c r="C78" s="131"/>
      <c r="D78" s="130">
        <f>SUM(D73:D77)</f>
        <v>10524.8</v>
      </c>
      <c r="E78" s="163"/>
      <c r="F78" s="164"/>
      <c r="G78" s="164"/>
      <c r="H78" s="109"/>
      <c r="J78" s="116" t="s">
        <v>92</v>
      </c>
      <c r="K78" s="117">
        <v>4386.3999999999996</v>
      </c>
    </row>
    <row r="79" spans="1:12" ht="12.6" customHeight="1" x14ac:dyDescent="0.3">
      <c r="A79" s="109" t="s">
        <v>258</v>
      </c>
      <c r="B79" s="110" t="s">
        <v>52</v>
      </c>
      <c r="C79" s="111" t="s">
        <v>6</v>
      </c>
      <c r="D79" s="117">
        <v>4535.6000000000004</v>
      </c>
      <c r="E79" s="161" t="s">
        <v>412</v>
      </c>
      <c r="F79" s="162">
        <v>45992</v>
      </c>
      <c r="G79" s="162" t="s">
        <v>414</v>
      </c>
      <c r="H79" s="109"/>
      <c r="J79" s="116" t="s">
        <v>56</v>
      </c>
      <c r="K79" s="146">
        <f>2*3757.4</f>
        <v>7514.8</v>
      </c>
    </row>
    <row r="80" spans="1:12" ht="12.6" customHeight="1" x14ac:dyDescent="0.3">
      <c r="A80" s="109" t="s">
        <v>259</v>
      </c>
      <c r="B80" s="110" t="s">
        <v>52</v>
      </c>
      <c r="C80" s="111" t="s">
        <v>18</v>
      </c>
      <c r="D80" s="117">
        <v>3763.7</v>
      </c>
      <c r="E80" s="161" t="s">
        <v>412</v>
      </c>
      <c r="F80" s="162">
        <v>45992</v>
      </c>
      <c r="G80" s="111" t="s">
        <v>395</v>
      </c>
      <c r="H80" s="109"/>
      <c r="J80" s="116" t="s">
        <v>62</v>
      </c>
      <c r="K80" s="117">
        <f>19*3763.7</f>
        <v>71510.3</v>
      </c>
    </row>
    <row r="81" spans="1:11" ht="12.6" customHeight="1" x14ac:dyDescent="0.3">
      <c r="A81" s="109" t="s">
        <v>260</v>
      </c>
      <c r="B81" s="110" t="s">
        <v>52</v>
      </c>
      <c r="C81" s="111" t="s">
        <v>25</v>
      </c>
      <c r="D81" s="117">
        <v>1764.7</v>
      </c>
      <c r="E81" s="161" t="s">
        <v>412</v>
      </c>
      <c r="F81" s="162">
        <v>45992</v>
      </c>
      <c r="G81" s="111" t="s">
        <v>415</v>
      </c>
      <c r="H81" s="109"/>
      <c r="J81" s="116" t="s">
        <v>70</v>
      </c>
      <c r="K81" s="117">
        <v>3772.2</v>
      </c>
    </row>
    <row r="82" spans="1:11" ht="12.6" customHeight="1" x14ac:dyDescent="0.3">
      <c r="A82" s="109" t="s">
        <v>265</v>
      </c>
      <c r="B82" s="125" t="s">
        <v>52</v>
      </c>
      <c r="C82" s="118" t="s">
        <v>37</v>
      </c>
      <c r="D82" s="127">
        <f>VLOOKUP(C82,'[1]1 очередь'!$B$3:$E$573,4,0)</f>
        <v>222.3</v>
      </c>
      <c r="E82" s="161"/>
      <c r="F82" s="111"/>
      <c r="G82" s="111"/>
      <c r="H82" s="109"/>
      <c r="J82" s="116" t="s">
        <v>74</v>
      </c>
      <c r="K82" s="146">
        <f>2*3796.8</f>
        <v>7593.6</v>
      </c>
    </row>
    <row r="83" spans="1:11" ht="12.6" customHeight="1" x14ac:dyDescent="0.3">
      <c r="A83" s="109" t="s">
        <v>266</v>
      </c>
      <c r="B83" s="125" t="s">
        <v>52</v>
      </c>
      <c r="C83" s="118" t="s">
        <v>38</v>
      </c>
      <c r="D83" s="127">
        <f>VLOOKUP(C83,'[1]1 очередь'!$B$3:$E$573,4,0)</f>
        <v>222.9</v>
      </c>
      <c r="E83" s="161"/>
      <c r="F83" s="111"/>
      <c r="G83" s="111"/>
      <c r="H83" s="109"/>
      <c r="J83" s="116" t="s">
        <v>78</v>
      </c>
      <c r="K83" s="146">
        <f>2*3785.3</f>
        <v>7570.6</v>
      </c>
    </row>
    <row r="84" spans="1:11" ht="12.6" customHeight="1" x14ac:dyDescent="0.3">
      <c r="A84" s="109" t="s">
        <v>332</v>
      </c>
      <c r="B84" s="125" t="s">
        <v>52</v>
      </c>
      <c r="C84" s="118" t="s">
        <v>277</v>
      </c>
      <c r="D84" s="127">
        <f>VLOOKUP(C84,'[1]1 очередь'!$B$3:$E$573,4,0)</f>
        <v>1190.4000000000001</v>
      </c>
      <c r="E84" s="159" t="s">
        <v>406</v>
      </c>
      <c r="F84" s="119">
        <v>45992</v>
      </c>
      <c r="G84" s="118" t="s">
        <v>427</v>
      </c>
      <c r="H84" s="109"/>
      <c r="J84" s="116" t="s">
        <v>83</v>
      </c>
      <c r="K84" s="146">
        <f>2*3796.8</f>
        <v>7593.6</v>
      </c>
    </row>
    <row r="85" spans="1:11" ht="12.6" customHeight="1" x14ac:dyDescent="0.3">
      <c r="A85" s="109" t="s">
        <v>333</v>
      </c>
      <c r="B85" s="125" t="s">
        <v>52</v>
      </c>
      <c r="C85" s="118" t="s">
        <v>277</v>
      </c>
      <c r="D85" s="127">
        <f>VLOOKUP(C85,'[1]1 очередь'!$B$3:$E$573,4,0)</f>
        <v>1190.4000000000001</v>
      </c>
      <c r="E85" s="159" t="s">
        <v>406</v>
      </c>
      <c r="F85" s="119">
        <v>45992</v>
      </c>
      <c r="G85" s="118" t="s">
        <v>386</v>
      </c>
      <c r="H85" s="109"/>
      <c r="J85" s="116" t="s">
        <v>87</v>
      </c>
      <c r="K85" s="117">
        <f>2*3757.4</f>
        <v>7514.8</v>
      </c>
    </row>
    <row r="86" spans="1:11" ht="12.6" customHeight="1" x14ac:dyDescent="0.3">
      <c r="A86" s="109" t="s">
        <v>334</v>
      </c>
      <c r="B86" s="125" t="s">
        <v>52</v>
      </c>
      <c r="C86" s="118" t="s">
        <v>278</v>
      </c>
      <c r="D86" s="127">
        <f>VLOOKUP(C86,'[1]1 очередь'!$B$3:$E$573,4,0)</f>
        <v>247</v>
      </c>
      <c r="E86" s="159" t="s">
        <v>406</v>
      </c>
      <c r="F86" s="119">
        <v>45992</v>
      </c>
      <c r="G86" s="118" t="s">
        <v>429</v>
      </c>
      <c r="H86" s="109"/>
      <c r="J86" s="126" t="s">
        <v>281</v>
      </c>
      <c r="K86" s="148">
        <f>4*1183.6</f>
        <v>4734.3999999999996</v>
      </c>
    </row>
    <row r="87" spans="1:11" ht="12.6" customHeight="1" x14ac:dyDescent="0.3">
      <c r="A87" s="109" t="s">
        <v>335</v>
      </c>
      <c r="B87" s="125" t="s">
        <v>52</v>
      </c>
      <c r="C87" s="118" t="s">
        <v>278</v>
      </c>
      <c r="D87" s="127">
        <f>VLOOKUP(C87,'[1]1 очередь'!$B$3:$E$573,4,0)</f>
        <v>247</v>
      </c>
      <c r="E87" s="159" t="s">
        <v>406</v>
      </c>
      <c r="F87" s="119">
        <v>45992</v>
      </c>
      <c r="G87" s="118" t="s">
        <v>429</v>
      </c>
      <c r="H87" s="109"/>
      <c r="J87" s="126" t="s">
        <v>291</v>
      </c>
      <c r="K87" s="148">
        <f>2*258.1</f>
        <v>516.20000000000005</v>
      </c>
    </row>
    <row r="88" spans="1:11" ht="12.6" customHeight="1" x14ac:dyDescent="0.3">
      <c r="A88" s="109"/>
      <c r="B88" s="143"/>
      <c r="C88" s="131"/>
      <c r="D88" s="130">
        <f>SUM(D79:D87)</f>
        <v>13383.999999999998</v>
      </c>
      <c r="E88" s="163"/>
      <c r="F88" s="164"/>
      <c r="G88" s="164"/>
      <c r="H88" s="109"/>
      <c r="J88" s="126" t="s">
        <v>290</v>
      </c>
      <c r="K88" s="148">
        <f>2*1219.4</f>
        <v>2438.8000000000002</v>
      </c>
    </row>
    <row r="89" spans="1:11" ht="12.6" customHeight="1" x14ac:dyDescent="0.3">
      <c r="A89" s="109" t="s">
        <v>258</v>
      </c>
      <c r="B89" s="110" t="s">
        <v>98</v>
      </c>
      <c r="C89" s="111" t="s">
        <v>5</v>
      </c>
      <c r="D89" s="117">
        <v>4551.2</v>
      </c>
      <c r="E89" s="161" t="s">
        <v>399</v>
      </c>
      <c r="F89" s="162">
        <v>45992</v>
      </c>
      <c r="G89" s="162" t="s">
        <v>417</v>
      </c>
      <c r="H89" s="109"/>
      <c r="J89" s="126" t="s">
        <v>292</v>
      </c>
      <c r="K89" s="148">
        <f>2*319.3</f>
        <v>638.6</v>
      </c>
    </row>
    <row r="90" spans="1:11" ht="12.6" customHeight="1" x14ac:dyDescent="0.3">
      <c r="A90" s="109" t="s">
        <v>259</v>
      </c>
      <c r="B90" s="110" t="s">
        <v>98</v>
      </c>
      <c r="C90" s="111" t="s">
        <v>18</v>
      </c>
      <c r="D90" s="117">
        <v>3763.7</v>
      </c>
      <c r="E90" s="161" t="s">
        <v>399</v>
      </c>
      <c r="F90" s="162">
        <v>45992</v>
      </c>
      <c r="G90" s="111" t="s">
        <v>416</v>
      </c>
      <c r="H90" s="109"/>
      <c r="J90" s="126" t="s">
        <v>293</v>
      </c>
      <c r="K90" s="148">
        <f>2*1198.7</f>
        <v>2397.4</v>
      </c>
    </row>
    <row r="91" spans="1:11" ht="12.6" customHeight="1" x14ac:dyDescent="0.3">
      <c r="A91" s="109" t="s">
        <v>260</v>
      </c>
      <c r="B91" s="110" t="s">
        <v>98</v>
      </c>
      <c r="C91" s="111" t="s">
        <v>25</v>
      </c>
      <c r="D91" s="117">
        <v>1764.7</v>
      </c>
      <c r="E91" s="161" t="s">
        <v>399</v>
      </c>
      <c r="F91" s="162">
        <v>45992</v>
      </c>
      <c r="G91" s="111" t="s">
        <v>393</v>
      </c>
      <c r="H91" s="109"/>
      <c r="J91" s="126" t="s">
        <v>295</v>
      </c>
      <c r="K91" s="148">
        <f>3*258.1</f>
        <v>774.30000000000007</v>
      </c>
    </row>
    <row r="92" spans="1:11" ht="12.6" customHeight="1" x14ac:dyDescent="0.3">
      <c r="A92" s="109" t="s">
        <v>265</v>
      </c>
      <c r="B92" s="125" t="s">
        <v>98</v>
      </c>
      <c r="C92" s="118" t="s">
        <v>37</v>
      </c>
      <c r="D92" s="127">
        <v>222.3</v>
      </c>
      <c r="E92" s="161"/>
      <c r="F92" s="111"/>
      <c r="G92" s="111"/>
      <c r="H92" s="109"/>
      <c r="J92" s="126" t="s">
        <v>294</v>
      </c>
      <c r="K92" s="148">
        <f>2*1234.3</f>
        <v>2468.6</v>
      </c>
    </row>
    <row r="93" spans="1:11" ht="12.6" customHeight="1" x14ac:dyDescent="0.3">
      <c r="A93" s="109" t="s">
        <v>266</v>
      </c>
      <c r="B93" s="125" t="s">
        <v>98</v>
      </c>
      <c r="C93" s="118" t="s">
        <v>38</v>
      </c>
      <c r="D93" s="127">
        <v>222.9</v>
      </c>
      <c r="E93" s="161"/>
      <c r="F93" s="111"/>
      <c r="G93" s="111"/>
      <c r="H93" s="109"/>
      <c r="J93" s="126" t="s">
        <v>283</v>
      </c>
      <c r="K93" s="148">
        <f>4*225.6</f>
        <v>902.4</v>
      </c>
    </row>
    <row r="94" spans="1:11" ht="12.6" customHeight="1" x14ac:dyDescent="0.3">
      <c r="A94" s="109"/>
      <c r="B94" s="143"/>
      <c r="C94" s="131"/>
      <c r="D94" s="130">
        <f>SUM(D89:D93)</f>
        <v>10524.8</v>
      </c>
      <c r="E94" s="163"/>
      <c r="F94" s="164"/>
      <c r="G94" s="164"/>
      <c r="H94" s="109"/>
      <c r="J94" s="126" t="s">
        <v>282</v>
      </c>
      <c r="K94" s="148">
        <f>4*1183.6</f>
        <v>4734.3999999999996</v>
      </c>
    </row>
    <row r="95" spans="1:11" ht="12.6" customHeight="1" x14ac:dyDescent="0.3">
      <c r="A95" s="109" t="s">
        <v>258</v>
      </c>
      <c r="B95" s="110" t="s">
        <v>53</v>
      </c>
      <c r="C95" s="111" t="s">
        <v>6</v>
      </c>
      <c r="D95" s="117">
        <v>4535.6000000000004</v>
      </c>
      <c r="E95" s="161" t="s">
        <v>413</v>
      </c>
      <c r="F95" s="162">
        <v>45992</v>
      </c>
      <c r="G95" s="162" t="s">
        <v>414</v>
      </c>
      <c r="H95" s="109"/>
      <c r="J95" s="126" t="s">
        <v>284</v>
      </c>
      <c r="K95" s="148">
        <f>5*225.6</f>
        <v>1128</v>
      </c>
    </row>
    <row r="96" spans="1:11" ht="12.6" customHeight="1" x14ac:dyDescent="0.3">
      <c r="A96" s="109" t="s">
        <v>259</v>
      </c>
      <c r="B96" s="110" t="s">
        <v>53</v>
      </c>
      <c r="C96" s="111" t="s">
        <v>18</v>
      </c>
      <c r="D96" s="117">
        <v>3763.7</v>
      </c>
      <c r="E96" s="161" t="s">
        <v>413</v>
      </c>
      <c r="F96" s="162">
        <v>45992</v>
      </c>
      <c r="G96" s="111" t="s">
        <v>416</v>
      </c>
      <c r="H96" s="109"/>
      <c r="J96" s="126" t="s">
        <v>285</v>
      </c>
      <c r="K96" s="148">
        <v>1192.7</v>
      </c>
    </row>
    <row r="97" spans="1:11" ht="12.6" customHeight="1" x14ac:dyDescent="0.3">
      <c r="A97" s="109" t="s">
        <v>260</v>
      </c>
      <c r="B97" s="110" t="s">
        <v>53</v>
      </c>
      <c r="C97" s="111" t="s">
        <v>25</v>
      </c>
      <c r="D97" s="117">
        <v>1764.7</v>
      </c>
      <c r="E97" s="161" t="s">
        <v>413</v>
      </c>
      <c r="F97" s="162">
        <v>45992</v>
      </c>
      <c r="G97" s="111" t="s">
        <v>418</v>
      </c>
      <c r="H97" s="109"/>
      <c r="J97" s="126" t="s">
        <v>287</v>
      </c>
      <c r="K97" s="148">
        <f>16*247</f>
        <v>3952</v>
      </c>
    </row>
    <row r="98" spans="1:11" ht="12.6" customHeight="1" x14ac:dyDescent="0.3">
      <c r="A98" s="109" t="s">
        <v>265</v>
      </c>
      <c r="B98" s="125" t="s">
        <v>53</v>
      </c>
      <c r="C98" s="118" t="s">
        <v>37</v>
      </c>
      <c r="D98" s="127">
        <v>222.3</v>
      </c>
      <c r="E98" s="161"/>
      <c r="F98" s="111"/>
      <c r="G98" s="111"/>
      <c r="H98" s="109"/>
      <c r="J98" s="126" t="s">
        <v>286</v>
      </c>
      <c r="K98" s="148">
        <f>14*1190.4</f>
        <v>16665.600000000002</v>
      </c>
    </row>
    <row r="99" spans="1:11" ht="12.6" customHeight="1" x14ac:dyDescent="0.3">
      <c r="A99" s="109" t="s">
        <v>266</v>
      </c>
      <c r="B99" s="125" t="s">
        <v>53</v>
      </c>
      <c r="C99" s="118" t="s">
        <v>38</v>
      </c>
      <c r="D99" s="127">
        <v>222.9</v>
      </c>
      <c r="E99" s="161"/>
      <c r="F99" s="111"/>
      <c r="G99" s="111"/>
      <c r="H99" s="109"/>
      <c r="J99" s="126" t="s">
        <v>288</v>
      </c>
      <c r="K99" s="148">
        <v>1192.7</v>
      </c>
    </row>
    <row r="100" spans="1:11" ht="12.6" customHeight="1" x14ac:dyDescent="0.3">
      <c r="A100" s="109" t="s">
        <v>332</v>
      </c>
      <c r="B100" s="125" t="s">
        <v>53</v>
      </c>
      <c r="C100" s="118" t="s">
        <v>277</v>
      </c>
      <c r="D100" s="127">
        <f>VLOOKUP(C100,'[1]1 очередь'!$B$3:$E$573,4,0)</f>
        <v>1190.4000000000001</v>
      </c>
      <c r="E100" s="159" t="s">
        <v>435</v>
      </c>
      <c r="F100" s="170">
        <v>45994</v>
      </c>
      <c r="G100" s="171" t="s">
        <v>436</v>
      </c>
      <c r="H100" s="109"/>
      <c r="J100" s="126" t="s">
        <v>289</v>
      </c>
      <c r="K100" s="148">
        <f>2*1215</f>
        <v>2430</v>
      </c>
    </row>
    <row r="101" spans="1:11" ht="12.6" customHeight="1" x14ac:dyDescent="0.3">
      <c r="A101" s="109" t="s">
        <v>333</v>
      </c>
      <c r="B101" s="125" t="s">
        <v>53</v>
      </c>
      <c r="C101" s="118" t="s">
        <v>277</v>
      </c>
      <c r="D101" s="127">
        <f>VLOOKUP(C101,'[1]1 очередь'!$B$3:$E$573,4,0)</f>
        <v>1190.4000000000001</v>
      </c>
      <c r="E101" s="159" t="s">
        <v>435</v>
      </c>
      <c r="F101" s="170">
        <v>45994</v>
      </c>
      <c r="G101" s="171" t="s">
        <v>436</v>
      </c>
      <c r="H101" s="109"/>
      <c r="J101" s="116" t="s">
        <v>57</v>
      </c>
      <c r="K101" s="146">
        <f>2*1753.2</f>
        <v>3506.4</v>
      </c>
    </row>
    <row r="102" spans="1:11" ht="12.6" customHeight="1" x14ac:dyDescent="0.3">
      <c r="A102" s="109" t="s">
        <v>334</v>
      </c>
      <c r="B102" s="125" t="s">
        <v>53</v>
      </c>
      <c r="C102" s="118" t="s">
        <v>278</v>
      </c>
      <c r="D102" s="127">
        <f>VLOOKUP(C102,'[1]1 очередь'!$B$3:$E$573,4,0)</f>
        <v>247</v>
      </c>
      <c r="E102" s="159" t="s">
        <v>435</v>
      </c>
      <c r="F102" s="170">
        <v>45994</v>
      </c>
      <c r="G102" s="171" t="s">
        <v>429</v>
      </c>
      <c r="H102" s="109"/>
      <c r="J102" s="116" t="s">
        <v>63</v>
      </c>
      <c r="K102" s="117">
        <f>20*1764.7</f>
        <v>35294</v>
      </c>
    </row>
    <row r="103" spans="1:11" ht="12.6" customHeight="1" x14ac:dyDescent="0.3">
      <c r="A103" s="109" t="s">
        <v>335</v>
      </c>
      <c r="B103" s="125" t="s">
        <v>53</v>
      </c>
      <c r="C103" s="118" t="s">
        <v>278</v>
      </c>
      <c r="D103" s="127">
        <f>VLOOKUP(C103,'[1]1 очередь'!$B$3:$E$573,4,0)</f>
        <v>247</v>
      </c>
      <c r="E103" s="159" t="s">
        <v>435</v>
      </c>
      <c r="F103" s="170">
        <v>45994</v>
      </c>
      <c r="G103" s="171" t="s">
        <v>429</v>
      </c>
      <c r="H103" s="109"/>
      <c r="J103" s="116" t="s">
        <v>69</v>
      </c>
      <c r="K103" s="117">
        <v>1772.8</v>
      </c>
    </row>
    <row r="104" spans="1:11" ht="12.6" customHeight="1" x14ac:dyDescent="0.3">
      <c r="A104" s="109"/>
      <c r="B104" s="143"/>
      <c r="C104" s="131"/>
      <c r="D104" s="130">
        <f>SUM(D95:D103)</f>
        <v>13383.999999999998</v>
      </c>
      <c r="E104" s="163"/>
      <c r="F104" s="164"/>
      <c r="G104" s="164"/>
      <c r="H104" s="109"/>
      <c r="J104" s="116" t="s">
        <v>71</v>
      </c>
      <c r="K104" s="117">
        <v>1772.8</v>
      </c>
    </row>
    <row r="105" spans="1:11" ht="12.6" customHeight="1" x14ac:dyDescent="0.3">
      <c r="A105" s="109" t="s">
        <v>258</v>
      </c>
      <c r="B105" s="110" t="s">
        <v>99</v>
      </c>
      <c r="C105" s="111" t="s">
        <v>5</v>
      </c>
      <c r="D105" s="117">
        <v>4551.2</v>
      </c>
      <c r="E105" s="161" t="s">
        <v>388</v>
      </c>
      <c r="F105" s="162">
        <v>45994</v>
      </c>
      <c r="G105" s="162" t="s">
        <v>417</v>
      </c>
      <c r="H105" s="109"/>
      <c r="J105" s="116" t="s">
        <v>79</v>
      </c>
      <c r="K105" s="146">
        <v>1786.1</v>
      </c>
    </row>
    <row r="106" spans="1:11" ht="12.6" customHeight="1" x14ac:dyDescent="0.3">
      <c r="A106" s="109" t="s">
        <v>259</v>
      </c>
      <c r="B106" s="110" t="s">
        <v>99</v>
      </c>
      <c r="C106" s="111" t="s">
        <v>18</v>
      </c>
      <c r="D106" s="117">
        <v>3763.7</v>
      </c>
      <c r="E106" s="161" t="s">
        <v>388</v>
      </c>
      <c r="F106" s="162">
        <v>45994</v>
      </c>
      <c r="G106" s="111" t="s">
        <v>391</v>
      </c>
      <c r="H106" s="109"/>
      <c r="J106" s="116" t="s">
        <v>79</v>
      </c>
      <c r="K106" s="117">
        <v>1786.1</v>
      </c>
    </row>
    <row r="107" spans="1:11" ht="12.6" customHeight="1" x14ac:dyDescent="0.3">
      <c r="A107" s="109" t="s">
        <v>260</v>
      </c>
      <c r="B107" s="110" t="s">
        <v>99</v>
      </c>
      <c r="C107" s="111" t="s">
        <v>25</v>
      </c>
      <c r="D107" s="117">
        <v>1764.7</v>
      </c>
      <c r="E107" s="161" t="s">
        <v>388</v>
      </c>
      <c r="F107" s="162">
        <v>45994</v>
      </c>
      <c r="G107" s="111" t="s">
        <v>421</v>
      </c>
      <c r="H107" s="109"/>
      <c r="J107" s="116" t="s">
        <v>88</v>
      </c>
      <c r="K107" s="117">
        <f>2*1753.2</f>
        <v>3506.4</v>
      </c>
    </row>
    <row r="108" spans="1:11" ht="12.6" customHeight="1" x14ac:dyDescent="0.3">
      <c r="A108" s="109" t="s">
        <v>265</v>
      </c>
      <c r="B108" s="125" t="s">
        <v>99</v>
      </c>
      <c r="C108" s="118" t="s">
        <v>37</v>
      </c>
      <c r="D108" s="127">
        <v>222.3</v>
      </c>
      <c r="E108" s="161"/>
      <c r="F108" s="111"/>
      <c r="G108" s="111"/>
      <c r="H108" s="109"/>
      <c r="J108" s="116" t="s">
        <v>90</v>
      </c>
      <c r="K108" s="117">
        <v>1764.7</v>
      </c>
    </row>
    <row r="109" spans="1:11" ht="12.6" customHeight="1" x14ac:dyDescent="0.3">
      <c r="A109" s="109" t="s">
        <v>266</v>
      </c>
      <c r="B109" s="125" t="s">
        <v>99</v>
      </c>
      <c r="C109" s="118" t="s">
        <v>38</v>
      </c>
      <c r="D109" s="127">
        <v>222.9</v>
      </c>
      <c r="E109" s="161"/>
      <c r="F109" s="111"/>
      <c r="G109" s="111"/>
      <c r="H109" s="109"/>
      <c r="J109" s="116" t="s">
        <v>91</v>
      </c>
      <c r="K109" s="117">
        <v>1764.7</v>
      </c>
    </row>
    <row r="110" spans="1:11" ht="12.6" customHeight="1" x14ac:dyDescent="0.3">
      <c r="A110" s="109"/>
      <c r="B110" s="143"/>
      <c r="C110" s="131"/>
      <c r="D110" s="130">
        <f>SUM(D105:D109)</f>
        <v>10524.8</v>
      </c>
      <c r="E110" s="163"/>
      <c r="F110" s="164"/>
      <c r="G110" s="164"/>
      <c r="H110" s="109"/>
    </row>
    <row r="111" spans="1:11" ht="12.6" customHeight="1" x14ac:dyDescent="0.3">
      <c r="A111" s="109" t="s">
        <v>258</v>
      </c>
      <c r="B111" s="110" t="s">
        <v>54</v>
      </c>
      <c r="C111" s="111" t="s">
        <v>7</v>
      </c>
      <c r="D111" s="117">
        <v>4528.7</v>
      </c>
      <c r="E111" s="161" t="s">
        <v>389</v>
      </c>
      <c r="F111" s="162">
        <v>45994</v>
      </c>
      <c r="G111" s="162" t="s">
        <v>417</v>
      </c>
      <c r="H111" s="109"/>
    </row>
    <row r="112" spans="1:11" ht="12.6" customHeight="1" x14ac:dyDescent="0.3">
      <c r="A112" s="109" t="s">
        <v>259</v>
      </c>
      <c r="B112" s="110" t="s">
        <v>54</v>
      </c>
      <c r="C112" s="111" t="s">
        <v>19</v>
      </c>
      <c r="D112" s="117">
        <v>3757.4</v>
      </c>
      <c r="E112" s="161" t="s">
        <v>389</v>
      </c>
      <c r="F112" s="162">
        <v>45994</v>
      </c>
      <c r="G112" s="111" t="s">
        <v>422</v>
      </c>
      <c r="H112" s="109"/>
    </row>
    <row r="113" spans="1:8" ht="12.6" customHeight="1" x14ac:dyDescent="0.3">
      <c r="A113" s="109" t="s">
        <v>260</v>
      </c>
      <c r="B113" s="110" t="s">
        <v>54</v>
      </c>
      <c r="C113" s="111" t="s">
        <v>27</v>
      </c>
      <c r="D113" s="117">
        <v>1753.2</v>
      </c>
      <c r="E113" s="161" t="s">
        <v>389</v>
      </c>
      <c r="F113" s="162">
        <v>45994</v>
      </c>
      <c r="G113" s="111" t="s">
        <v>423</v>
      </c>
      <c r="H113" s="109"/>
    </row>
    <row r="114" spans="1:8" ht="12.6" customHeight="1" x14ac:dyDescent="0.3">
      <c r="A114" s="109" t="s">
        <v>265</v>
      </c>
      <c r="B114" s="125" t="s">
        <v>54</v>
      </c>
      <c r="C114" s="118" t="s">
        <v>43</v>
      </c>
      <c r="D114" s="127">
        <v>205.9</v>
      </c>
      <c r="E114" s="161"/>
      <c r="F114" s="111"/>
      <c r="G114" s="111"/>
      <c r="H114" s="109"/>
    </row>
    <row r="115" spans="1:8" ht="12.6" customHeight="1" x14ac:dyDescent="0.3">
      <c r="A115" s="109" t="s">
        <v>266</v>
      </c>
      <c r="B115" s="125" t="s">
        <v>54</v>
      </c>
      <c r="C115" s="118" t="s">
        <v>44</v>
      </c>
      <c r="D115" s="127">
        <v>324.7</v>
      </c>
      <c r="E115" s="161"/>
      <c r="F115" s="111"/>
      <c r="G115" s="111"/>
      <c r="H115" s="109"/>
    </row>
    <row r="116" spans="1:8" ht="12.6" customHeight="1" x14ac:dyDescent="0.3">
      <c r="A116" s="109" t="s">
        <v>332</v>
      </c>
      <c r="B116" s="125" t="s">
        <v>54</v>
      </c>
      <c r="C116" s="118" t="s">
        <v>279</v>
      </c>
      <c r="D116" s="127">
        <f>VLOOKUP(C116,'[1]1 очередь'!$B$3:$E$573,4,0)</f>
        <v>1183.5999999999999</v>
      </c>
      <c r="E116" s="159" t="s">
        <v>433</v>
      </c>
      <c r="F116" s="170">
        <v>45994</v>
      </c>
      <c r="G116" s="172" t="s">
        <v>386</v>
      </c>
      <c r="H116" s="109"/>
    </row>
    <row r="117" spans="1:8" ht="12.6" customHeight="1" x14ac:dyDescent="0.3">
      <c r="A117" s="109" t="s">
        <v>333</v>
      </c>
      <c r="B117" s="125" t="s">
        <v>54</v>
      </c>
      <c r="C117" s="118" t="s">
        <v>280</v>
      </c>
      <c r="D117" s="127">
        <f>VLOOKUP(C117,'[1]1 очередь'!$B$3:$E$573,4,0)</f>
        <v>1183.5999999999999</v>
      </c>
      <c r="E117" s="159" t="s">
        <v>433</v>
      </c>
      <c r="F117" s="170">
        <v>45994</v>
      </c>
      <c r="G117" s="118" t="s">
        <v>373</v>
      </c>
      <c r="H117" s="109"/>
    </row>
    <row r="118" spans="1:8" ht="12.6" customHeight="1" x14ac:dyDescent="0.3">
      <c r="A118" s="109" t="s">
        <v>334</v>
      </c>
      <c r="B118" s="125" t="s">
        <v>54</v>
      </c>
      <c r="C118" s="118" t="s">
        <v>276</v>
      </c>
      <c r="D118" s="127">
        <f>VLOOKUP(C118,'[1]1 очередь'!$B$3:$E$573,4,0)</f>
        <v>225.6</v>
      </c>
      <c r="E118" s="159" t="s">
        <v>433</v>
      </c>
      <c r="F118" s="170">
        <v>45994</v>
      </c>
      <c r="G118" s="118" t="s">
        <v>429</v>
      </c>
      <c r="H118" s="109"/>
    </row>
    <row r="119" spans="1:8" ht="12.6" customHeight="1" x14ac:dyDescent="0.3">
      <c r="A119" s="109" t="s">
        <v>335</v>
      </c>
      <c r="B119" s="125" t="s">
        <v>54</v>
      </c>
      <c r="C119" s="118" t="s">
        <v>271</v>
      </c>
      <c r="D119" s="127">
        <f>VLOOKUP(C119,'[1]1 очередь'!$B$3:$E$573,4,0)</f>
        <v>225.6</v>
      </c>
      <c r="E119" s="159" t="s">
        <v>433</v>
      </c>
      <c r="F119" s="170">
        <v>45994</v>
      </c>
      <c r="G119" s="118" t="s">
        <v>429</v>
      </c>
      <c r="H119" s="109"/>
    </row>
    <row r="120" spans="1:8" ht="12.6" customHeight="1" x14ac:dyDescent="0.3">
      <c r="A120" s="109"/>
      <c r="B120" s="125"/>
      <c r="C120" s="118"/>
      <c r="D120" s="117">
        <f>SUM(D111:D119)</f>
        <v>13388.300000000003</v>
      </c>
      <c r="E120" s="161"/>
      <c r="F120" s="111"/>
      <c r="G120" s="111"/>
      <c r="H120" s="109"/>
    </row>
    <row r="121" spans="1:8" ht="12.6" customHeight="1" x14ac:dyDescent="0.3">
      <c r="D121" s="150">
        <f>(D120+D110+D104+D94+D88+D78+D72+D62+D56+D46+D40+D31+D26+D17+D8)/1000</f>
        <v>167.20809999999997</v>
      </c>
    </row>
    <row r="122" spans="1:8" ht="12.6" customHeight="1" x14ac:dyDescent="0.3">
      <c r="D122" s="152"/>
    </row>
    <row r="123" spans="1:8" ht="15.6" customHeight="1" x14ac:dyDescent="0.3">
      <c r="B123" s="254" t="s">
        <v>240</v>
      </c>
      <c r="C123" s="255"/>
      <c r="D123" s="153" t="s">
        <v>243</v>
      </c>
      <c r="E123" s="168"/>
      <c r="F123" s="258"/>
      <c r="G123" s="169"/>
    </row>
    <row r="124" spans="1:8" ht="21" customHeight="1" x14ac:dyDescent="0.3">
      <c r="B124" s="256" t="s">
        <v>372</v>
      </c>
      <c r="C124" s="256"/>
      <c r="D124" s="154" t="s">
        <v>242</v>
      </c>
      <c r="E124" s="168"/>
      <c r="F124" s="258"/>
      <c r="G124" s="169"/>
    </row>
    <row r="125" spans="1:8" ht="22.8" customHeight="1" x14ac:dyDescent="0.3">
      <c r="B125" s="257" t="s">
        <v>224</v>
      </c>
      <c r="C125" s="257"/>
      <c r="D125" s="154" t="s">
        <v>241</v>
      </c>
      <c r="E125" s="168"/>
      <c r="F125" s="258"/>
      <c r="G125" s="169"/>
    </row>
    <row r="126" spans="1:8" ht="22.8" customHeight="1" x14ac:dyDescent="0.3"/>
    <row r="134" spans="3:4" ht="12.6" customHeight="1" x14ac:dyDescent="0.3">
      <c r="C134" s="114"/>
      <c r="D134" s="114"/>
    </row>
    <row r="135" spans="3:4" ht="12.6" customHeight="1" x14ac:dyDescent="0.3">
      <c r="C135" s="114"/>
      <c r="D135" s="114"/>
    </row>
  </sheetData>
  <sortState xmlns:xlrd2="http://schemas.microsoft.com/office/spreadsheetml/2017/richdata2" ref="J1:J135">
    <sortCondition ref="J1:J135"/>
  </sortState>
  <mergeCells count="4">
    <mergeCell ref="B123:C123"/>
    <mergeCell ref="B124:C124"/>
    <mergeCell ref="B125:C125"/>
    <mergeCell ref="F123:F125"/>
  </mergeCells>
  <phoneticPr fontId="28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CA1C-8A94-4BF4-A214-56D3D0355D22}">
  <sheetPr>
    <tabColor rgb="FF00B050"/>
  </sheetPr>
  <dimension ref="A1:P496"/>
  <sheetViews>
    <sheetView view="pageBreakPreview" zoomScale="115" zoomScaleNormal="115" zoomScaleSheetLayoutView="115" workbookViewId="0">
      <pane ySplit="1" topLeftCell="A8" activePane="bottomLeft" state="frozen"/>
      <selection pane="bottomLeft" activeCell="A10" sqref="A10:XFD10"/>
    </sheetView>
  </sheetViews>
  <sheetFormatPr defaultColWidth="9.109375" defaultRowHeight="14.4" x14ac:dyDescent="0.3"/>
  <cols>
    <col min="1" max="1" width="18.6640625" style="102" customWidth="1"/>
    <col min="2" max="2" width="9.6640625" style="98" bestFit="1" customWidth="1"/>
    <col min="3" max="3" width="9.109375" style="99" bestFit="1" customWidth="1"/>
    <col min="4" max="4" width="12.88671875" style="104" customWidth="1"/>
    <col min="5" max="5" width="17.77734375" style="203" customWidth="1"/>
    <col min="6" max="6" width="18" style="204" customWidth="1"/>
    <col min="7" max="7" width="28.88671875" style="204" customWidth="1"/>
    <col min="8" max="8" width="10.44140625" style="102" customWidth="1"/>
    <col min="9" max="9" width="13.77734375" style="102" customWidth="1"/>
    <col min="10" max="10" width="9.109375" style="102"/>
    <col min="11" max="11" width="18.44140625" style="102" customWidth="1"/>
    <col min="12" max="12" width="9.6640625" style="102" bestFit="1" customWidth="1"/>
    <col min="13" max="13" width="10.33203125" style="102" customWidth="1"/>
    <col min="14" max="14" width="9.5546875" style="102" bestFit="1" customWidth="1"/>
    <col min="15" max="15" width="10.5546875" style="102" customWidth="1"/>
    <col min="16" max="16384" width="9.109375" style="102"/>
  </cols>
  <sheetData>
    <row r="1" spans="1:16" ht="43.2" x14ac:dyDescent="0.3">
      <c r="A1" s="207"/>
      <c r="B1" s="193" t="s">
        <v>45</v>
      </c>
      <c r="C1" s="205" t="s">
        <v>0</v>
      </c>
      <c r="D1" s="206" t="s">
        <v>1</v>
      </c>
      <c r="E1" s="194" t="s">
        <v>369</v>
      </c>
      <c r="F1" s="107" t="s">
        <v>370</v>
      </c>
      <c r="G1" s="107" t="s">
        <v>371</v>
      </c>
      <c r="H1" s="82" t="s">
        <v>55</v>
      </c>
      <c r="I1" s="96">
        <f>2*4701.6</f>
        <v>9403.2000000000007</v>
      </c>
      <c r="J1" s="173"/>
    </row>
    <row r="2" spans="1:16" x14ac:dyDescent="0.3">
      <c r="A2" s="86" t="s">
        <v>258</v>
      </c>
      <c r="B2" s="78" t="s">
        <v>60</v>
      </c>
      <c r="C2" s="82" t="s">
        <v>55</v>
      </c>
      <c r="D2" s="83">
        <v>4701.6000000000004</v>
      </c>
      <c r="E2" s="195" t="s">
        <v>384</v>
      </c>
      <c r="F2" s="196">
        <v>46092</v>
      </c>
      <c r="G2" s="79" t="s">
        <v>456</v>
      </c>
      <c r="H2" s="82"/>
      <c r="I2" s="83"/>
      <c r="J2" s="173"/>
    </row>
    <row r="3" spans="1:16" x14ac:dyDescent="0.3">
      <c r="A3" s="86" t="s">
        <v>259</v>
      </c>
      <c r="B3" s="78" t="s">
        <v>60</v>
      </c>
      <c r="C3" s="82" t="s">
        <v>56</v>
      </c>
      <c r="D3" s="83">
        <v>3757.4</v>
      </c>
      <c r="E3" s="195" t="s">
        <v>384</v>
      </c>
      <c r="F3" s="196">
        <v>46092</v>
      </c>
      <c r="G3" s="79" t="s">
        <v>455</v>
      </c>
      <c r="H3" s="82" t="s">
        <v>61</v>
      </c>
      <c r="I3" s="83">
        <f>11*4551.2</f>
        <v>50063.199999999997</v>
      </c>
      <c r="J3" s="173"/>
    </row>
    <row r="4" spans="1:16" x14ac:dyDescent="0.3">
      <c r="A4" s="86" t="s">
        <v>260</v>
      </c>
      <c r="B4" s="78" t="s">
        <v>60</v>
      </c>
      <c r="C4" s="82" t="s">
        <v>57</v>
      </c>
      <c r="D4" s="83">
        <v>1753.2</v>
      </c>
      <c r="E4" s="195" t="s">
        <v>384</v>
      </c>
      <c r="F4" s="196">
        <v>46092</v>
      </c>
      <c r="G4" s="197" t="s">
        <v>397</v>
      </c>
      <c r="H4" s="82" t="s">
        <v>68</v>
      </c>
      <c r="I4" s="83">
        <f>8*4535.6</f>
        <v>36284.800000000003</v>
      </c>
      <c r="J4" s="104"/>
      <c r="K4" s="80"/>
    </row>
    <row r="5" spans="1:16" x14ac:dyDescent="0.3">
      <c r="A5" s="86" t="s">
        <v>265</v>
      </c>
      <c r="B5" s="87" t="s">
        <v>60</v>
      </c>
      <c r="C5" s="88" t="s">
        <v>58</v>
      </c>
      <c r="D5" s="89">
        <v>205.9</v>
      </c>
      <c r="E5" s="195"/>
      <c r="F5" s="196"/>
      <c r="G5" s="79"/>
      <c r="H5" s="82" t="s">
        <v>72</v>
      </c>
      <c r="I5" s="96">
        <v>4551.2</v>
      </c>
      <c r="J5" s="104"/>
      <c r="K5" s="80"/>
    </row>
    <row r="6" spans="1:16" x14ac:dyDescent="0.3">
      <c r="A6" s="86" t="s">
        <v>266</v>
      </c>
      <c r="B6" s="87" t="s">
        <v>60</v>
      </c>
      <c r="C6" s="88" t="s">
        <v>59</v>
      </c>
      <c r="D6" s="89">
        <v>324.7</v>
      </c>
      <c r="E6" s="195"/>
      <c r="F6" s="79"/>
      <c r="G6" s="79"/>
      <c r="H6" s="82" t="s">
        <v>82</v>
      </c>
      <c r="I6" s="96">
        <f>2*4535.6</f>
        <v>9071.2000000000007</v>
      </c>
      <c r="J6" s="174"/>
      <c r="K6" s="80"/>
    </row>
    <row r="7" spans="1:16" ht="15" thickBot="1" x14ac:dyDescent="0.35">
      <c r="A7" s="86" t="s">
        <v>332</v>
      </c>
      <c r="B7" s="87" t="s">
        <v>60</v>
      </c>
      <c r="C7" s="88" t="s">
        <v>281</v>
      </c>
      <c r="D7" s="89">
        <v>1183.5999999999999</v>
      </c>
      <c r="E7" s="201" t="s">
        <v>459</v>
      </c>
      <c r="F7" s="85">
        <v>46069</v>
      </c>
      <c r="G7" s="84" t="s">
        <v>458</v>
      </c>
      <c r="H7" s="82" t="s">
        <v>86</v>
      </c>
      <c r="I7" s="83">
        <f>2*4528.7</f>
        <v>9057.4</v>
      </c>
      <c r="J7" s="174"/>
    </row>
    <row r="8" spans="1:16" x14ac:dyDescent="0.3">
      <c r="A8" s="86" t="s">
        <v>333</v>
      </c>
      <c r="B8" s="87" t="s">
        <v>60</v>
      </c>
      <c r="C8" s="88" t="s">
        <v>282</v>
      </c>
      <c r="D8" s="89">
        <v>1183.5999999999999</v>
      </c>
      <c r="E8" s="201" t="s">
        <v>459</v>
      </c>
      <c r="F8" s="85">
        <v>46069</v>
      </c>
      <c r="G8" s="84" t="s">
        <v>458</v>
      </c>
      <c r="H8" s="82" t="s">
        <v>73</v>
      </c>
      <c r="I8" s="96">
        <v>4386.3999999999996</v>
      </c>
      <c r="J8" s="175"/>
      <c r="K8" s="176"/>
      <c r="L8" s="90" t="s">
        <v>349</v>
      </c>
      <c r="M8" s="105" t="s">
        <v>357</v>
      </c>
      <c r="N8" s="105" t="s">
        <v>361</v>
      </c>
      <c r="O8" s="105" t="s">
        <v>364</v>
      </c>
      <c r="P8" s="86"/>
    </row>
    <row r="9" spans="1:16" x14ac:dyDescent="0.3">
      <c r="A9" s="86" t="s">
        <v>334</v>
      </c>
      <c r="B9" s="87" t="s">
        <v>60</v>
      </c>
      <c r="C9" s="88" t="s">
        <v>283</v>
      </c>
      <c r="D9" s="89">
        <v>225.6</v>
      </c>
      <c r="E9" s="201" t="s">
        <v>459</v>
      </c>
      <c r="F9" s="85">
        <v>46069</v>
      </c>
      <c r="G9" s="240" t="s">
        <v>494</v>
      </c>
      <c r="H9" s="82" t="s">
        <v>77</v>
      </c>
      <c r="I9" s="96">
        <f>2*4425.2</f>
        <v>8850.4</v>
      </c>
      <c r="J9" s="177"/>
      <c r="K9" s="178" t="s">
        <v>354</v>
      </c>
      <c r="L9" s="91">
        <f>(D4+D14+D20+D30+D36+D46+D52+D62+D68+D78+D84+D94+D100+D110+D116+D126+D136+D142+D152+D158+D168+D174+D184+D190+D200+D206+D216+D222+D232+D238)/1000</f>
        <v>52.953999999999979</v>
      </c>
      <c r="M9" s="179">
        <f>(D14+D20+D30+D78+D94+D110+D136+D152+D168)/1000</f>
        <v>15.890400000000003</v>
      </c>
      <c r="N9" s="180">
        <f>(D36+D200+D216+D232)/1000</f>
        <v>7.0668999999999995</v>
      </c>
      <c r="O9" s="181">
        <f>(D4+D46+D52+D62+D68)/1000</f>
        <v>8.833400000000001</v>
      </c>
      <c r="P9" s="86"/>
    </row>
    <row r="10" spans="1:16" x14ac:dyDescent="0.3">
      <c r="A10" s="86" t="s">
        <v>335</v>
      </c>
      <c r="B10" s="87" t="s">
        <v>60</v>
      </c>
      <c r="C10" s="88" t="s">
        <v>284</v>
      </c>
      <c r="D10" s="89">
        <v>225.6</v>
      </c>
      <c r="E10" s="201" t="s">
        <v>459</v>
      </c>
      <c r="F10" s="85">
        <v>46069</v>
      </c>
      <c r="G10" s="240" t="s">
        <v>493</v>
      </c>
      <c r="H10" s="82" t="s">
        <v>92</v>
      </c>
      <c r="I10" s="83">
        <v>4386.3999999999996</v>
      </c>
      <c r="J10" s="182"/>
      <c r="K10" s="183" t="s">
        <v>355</v>
      </c>
      <c r="L10" s="93">
        <f>(D7+D8+D23+D24+D39+D40+D55+D56+D71+D72+D87+D88+D104+D103+D119+D120+D129+D130+D145+D146+D161+D162+D177+D178+D193+D194+D209+D210+D225+D226+D241+D242)/1000</f>
        <v>38.254599999999996</v>
      </c>
      <c r="M10" s="92"/>
      <c r="N10" s="180"/>
      <c r="O10" s="181">
        <f>(D7+D8+D23+D24+D39+D40+D55+D56+D71+D72+D87+D88+D103+D104+D119+D120)/1000</f>
        <v>19.129599999999996</v>
      </c>
      <c r="P10" s="86"/>
    </row>
    <row r="11" spans="1:16" x14ac:dyDescent="0.3">
      <c r="A11" s="184"/>
      <c r="B11" s="184"/>
      <c r="C11" s="185"/>
      <c r="D11" s="186">
        <v>13561.200000000003</v>
      </c>
      <c r="E11" s="198"/>
      <c r="F11" s="199"/>
      <c r="G11" s="199"/>
      <c r="H11" s="82" t="s">
        <v>56</v>
      </c>
      <c r="I11" s="96">
        <f>2*3757.4</f>
        <v>7514.8</v>
      </c>
      <c r="J11" s="187"/>
      <c r="K11" s="188" t="s">
        <v>337</v>
      </c>
      <c r="L11" s="93">
        <f>(D9+D10+D25+D26+D41+D42+D57+D58+D73+D74+D89+D90+D105+D106+D121+D122+D131+D132+D147+D148+D163+D164+D179+D180+D195+D196+D211+D212+D227+D228+D243+D244)/1000</f>
        <v>7.8790000000000031</v>
      </c>
      <c r="M11" s="92"/>
      <c r="N11" s="180"/>
      <c r="O11" s="181">
        <f>(D9+D10+D25+D26+D41+D42+D57+D58+D73+D74+D89+D90+D105+D106+D121+D122)/1000</f>
        <v>3.9394999999999998</v>
      </c>
      <c r="P11" s="86"/>
    </row>
    <row r="12" spans="1:16" x14ac:dyDescent="0.3">
      <c r="A12" s="86" t="s">
        <v>258</v>
      </c>
      <c r="B12" s="78" t="s">
        <v>100</v>
      </c>
      <c r="C12" s="82" t="s">
        <v>61</v>
      </c>
      <c r="D12" s="83">
        <v>4551.2</v>
      </c>
      <c r="E12" s="195" t="s">
        <v>434</v>
      </c>
      <c r="F12" s="196">
        <v>45995</v>
      </c>
      <c r="G12" s="244" t="s">
        <v>437</v>
      </c>
      <c r="H12" s="82" t="s">
        <v>62</v>
      </c>
      <c r="I12" s="83">
        <f>19*3763.7</f>
        <v>71510.3</v>
      </c>
      <c r="J12" s="187"/>
      <c r="K12" s="178" t="s">
        <v>353</v>
      </c>
      <c r="L12" s="93">
        <f>(D2+D12+D18+D28+D34+D44+D50+D60+D66+D76+D82+D92+D98+D108+D114+D124+D134+D140+D150+D156+D166+D172+D182+D188+D198+D204+D214+D220+D230+D236)/1000</f>
        <v>136.05420000000001</v>
      </c>
      <c r="M12" s="189">
        <f>(D12+D18+D28+D76+D92+D108+D134+D150+D166)/1000</f>
        <v>40.9452</v>
      </c>
      <c r="N12" s="180">
        <f>(D34+D198+D214+D230)/1000</f>
        <v>18.1892</v>
      </c>
      <c r="O12" s="181">
        <f>(D2+D44+D50+D60+D66)/1000</f>
        <v>22.6</v>
      </c>
      <c r="P12" s="86"/>
    </row>
    <row r="13" spans="1:16" x14ac:dyDescent="0.3">
      <c r="A13" s="86" t="s">
        <v>259</v>
      </c>
      <c r="B13" s="78" t="s">
        <v>100</v>
      </c>
      <c r="C13" s="82" t="s">
        <v>62</v>
      </c>
      <c r="D13" s="83">
        <v>3763.7</v>
      </c>
      <c r="E13" s="195" t="s">
        <v>434</v>
      </c>
      <c r="F13" s="196">
        <v>45995</v>
      </c>
      <c r="G13" s="244" t="s">
        <v>438</v>
      </c>
      <c r="H13" s="82" t="s">
        <v>70</v>
      </c>
      <c r="I13" s="83">
        <v>3772.2</v>
      </c>
      <c r="J13" s="187"/>
      <c r="K13" s="178" t="s">
        <v>352</v>
      </c>
      <c r="L13" s="93">
        <f>(D3+D13+D19+D29+D35+D45+D51+D61+D67+D77+D83+D93+D99+D109+D115+D125+D135+D141+D151+D157+D167+D173+D183+D189+D199+D205+D215+D221+D231+D237)/1000</f>
        <v>113.06989999999996</v>
      </c>
      <c r="M13" s="179">
        <f>(D13+D19+D29+D77+D93+D109+D135+D151+D167)/1000</f>
        <v>33.8733</v>
      </c>
      <c r="N13" s="86">
        <f>(D35+D199+D215+D231)/1000</f>
        <v>15.0633</v>
      </c>
      <c r="O13" s="181">
        <f>(D3+D45+D51+D61+D67)/1000</f>
        <v>18.899999999999999</v>
      </c>
      <c r="P13" s="86"/>
    </row>
    <row r="14" spans="1:16" ht="15" thickBot="1" x14ac:dyDescent="0.35">
      <c r="A14" s="86" t="s">
        <v>260</v>
      </c>
      <c r="B14" s="78" t="s">
        <v>100</v>
      </c>
      <c r="C14" s="82" t="s">
        <v>63</v>
      </c>
      <c r="D14" s="83">
        <v>1764.7</v>
      </c>
      <c r="E14" s="195" t="s">
        <v>434</v>
      </c>
      <c r="F14" s="196">
        <v>45995</v>
      </c>
      <c r="G14" s="244" t="s">
        <v>439</v>
      </c>
      <c r="H14" s="82" t="s">
        <v>74</v>
      </c>
      <c r="I14" s="96">
        <f>2*3796.8</f>
        <v>7593.6</v>
      </c>
      <c r="J14" s="190"/>
      <c r="K14" s="94" t="s">
        <v>356</v>
      </c>
      <c r="L14" s="95">
        <f>(D5+D6+D15+D16+D21+D22+D31+D32+D37+D38+D47+D48+D53+D54+D63+D64+D69+D70+D79+D80+D85+D86+D95+D96+D101+D102+D111+D112+D117+D118+D127+D128+D137+D138+D143+D144+D153+D154+D159+D160+D169+D170+D175+D176+D185+D186+D191+D192+D201+D202+D207+D208+D217+D218+D223+D224+D233+D234+D239+D240)/1000</f>
        <v>13.828599999999987</v>
      </c>
      <c r="M14" s="92"/>
      <c r="N14" s="86"/>
      <c r="O14" s="86"/>
      <c r="P14" s="86"/>
    </row>
    <row r="15" spans="1:16" x14ac:dyDescent="0.3">
      <c r="A15" s="86" t="s">
        <v>265</v>
      </c>
      <c r="B15" s="87" t="s">
        <v>100</v>
      </c>
      <c r="C15" s="88" t="s">
        <v>64</v>
      </c>
      <c r="D15" s="89">
        <v>222.3</v>
      </c>
      <c r="E15" s="201"/>
      <c r="F15" s="85"/>
      <c r="G15" s="84"/>
      <c r="H15" s="82" t="s">
        <v>78</v>
      </c>
      <c r="I15" s="96">
        <f>2*3785.3</f>
        <v>7570.6</v>
      </c>
      <c r="J15" s="104"/>
      <c r="L15" s="179">
        <f>SUM(L9:L14)</f>
        <v>362.04029999999995</v>
      </c>
      <c r="M15" s="179">
        <f>SUM(M9:M14)</f>
        <v>90.7089</v>
      </c>
      <c r="N15" s="179">
        <f>SUM(N9:N14)</f>
        <v>40.319400000000002</v>
      </c>
      <c r="O15" s="101">
        <f>SUM(O9:O14)</f>
        <v>73.402500000000003</v>
      </c>
    </row>
    <row r="16" spans="1:16" x14ac:dyDescent="0.3">
      <c r="A16" s="86" t="s">
        <v>266</v>
      </c>
      <c r="B16" s="87" t="s">
        <v>100</v>
      </c>
      <c r="C16" s="88" t="s">
        <v>65</v>
      </c>
      <c r="D16" s="89">
        <v>222.9</v>
      </c>
      <c r="E16" s="201"/>
      <c r="F16" s="85"/>
      <c r="G16" s="84"/>
      <c r="H16" s="82" t="s">
        <v>83</v>
      </c>
      <c r="I16" s="96">
        <f>2*3796.8</f>
        <v>7593.6</v>
      </c>
      <c r="J16" s="191"/>
    </row>
    <row r="17" spans="1:10" x14ac:dyDescent="0.3">
      <c r="A17" s="184"/>
      <c r="B17" s="184"/>
      <c r="C17" s="185"/>
      <c r="D17" s="186">
        <v>10524.8</v>
      </c>
      <c r="E17" s="198"/>
      <c r="F17" s="199"/>
      <c r="G17" s="199"/>
      <c r="H17" s="82" t="s">
        <v>87</v>
      </c>
      <c r="I17" s="83">
        <f>2*3757.4</f>
        <v>7514.8</v>
      </c>
      <c r="J17" s="103"/>
    </row>
    <row r="18" spans="1:10" x14ac:dyDescent="0.3">
      <c r="A18" s="86" t="s">
        <v>258</v>
      </c>
      <c r="B18" s="78" t="s">
        <v>66</v>
      </c>
      <c r="C18" s="82" t="s">
        <v>68</v>
      </c>
      <c r="D18" s="83">
        <v>4535.6000000000004</v>
      </c>
      <c r="E18" s="195" t="s">
        <v>375</v>
      </c>
      <c r="F18" s="196">
        <v>45995</v>
      </c>
      <c r="G18" s="244" t="s">
        <v>440</v>
      </c>
      <c r="H18" s="88" t="s">
        <v>281</v>
      </c>
      <c r="I18" s="97">
        <f>4*1183.6</f>
        <v>4734.3999999999996</v>
      </c>
      <c r="J18" s="103"/>
    </row>
    <row r="19" spans="1:10" x14ac:dyDescent="0.3">
      <c r="A19" s="86" t="s">
        <v>259</v>
      </c>
      <c r="B19" s="78" t="s">
        <v>66</v>
      </c>
      <c r="C19" s="82" t="s">
        <v>62</v>
      </c>
      <c r="D19" s="83">
        <v>3763.7</v>
      </c>
      <c r="E19" s="195" t="s">
        <v>375</v>
      </c>
      <c r="F19" s="196">
        <v>45995</v>
      </c>
      <c r="G19" s="244" t="s">
        <v>441</v>
      </c>
      <c r="H19" s="88" t="s">
        <v>291</v>
      </c>
      <c r="I19" s="97">
        <f>2*258.1</f>
        <v>516.20000000000005</v>
      </c>
      <c r="J19" s="103"/>
    </row>
    <row r="20" spans="1:10" x14ac:dyDescent="0.3">
      <c r="A20" s="86" t="s">
        <v>260</v>
      </c>
      <c r="B20" s="78" t="s">
        <v>66</v>
      </c>
      <c r="C20" s="82" t="s">
        <v>63</v>
      </c>
      <c r="D20" s="83">
        <v>1764.7</v>
      </c>
      <c r="E20" s="195" t="s">
        <v>375</v>
      </c>
      <c r="F20" s="196">
        <v>45995</v>
      </c>
      <c r="G20" s="244" t="s">
        <v>439</v>
      </c>
      <c r="H20" s="88" t="s">
        <v>290</v>
      </c>
      <c r="I20" s="97">
        <f>2*1219.4</f>
        <v>2438.8000000000002</v>
      </c>
      <c r="J20" s="104"/>
    </row>
    <row r="21" spans="1:10" x14ac:dyDescent="0.3">
      <c r="A21" s="86" t="s">
        <v>265</v>
      </c>
      <c r="B21" s="87" t="s">
        <v>66</v>
      </c>
      <c r="C21" s="88" t="s">
        <v>64</v>
      </c>
      <c r="D21" s="89">
        <v>222.3</v>
      </c>
      <c r="E21" s="195"/>
      <c r="F21" s="196"/>
      <c r="G21" s="79"/>
      <c r="H21" s="88" t="s">
        <v>292</v>
      </c>
      <c r="I21" s="97">
        <f>2*319.3</f>
        <v>638.6</v>
      </c>
      <c r="J21" s="104"/>
    </row>
    <row r="22" spans="1:10" x14ac:dyDescent="0.3">
      <c r="A22" s="86" t="s">
        <v>266</v>
      </c>
      <c r="B22" s="87" t="s">
        <v>66</v>
      </c>
      <c r="C22" s="88" t="s">
        <v>65</v>
      </c>
      <c r="D22" s="89">
        <v>222.9</v>
      </c>
      <c r="E22" s="201"/>
      <c r="F22" s="85"/>
      <c r="G22" s="84"/>
      <c r="H22" s="88" t="s">
        <v>293</v>
      </c>
      <c r="I22" s="97">
        <f>2*1198.7</f>
        <v>2397.4</v>
      </c>
      <c r="J22" s="174"/>
    </row>
    <row r="23" spans="1:10" x14ac:dyDescent="0.3">
      <c r="A23" s="86" t="s">
        <v>332</v>
      </c>
      <c r="B23" s="87" t="s">
        <v>66</v>
      </c>
      <c r="C23" s="88" t="s">
        <v>285</v>
      </c>
      <c r="D23" s="89">
        <v>1192.7</v>
      </c>
      <c r="E23" s="201" t="s">
        <v>461</v>
      </c>
      <c r="F23" s="85">
        <v>46069</v>
      </c>
      <c r="G23" s="84" t="s">
        <v>460</v>
      </c>
      <c r="H23" s="88" t="s">
        <v>295</v>
      </c>
      <c r="I23" s="97">
        <f>2*258.1</f>
        <v>516.20000000000005</v>
      </c>
      <c r="J23" s="174"/>
    </row>
    <row r="24" spans="1:10" x14ac:dyDescent="0.3">
      <c r="A24" s="86" t="s">
        <v>333</v>
      </c>
      <c r="B24" s="87" t="s">
        <v>66</v>
      </c>
      <c r="C24" s="88" t="s">
        <v>286</v>
      </c>
      <c r="D24" s="89">
        <v>1190.4000000000001</v>
      </c>
      <c r="E24" s="201" t="s">
        <v>461</v>
      </c>
      <c r="F24" s="85">
        <v>46069</v>
      </c>
      <c r="G24" s="84" t="s">
        <v>460</v>
      </c>
      <c r="H24" s="88" t="s">
        <v>294</v>
      </c>
      <c r="I24" s="97">
        <f>2*1234.3</f>
        <v>2468.6</v>
      </c>
      <c r="J24" s="174"/>
    </row>
    <row r="25" spans="1:10" x14ac:dyDescent="0.3">
      <c r="A25" s="86" t="s">
        <v>334</v>
      </c>
      <c r="B25" s="87" t="s">
        <v>66</v>
      </c>
      <c r="C25" s="88" t="s">
        <v>287</v>
      </c>
      <c r="D25" s="89">
        <v>247</v>
      </c>
      <c r="E25" s="201" t="s">
        <v>461</v>
      </c>
      <c r="F25" s="85">
        <v>46069</v>
      </c>
      <c r="G25" s="202" t="s">
        <v>495</v>
      </c>
      <c r="H25" s="88" t="s">
        <v>283</v>
      </c>
      <c r="I25" s="97">
        <f>4*225.6</f>
        <v>902.4</v>
      </c>
      <c r="J25" s="174"/>
    </row>
    <row r="26" spans="1:10" x14ac:dyDescent="0.3">
      <c r="A26" s="86" t="s">
        <v>335</v>
      </c>
      <c r="B26" s="87" t="s">
        <v>66</v>
      </c>
      <c r="C26" s="88" t="s">
        <v>287</v>
      </c>
      <c r="D26" s="89">
        <v>247</v>
      </c>
      <c r="E26" s="201" t="s">
        <v>461</v>
      </c>
      <c r="F26" s="85">
        <v>46069</v>
      </c>
      <c r="G26" s="202" t="s">
        <v>495</v>
      </c>
      <c r="H26" s="88" t="s">
        <v>282</v>
      </c>
      <c r="I26" s="97">
        <f>4*1183.6</f>
        <v>4734.3999999999996</v>
      </c>
      <c r="J26" s="191"/>
    </row>
    <row r="27" spans="1:10" x14ac:dyDescent="0.3">
      <c r="A27" s="184"/>
      <c r="B27" s="184"/>
      <c r="C27" s="185"/>
      <c r="D27" s="186">
        <v>13386.3</v>
      </c>
      <c r="E27" s="198"/>
      <c r="F27" s="199"/>
      <c r="G27" s="199"/>
      <c r="H27" s="88" t="s">
        <v>284</v>
      </c>
      <c r="I27" s="97">
        <f>5*225.6</f>
        <v>1128</v>
      </c>
      <c r="J27" s="103"/>
    </row>
    <row r="28" spans="1:10" x14ac:dyDescent="0.3">
      <c r="A28" s="86" t="s">
        <v>258</v>
      </c>
      <c r="B28" s="78" t="s">
        <v>101</v>
      </c>
      <c r="C28" s="82" t="s">
        <v>61</v>
      </c>
      <c r="D28" s="83">
        <v>4551.2</v>
      </c>
      <c r="E28" s="195" t="s">
        <v>442</v>
      </c>
      <c r="F28" s="196">
        <v>45997</v>
      </c>
      <c r="G28" s="244" t="s">
        <v>444</v>
      </c>
      <c r="H28" s="88" t="s">
        <v>285</v>
      </c>
      <c r="I28" s="97">
        <v>1192.7</v>
      </c>
      <c r="J28" s="103"/>
    </row>
    <row r="29" spans="1:10" x14ac:dyDescent="0.3">
      <c r="A29" s="86" t="s">
        <v>259</v>
      </c>
      <c r="B29" s="78" t="s">
        <v>101</v>
      </c>
      <c r="C29" s="82" t="s">
        <v>62</v>
      </c>
      <c r="D29" s="83">
        <v>3763.7</v>
      </c>
      <c r="E29" s="195" t="s">
        <v>442</v>
      </c>
      <c r="F29" s="196">
        <v>45997</v>
      </c>
      <c r="G29" s="244" t="s">
        <v>445</v>
      </c>
      <c r="H29" s="88" t="s">
        <v>287</v>
      </c>
      <c r="I29" s="97">
        <f>16*247</f>
        <v>3952</v>
      </c>
      <c r="J29" s="103"/>
    </row>
    <row r="30" spans="1:10" x14ac:dyDescent="0.3">
      <c r="A30" s="86" t="s">
        <v>260</v>
      </c>
      <c r="B30" s="78" t="s">
        <v>101</v>
      </c>
      <c r="C30" s="82" t="s">
        <v>69</v>
      </c>
      <c r="D30" s="83">
        <v>1772.8</v>
      </c>
      <c r="E30" s="195" t="s">
        <v>442</v>
      </c>
      <c r="F30" s="196">
        <v>45997</v>
      </c>
      <c r="G30" s="244" t="s">
        <v>443</v>
      </c>
      <c r="H30" s="88" t="s">
        <v>286</v>
      </c>
      <c r="I30" s="97">
        <f>14*1190.4</f>
        <v>16665.600000000002</v>
      </c>
      <c r="J30" s="104"/>
    </row>
    <row r="31" spans="1:10" x14ac:dyDescent="0.3">
      <c r="A31" s="86" t="s">
        <v>265</v>
      </c>
      <c r="B31" s="87" t="s">
        <v>101</v>
      </c>
      <c r="C31" s="88" t="s">
        <v>64</v>
      </c>
      <c r="D31" s="89">
        <v>222.3</v>
      </c>
      <c r="E31" s="195"/>
      <c r="F31" s="196"/>
      <c r="G31" s="196"/>
      <c r="H31" s="88" t="s">
        <v>288</v>
      </c>
      <c r="I31" s="97">
        <v>1192.7</v>
      </c>
      <c r="J31" s="104"/>
    </row>
    <row r="32" spans="1:10" x14ac:dyDescent="0.3">
      <c r="A32" s="86" t="s">
        <v>266</v>
      </c>
      <c r="B32" s="87" t="s">
        <v>101</v>
      </c>
      <c r="C32" s="88" t="s">
        <v>65</v>
      </c>
      <c r="D32" s="89">
        <v>222.9</v>
      </c>
      <c r="E32" s="195"/>
      <c r="F32" s="196"/>
      <c r="G32" s="196"/>
      <c r="H32" s="88" t="s">
        <v>289</v>
      </c>
      <c r="I32" s="97">
        <f>2*1215</f>
        <v>2430</v>
      </c>
      <c r="J32" s="191"/>
    </row>
    <row r="33" spans="1:10" x14ac:dyDescent="0.3">
      <c r="A33" s="184"/>
      <c r="B33" s="184"/>
      <c r="C33" s="185"/>
      <c r="D33" s="186">
        <v>10532.899999999998</v>
      </c>
      <c r="E33" s="185"/>
      <c r="F33" s="185"/>
      <c r="G33" s="208"/>
      <c r="H33" s="82" t="s">
        <v>57</v>
      </c>
      <c r="I33" s="96">
        <f>2*1753.2</f>
        <v>3506.4</v>
      </c>
      <c r="J33" s="103"/>
    </row>
    <row r="34" spans="1:10" x14ac:dyDescent="0.3">
      <c r="A34" s="86" t="s">
        <v>258</v>
      </c>
      <c r="B34" s="78" t="s">
        <v>67</v>
      </c>
      <c r="C34" s="82" t="s">
        <v>68</v>
      </c>
      <c r="D34" s="83">
        <v>4535.6000000000004</v>
      </c>
      <c r="E34" s="195" t="s">
        <v>457</v>
      </c>
      <c r="F34" s="196">
        <v>46003</v>
      </c>
      <c r="G34" s="79" t="s">
        <v>465</v>
      </c>
      <c r="H34" s="82" t="s">
        <v>63</v>
      </c>
      <c r="I34" s="83">
        <f>20*1764.7</f>
        <v>35294</v>
      </c>
      <c r="J34" s="103"/>
    </row>
    <row r="35" spans="1:10" x14ac:dyDescent="0.3">
      <c r="A35" s="86" t="s">
        <v>259</v>
      </c>
      <c r="B35" s="78" t="s">
        <v>67</v>
      </c>
      <c r="C35" s="82" t="s">
        <v>70</v>
      </c>
      <c r="D35" s="83">
        <v>3772.2</v>
      </c>
      <c r="E35" s="195" t="s">
        <v>457</v>
      </c>
      <c r="F35" s="196">
        <v>46003</v>
      </c>
      <c r="G35" s="79" t="s">
        <v>441</v>
      </c>
      <c r="H35" s="82" t="s">
        <v>69</v>
      </c>
      <c r="I35" s="83">
        <v>1772.8</v>
      </c>
      <c r="J35" s="103"/>
    </row>
    <row r="36" spans="1:10" x14ac:dyDescent="0.3">
      <c r="A36" s="86" t="s">
        <v>260</v>
      </c>
      <c r="B36" s="78" t="s">
        <v>67</v>
      </c>
      <c r="C36" s="82" t="s">
        <v>71</v>
      </c>
      <c r="D36" s="83">
        <v>1772.8</v>
      </c>
      <c r="E36" s="195" t="s">
        <v>457</v>
      </c>
      <c r="F36" s="196">
        <v>46003</v>
      </c>
      <c r="G36" s="79" t="s">
        <v>453</v>
      </c>
      <c r="H36" s="82" t="s">
        <v>71</v>
      </c>
      <c r="I36" s="83">
        <v>1772.8</v>
      </c>
      <c r="J36" s="104"/>
    </row>
    <row r="37" spans="1:10" x14ac:dyDescent="0.3">
      <c r="A37" s="86" t="s">
        <v>265</v>
      </c>
      <c r="B37" s="87" t="s">
        <v>67</v>
      </c>
      <c r="C37" s="88" t="s">
        <v>64</v>
      </c>
      <c r="D37" s="89">
        <v>222.3</v>
      </c>
      <c r="E37" s="201"/>
      <c r="F37" s="85"/>
      <c r="G37" s="84"/>
      <c r="H37" s="82" t="s">
        <v>79</v>
      </c>
      <c r="I37" s="96">
        <v>1786.1</v>
      </c>
      <c r="J37" s="104"/>
    </row>
    <row r="38" spans="1:10" x14ac:dyDescent="0.3">
      <c r="A38" s="86" t="s">
        <v>266</v>
      </c>
      <c r="B38" s="87" t="s">
        <v>67</v>
      </c>
      <c r="C38" s="88" t="s">
        <v>65</v>
      </c>
      <c r="D38" s="89">
        <v>222.9</v>
      </c>
      <c r="E38" s="201"/>
      <c r="F38" s="85"/>
      <c r="G38" s="84"/>
      <c r="H38" s="82" t="s">
        <v>79</v>
      </c>
      <c r="I38" s="83">
        <v>1786.1</v>
      </c>
      <c r="J38" s="174"/>
    </row>
    <row r="39" spans="1:10" x14ac:dyDescent="0.3">
      <c r="A39" s="86" t="s">
        <v>332</v>
      </c>
      <c r="B39" s="87" t="s">
        <v>67</v>
      </c>
      <c r="C39" s="88" t="s">
        <v>288</v>
      </c>
      <c r="D39" s="89">
        <v>1192.7</v>
      </c>
      <c r="E39" s="201" t="s">
        <v>467</v>
      </c>
      <c r="F39" s="85">
        <v>46069</v>
      </c>
      <c r="G39" s="202" t="s">
        <v>462</v>
      </c>
      <c r="H39" s="82" t="s">
        <v>88</v>
      </c>
      <c r="I39" s="83">
        <f>2*1753.2</f>
        <v>3506.4</v>
      </c>
      <c r="J39" s="174"/>
    </row>
    <row r="40" spans="1:10" x14ac:dyDescent="0.3">
      <c r="A40" s="86" t="s">
        <v>333</v>
      </c>
      <c r="B40" s="87" t="s">
        <v>67</v>
      </c>
      <c r="C40" s="88" t="s">
        <v>286</v>
      </c>
      <c r="D40" s="89">
        <v>1190.4000000000001</v>
      </c>
      <c r="E40" s="201" t="s">
        <v>467</v>
      </c>
      <c r="F40" s="85">
        <v>46069</v>
      </c>
      <c r="G40" s="202" t="s">
        <v>460</v>
      </c>
      <c r="H40" s="82" t="s">
        <v>90</v>
      </c>
      <c r="I40" s="83">
        <v>1764.7</v>
      </c>
      <c r="J40" s="174"/>
    </row>
    <row r="41" spans="1:10" x14ac:dyDescent="0.3">
      <c r="A41" s="86" t="s">
        <v>334</v>
      </c>
      <c r="B41" s="87" t="s">
        <v>67</v>
      </c>
      <c r="C41" s="88" t="s">
        <v>287</v>
      </c>
      <c r="D41" s="89">
        <v>247</v>
      </c>
      <c r="E41" s="201" t="s">
        <v>467</v>
      </c>
      <c r="F41" s="85">
        <v>46069</v>
      </c>
      <c r="G41" s="202" t="s">
        <v>495</v>
      </c>
      <c r="H41" s="82" t="s">
        <v>91</v>
      </c>
      <c r="I41" s="83">
        <v>1764.7</v>
      </c>
      <c r="J41" s="174"/>
    </row>
    <row r="42" spans="1:10" x14ac:dyDescent="0.3">
      <c r="A42" s="86" t="s">
        <v>335</v>
      </c>
      <c r="B42" s="87" t="s">
        <v>67</v>
      </c>
      <c r="C42" s="88" t="s">
        <v>287</v>
      </c>
      <c r="D42" s="89">
        <v>247</v>
      </c>
      <c r="E42" s="201" t="s">
        <v>467</v>
      </c>
      <c r="F42" s="85">
        <v>46069</v>
      </c>
      <c r="G42" s="202" t="s">
        <v>495</v>
      </c>
      <c r="I42" s="192">
        <f>SUM(I1:I41)</f>
        <v>347986.10000000003</v>
      </c>
    </row>
    <row r="43" spans="1:10" x14ac:dyDescent="0.3">
      <c r="A43" s="184"/>
      <c r="B43" s="184"/>
      <c r="C43" s="185"/>
      <c r="D43" s="186">
        <v>13402.899999999998</v>
      </c>
      <c r="E43" s="185"/>
      <c r="F43" s="185"/>
      <c r="G43" s="208"/>
      <c r="J43" s="173"/>
    </row>
    <row r="44" spans="1:10" x14ac:dyDescent="0.3">
      <c r="A44" s="86" t="s">
        <v>258</v>
      </c>
      <c r="B44" s="78" t="s">
        <v>102</v>
      </c>
      <c r="C44" s="82" t="s">
        <v>72</v>
      </c>
      <c r="D44" s="83">
        <v>4551.2</v>
      </c>
      <c r="E44" s="195" t="s">
        <v>466</v>
      </c>
      <c r="F44" s="196">
        <v>46094</v>
      </c>
      <c r="G44" s="79" t="s">
        <v>456</v>
      </c>
      <c r="J44" s="173"/>
    </row>
    <row r="45" spans="1:10" x14ac:dyDescent="0.3">
      <c r="A45" s="86" t="s">
        <v>259</v>
      </c>
      <c r="B45" s="78" t="s">
        <v>102</v>
      </c>
      <c r="C45" s="82" t="s">
        <v>62</v>
      </c>
      <c r="D45" s="83">
        <v>3763.7</v>
      </c>
      <c r="E45" s="195" t="s">
        <v>466</v>
      </c>
      <c r="F45" s="196">
        <v>46094</v>
      </c>
      <c r="G45" s="79" t="s">
        <v>455</v>
      </c>
      <c r="J45" s="173"/>
    </row>
    <row r="46" spans="1:10" x14ac:dyDescent="0.3">
      <c r="A46" s="86" t="s">
        <v>260</v>
      </c>
      <c r="B46" s="78" t="s">
        <v>102</v>
      </c>
      <c r="C46" s="82" t="s">
        <v>63</v>
      </c>
      <c r="D46" s="83">
        <v>1764.7</v>
      </c>
      <c r="E46" s="195" t="s">
        <v>466</v>
      </c>
      <c r="F46" s="196">
        <v>46094</v>
      </c>
      <c r="G46" s="79" t="s">
        <v>397</v>
      </c>
      <c r="J46" s="104"/>
    </row>
    <row r="47" spans="1:10" x14ac:dyDescent="0.3">
      <c r="A47" s="86" t="s">
        <v>265</v>
      </c>
      <c r="B47" s="87" t="s">
        <v>102</v>
      </c>
      <c r="C47" s="88" t="s">
        <v>64</v>
      </c>
      <c r="D47" s="89">
        <v>222.3</v>
      </c>
      <c r="E47" s="195"/>
      <c r="F47" s="196"/>
      <c r="G47" s="196"/>
      <c r="J47" s="104"/>
    </row>
    <row r="48" spans="1:10" x14ac:dyDescent="0.3">
      <c r="A48" s="86" t="s">
        <v>266</v>
      </c>
      <c r="B48" s="87" t="s">
        <v>102</v>
      </c>
      <c r="C48" s="88" t="s">
        <v>65</v>
      </c>
      <c r="D48" s="89">
        <v>222.9</v>
      </c>
      <c r="E48" s="195"/>
      <c r="F48" s="196"/>
      <c r="G48" s="79"/>
      <c r="J48" s="191"/>
    </row>
    <row r="49" spans="1:10" x14ac:dyDescent="0.3">
      <c r="A49" s="184"/>
      <c r="B49" s="184"/>
      <c r="C49" s="185"/>
      <c r="D49" s="186">
        <v>10524.8</v>
      </c>
      <c r="E49" s="185"/>
      <c r="F49" s="185"/>
      <c r="G49" s="208"/>
      <c r="J49" s="173"/>
    </row>
    <row r="50" spans="1:10" x14ac:dyDescent="0.3">
      <c r="A50" s="86" t="s">
        <v>258</v>
      </c>
      <c r="B50" s="78" t="s">
        <v>107</v>
      </c>
      <c r="C50" s="82" t="s">
        <v>73</v>
      </c>
      <c r="D50" s="83">
        <v>4386.3999999999996</v>
      </c>
      <c r="E50" s="195" t="s">
        <v>470</v>
      </c>
      <c r="F50" s="196">
        <v>46095</v>
      </c>
      <c r="G50" s="79" t="s">
        <v>472</v>
      </c>
      <c r="J50" s="173"/>
    </row>
    <row r="51" spans="1:10" x14ac:dyDescent="0.3">
      <c r="A51" s="86" t="s">
        <v>259</v>
      </c>
      <c r="B51" s="78" t="s">
        <v>107</v>
      </c>
      <c r="C51" s="82" t="s">
        <v>74</v>
      </c>
      <c r="D51" s="83">
        <v>3796.8</v>
      </c>
      <c r="E51" s="195" t="s">
        <v>470</v>
      </c>
      <c r="F51" s="196">
        <v>46095</v>
      </c>
      <c r="G51" s="79" t="s">
        <v>471</v>
      </c>
      <c r="J51" s="173"/>
    </row>
    <row r="52" spans="1:10" x14ac:dyDescent="0.3">
      <c r="A52" s="86" t="s">
        <v>260</v>
      </c>
      <c r="B52" s="78" t="s">
        <v>107</v>
      </c>
      <c r="C52" s="82" t="s">
        <v>63</v>
      </c>
      <c r="D52" s="83">
        <v>1764.7</v>
      </c>
      <c r="E52" s="195" t="s">
        <v>470</v>
      </c>
      <c r="F52" s="196">
        <v>46095</v>
      </c>
      <c r="G52" s="79" t="s">
        <v>397</v>
      </c>
      <c r="J52" s="104"/>
    </row>
    <row r="53" spans="1:10" x14ac:dyDescent="0.3">
      <c r="A53" s="86" t="s">
        <v>265</v>
      </c>
      <c r="B53" s="87" t="s">
        <v>107</v>
      </c>
      <c r="C53" s="88" t="s">
        <v>75</v>
      </c>
      <c r="D53" s="89">
        <v>231.3</v>
      </c>
      <c r="E53" s="195"/>
      <c r="F53" s="196"/>
      <c r="G53" s="84"/>
      <c r="J53" s="104"/>
    </row>
    <row r="54" spans="1:10" x14ac:dyDescent="0.3">
      <c r="A54" s="86" t="s">
        <v>266</v>
      </c>
      <c r="B54" s="87" t="s">
        <v>107</v>
      </c>
      <c r="C54" s="88" t="s">
        <v>76</v>
      </c>
      <c r="D54" s="89">
        <v>231.8</v>
      </c>
      <c r="E54" s="201"/>
      <c r="F54" s="85"/>
      <c r="G54" s="84"/>
      <c r="J54" s="174"/>
    </row>
    <row r="55" spans="1:10" x14ac:dyDescent="0.3">
      <c r="A55" s="86" t="s">
        <v>332</v>
      </c>
      <c r="B55" s="87" t="s">
        <v>107</v>
      </c>
      <c r="C55" s="88" t="s">
        <v>289</v>
      </c>
      <c r="D55" s="89">
        <v>1215</v>
      </c>
      <c r="E55" s="201" t="s">
        <v>473</v>
      </c>
      <c r="F55" s="85">
        <v>46070</v>
      </c>
      <c r="G55" s="84" t="s">
        <v>462</v>
      </c>
      <c r="J55" s="174"/>
    </row>
    <row r="56" spans="1:10" x14ac:dyDescent="0.3">
      <c r="A56" s="86" t="s">
        <v>333</v>
      </c>
      <c r="B56" s="87" t="s">
        <v>107</v>
      </c>
      <c r="C56" s="88" t="s">
        <v>290</v>
      </c>
      <c r="D56" s="89">
        <v>1219.4000000000001</v>
      </c>
      <c r="E56" s="201" t="s">
        <v>473</v>
      </c>
      <c r="F56" s="85">
        <v>46070</v>
      </c>
      <c r="G56" s="84" t="s">
        <v>462</v>
      </c>
      <c r="J56" s="174"/>
    </row>
    <row r="57" spans="1:10" x14ac:dyDescent="0.3">
      <c r="A57" s="86" t="s">
        <v>334</v>
      </c>
      <c r="B57" s="87" t="s">
        <v>107</v>
      </c>
      <c r="C57" s="88" t="s">
        <v>291</v>
      </c>
      <c r="D57" s="89">
        <v>258.10000000000002</v>
      </c>
      <c r="E57" s="201" t="s">
        <v>473</v>
      </c>
      <c r="F57" s="85">
        <v>46070</v>
      </c>
      <c r="G57" s="85" t="s">
        <v>496</v>
      </c>
      <c r="J57" s="174"/>
    </row>
    <row r="58" spans="1:10" x14ac:dyDescent="0.3">
      <c r="A58" s="86" t="s">
        <v>335</v>
      </c>
      <c r="B58" s="87" t="s">
        <v>107</v>
      </c>
      <c r="C58" s="88" t="s">
        <v>292</v>
      </c>
      <c r="D58" s="89">
        <v>319.3</v>
      </c>
      <c r="E58" s="201" t="s">
        <v>473</v>
      </c>
      <c r="F58" s="85">
        <v>46070</v>
      </c>
      <c r="G58" s="84" t="s">
        <v>496</v>
      </c>
      <c r="J58" s="191"/>
    </row>
    <row r="59" spans="1:10" x14ac:dyDescent="0.3">
      <c r="A59" s="184"/>
      <c r="B59" s="184"/>
      <c r="C59" s="185"/>
      <c r="D59" s="186">
        <v>13422.799999999997</v>
      </c>
      <c r="E59" s="185"/>
      <c r="F59" s="185"/>
      <c r="G59" s="208"/>
      <c r="J59" s="173"/>
    </row>
    <row r="60" spans="1:10" x14ac:dyDescent="0.3">
      <c r="A60" s="86" t="s">
        <v>258</v>
      </c>
      <c r="B60" s="78" t="s">
        <v>103</v>
      </c>
      <c r="C60" s="82" t="s">
        <v>77</v>
      </c>
      <c r="D60" s="83">
        <v>4425.2</v>
      </c>
      <c r="E60" s="195" t="s">
        <v>468</v>
      </c>
      <c r="F60" s="196">
        <v>46096</v>
      </c>
      <c r="G60" s="79" t="s">
        <v>411</v>
      </c>
      <c r="J60" s="173"/>
    </row>
    <row r="61" spans="1:10" x14ac:dyDescent="0.3">
      <c r="A61" s="86" t="s">
        <v>259</v>
      </c>
      <c r="B61" s="78" t="s">
        <v>103</v>
      </c>
      <c r="C61" s="82" t="s">
        <v>78</v>
      </c>
      <c r="D61" s="83">
        <v>3785.3</v>
      </c>
      <c r="E61" s="195" t="s">
        <v>468</v>
      </c>
      <c r="F61" s="196">
        <v>46096</v>
      </c>
      <c r="G61" s="79" t="s">
        <v>469</v>
      </c>
      <c r="J61" s="173"/>
    </row>
    <row r="62" spans="1:10" x14ac:dyDescent="0.3">
      <c r="A62" s="86" t="s">
        <v>260</v>
      </c>
      <c r="B62" s="78" t="s">
        <v>103</v>
      </c>
      <c r="C62" s="82" t="s">
        <v>79</v>
      </c>
      <c r="D62" s="83">
        <v>1786.1</v>
      </c>
      <c r="E62" s="195" t="s">
        <v>468</v>
      </c>
      <c r="F62" s="196">
        <v>46096</v>
      </c>
      <c r="G62" s="79" t="s">
        <v>453</v>
      </c>
      <c r="J62" s="104"/>
    </row>
    <row r="63" spans="1:10" x14ac:dyDescent="0.3">
      <c r="A63" s="86" t="s">
        <v>265</v>
      </c>
      <c r="B63" s="87" t="s">
        <v>103</v>
      </c>
      <c r="C63" s="88" t="s">
        <v>80</v>
      </c>
      <c r="D63" s="89">
        <v>232.6</v>
      </c>
      <c r="E63" s="195"/>
      <c r="F63" s="196"/>
      <c r="G63" s="196"/>
      <c r="J63" s="104"/>
    </row>
    <row r="64" spans="1:10" x14ac:dyDescent="0.3">
      <c r="A64" s="86" t="s">
        <v>266</v>
      </c>
      <c r="B64" s="87" t="s">
        <v>103</v>
      </c>
      <c r="C64" s="88" t="s">
        <v>81</v>
      </c>
      <c r="D64" s="89">
        <v>242.3</v>
      </c>
      <c r="E64" s="195"/>
      <c r="F64" s="196"/>
      <c r="G64" s="79"/>
      <c r="J64" s="191"/>
    </row>
    <row r="65" spans="1:10" x14ac:dyDescent="0.3">
      <c r="A65" s="184"/>
      <c r="B65" s="184"/>
      <c r="C65" s="185"/>
      <c r="D65" s="186">
        <v>10471.5</v>
      </c>
      <c r="E65" s="185"/>
      <c r="F65" s="185"/>
      <c r="G65" s="208"/>
      <c r="J65" s="173"/>
    </row>
    <row r="66" spans="1:10" x14ac:dyDescent="0.3">
      <c r="A66" s="86" t="s">
        <v>258</v>
      </c>
      <c r="B66" s="78" t="s">
        <v>108</v>
      </c>
      <c r="C66" s="82" t="s">
        <v>82</v>
      </c>
      <c r="D66" s="83">
        <v>4535.6000000000004</v>
      </c>
      <c r="E66" s="195" t="s">
        <v>387</v>
      </c>
      <c r="F66" s="196">
        <v>46096</v>
      </c>
      <c r="G66" s="79" t="s">
        <v>476</v>
      </c>
      <c r="J66" s="173"/>
    </row>
    <row r="67" spans="1:10" x14ac:dyDescent="0.3">
      <c r="A67" s="86" t="s">
        <v>259</v>
      </c>
      <c r="B67" s="78" t="s">
        <v>108</v>
      </c>
      <c r="C67" s="82" t="s">
        <v>83</v>
      </c>
      <c r="D67" s="83">
        <v>3796.8</v>
      </c>
      <c r="E67" s="195" t="s">
        <v>387</v>
      </c>
      <c r="F67" s="196">
        <v>46096</v>
      </c>
      <c r="G67" s="79" t="s">
        <v>475</v>
      </c>
      <c r="J67" s="173"/>
    </row>
    <row r="68" spans="1:10" x14ac:dyDescent="0.3">
      <c r="A68" s="86" t="s">
        <v>260</v>
      </c>
      <c r="B68" s="78" t="s">
        <v>108</v>
      </c>
      <c r="C68" s="82" t="s">
        <v>63</v>
      </c>
      <c r="D68" s="83">
        <v>1764.7</v>
      </c>
      <c r="E68" s="195" t="s">
        <v>387</v>
      </c>
      <c r="F68" s="196">
        <v>46096</v>
      </c>
      <c r="G68" s="79" t="s">
        <v>397</v>
      </c>
      <c r="J68" s="104"/>
    </row>
    <row r="69" spans="1:10" x14ac:dyDescent="0.3">
      <c r="A69" s="86" t="s">
        <v>265</v>
      </c>
      <c r="B69" s="87" t="s">
        <v>108</v>
      </c>
      <c r="C69" s="88" t="s">
        <v>84</v>
      </c>
      <c r="D69" s="89">
        <v>231.3</v>
      </c>
      <c r="E69" s="201"/>
      <c r="F69" s="85"/>
      <c r="G69" s="202"/>
      <c r="J69" s="104"/>
    </row>
    <row r="70" spans="1:10" x14ac:dyDescent="0.3">
      <c r="A70" s="86" t="s">
        <v>266</v>
      </c>
      <c r="B70" s="87" t="s">
        <v>108</v>
      </c>
      <c r="C70" s="88" t="s">
        <v>85</v>
      </c>
      <c r="D70" s="89">
        <v>231.8</v>
      </c>
      <c r="E70" s="201"/>
      <c r="F70" s="85"/>
      <c r="G70" s="84"/>
      <c r="J70" s="174"/>
    </row>
    <row r="71" spans="1:10" x14ac:dyDescent="0.3">
      <c r="A71" s="86" t="s">
        <v>332</v>
      </c>
      <c r="B71" s="87" t="s">
        <v>108</v>
      </c>
      <c r="C71" s="88" t="s">
        <v>293</v>
      </c>
      <c r="D71" s="89">
        <v>1198.7</v>
      </c>
      <c r="E71" s="201" t="s">
        <v>420</v>
      </c>
      <c r="F71" s="85">
        <v>46071</v>
      </c>
      <c r="G71" s="84" t="s">
        <v>460</v>
      </c>
      <c r="J71" s="174"/>
    </row>
    <row r="72" spans="1:10" x14ac:dyDescent="0.3">
      <c r="A72" s="86" t="s">
        <v>333</v>
      </c>
      <c r="B72" s="87" t="s">
        <v>108</v>
      </c>
      <c r="C72" s="88" t="s">
        <v>294</v>
      </c>
      <c r="D72" s="89">
        <v>1234.3</v>
      </c>
      <c r="E72" s="201" t="s">
        <v>420</v>
      </c>
      <c r="F72" s="85">
        <v>46071</v>
      </c>
      <c r="G72" s="84" t="s">
        <v>474</v>
      </c>
      <c r="J72" s="174"/>
    </row>
    <row r="73" spans="1:10" x14ac:dyDescent="0.3">
      <c r="A73" s="86" t="s">
        <v>334</v>
      </c>
      <c r="B73" s="87" t="s">
        <v>108</v>
      </c>
      <c r="C73" s="88" t="s">
        <v>295</v>
      </c>
      <c r="D73" s="89">
        <v>258.10000000000002</v>
      </c>
      <c r="E73" s="201" t="s">
        <v>420</v>
      </c>
      <c r="F73" s="85">
        <v>46071</v>
      </c>
      <c r="G73" s="85" t="s">
        <v>496</v>
      </c>
      <c r="J73" s="174"/>
    </row>
    <row r="74" spans="1:10" x14ac:dyDescent="0.3">
      <c r="A74" s="86" t="s">
        <v>335</v>
      </c>
      <c r="B74" s="87" t="s">
        <v>108</v>
      </c>
      <c r="C74" s="88" t="s">
        <v>284</v>
      </c>
      <c r="D74" s="89">
        <v>225.6</v>
      </c>
      <c r="E74" s="201" t="s">
        <v>420</v>
      </c>
      <c r="F74" s="85">
        <v>46071</v>
      </c>
      <c r="G74" s="84" t="s">
        <v>493</v>
      </c>
      <c r="J74" s="191"/>
    </row>
    <row r="75" spans="1:10" x14ac:dyDescent="0.3">
      <c r="A75" s="184"/>
      <c r="B75" s="184"/>
      <c r="C75" s="185"/>
      <c r="D75" s="186">
        <v>13476.900000000001</v>
      </c>
      <c r="E75" s="185"/>
      <c r="F75" s="185"/>
      <c r="G75" s="208"/>
      <c r="J75" s="103"/>
    </row>
    <row r="76" spans="1:10" x14ac:dyDescent="0.3">
      <c r="A76" s="86" t="s">
        <v>258</v>
      </c>
      <c r="B76" s="87" t="s">
        <v>104</v>
      </c>
      <c r="C76" s="82" t="s">
        <v>61</v>
      </c>
      <c r="D76" s="83">
        <v>4551.2</v>
      </c>
      <c r="E76" s="195" t="s">
        <v>432</v>
      </c>
      <c r="F76" s="196">
        <v>45997</v>
      </c>
      <c r="G76" s="79" t="s">
        <v>444</v>
      </c>
      <c r="J76" s="103"/>
    </row>
    <row r="77" spans="1:10" x14ac:dyDescent="0.3">
      <c r="A77" s="86" t="s">
        <v>259</v>
      </c>
      <c r="B77" s="87" t="s">
        <v>104</v>
      </c>
      <c r="C77" s="82" t="s">
        <v>62</v>
      </c>
      <c r="D77" s="83">
        <v>3763.7</v>
      </c>
      <c r="E77" s="195" t="s">
        <v>432</v>
      </c>
      <c r="F77" s="196">
        <v>45997</v>
      </c>
      <c r="G77" s="79" t="s">
        <v>447</v>
      </c>
      <c r="J77" s="103"/>
    </row>
    <row r="78" spans="1:10" x14ac:dyDescent="0.3">
      <c r="A78" s="86" t="s">
        <v>260</v>
      </c>
      <c r="B78" s="87" t="s">
        <v>104</v>
      </c>
      <c r="C78" s="82" t="s">
        <v>63</v>
      </c>
      <c r="D78" s="83">
        <v>1764.7</v>
      </c>
      <c r="E78" s="195" t="s">
        <v>432</v>
      </c>
      <c r="F78" s="196">
        <v>45997</v>
      </c>
      <c r="G78" s="79" t="s">
        <v>446</v>
      </c>
      <c r="J78" s="104"/>
    </row>
    <row r="79" spans="1:10" x14ac:dyDescent="0.3">
      <c r="A79" s="86" t="s">
        <v>265</v>
      </c>
      <c r="B79" s="87" t="s">
        <v>104</v>
      </c>
      <c r="C79" s="88" t="s">
        <v>64</v>
      </c>
      <c r="D79" s="89">
        <v>222.3</v>
      </c>
      <c r="E79" s="195"/>
      <c r="F79" s="196"/>
      <c r="G79" s="196"/>
      <c r="J79" s="104"/>
    </row>
    <row r="80" spans="1:10" x14ac:dyDescent="0.3">
      <c r="A80" s="86" t="s">
        <v>266</v>
      </c>
      <c r="B80" s="87" t="s">
        <v>104</v>
      </c>
      <c r="C80" s="88" t="s">
        <v>65</v>
      </c>
      <c r="D80" s="89">
        <v>222.9</v>
      </c>
      <c r="E80" s="195"/>
      <c r="F80" s="196"/>
      <c r="G80" s="79"/>
      <c r="J80" s="191"/>
    </row>
    <row r="81" spans="1:10" x14ac:dyDescent="0.3">
      <c r="A81" s="184"/>
      <c r="B81" s="184"/>
      <c r="C81" s="185"/>
      <c r="D81" s="186">
        <v>10524.8</v>
      </c>
      <c r="E81" s="185"/>
      <c r="F81" s="185"/>
      <c r="G81" s="208"/>
      <c r="J81" s="103"/>
    </row>
    <row r="82" spans="1:10" x14ac:dyDescent="0.3">
      <c r="A82" s="86" t="s">
        <v>258</v>
      </c>
      <c r="B82" s="78" t="s">
        <v>109</v>
      </c>
      <c r="C82" s="82" t="s">
        <v>68</v>
      </c>
      <c r="D82" s="83">
        <v>4535.6000000000004</v>
      </c>
      <c r="E82" s="195" t="s">
        <v>463</v>
      </c>
      <c r="F82" s="196">
        <v>46099</v>
      </c>
      <c r="G82" s="79" t="s">
        <v>479</v>
      </c>
      <c r="J82" s="103"/>
    </row>
    <row r="83" spans="1:10" x14ac:dyDescent="0.3">
      <c r="A83" s="86" t="s">
        <v>259</v>
      </c>
      <c r="B83" s="78" t="s">
        <v>109</v>
      </c>
      <c r="C83" s="82" t="s">
        <v>62</v>
      </c>
      <c r="D83" s="83">
        <v>3763.7</v>
      </c>
      <c r="E83" s="195" t="s">
        <v>463</v>
      </c>
      <c r="F83" s="196">
        <v>46099</v>
      </c>
      <c r="G83" s="79" t="s">
        <v>478</v>
      </c>
      <c r="J83" s="103"/>
    </row>
    <row r="84" spans="1:10" x14ac:dyDescent="0.3">
      <c r="A84" s="86" t="s">
        <v>260</v>
      </c>
      <c r="B84" s="78" t="s">
        <v>109</v>
      </c>
      <c r="C84" s="82" t="s">
        <v>63</v>
      </c>
      <c r="D84" s="83">
        <v>1764.7</v>
      </c>
      <c r="E84" s="195" t="s">
        <v>463</v>
      </c>
      <c r="F84" s="196">
        <v>46099</v>
      </c>
      <c r="G84" s="197" t="s">
        <v>393</v>
      </c>
      <c r="J84" s="104"/>
    </row>
    <row r="85" spans="1:10" x14ac:dyDescent="0.3">
      <c r="A85" s="86" t="s">
        <v>265</v>
      </c>
      <c r="B85" s="87" t="s">
        <v>109</v>
      </c>
      <c r="C85" s="88" t="s">
        <v>64</v>
      </c>
      <c r="D85" s="89">
        <v>222.3</v>
      </c>
      <c r="E85" s="201"/>
      <c r="F85" s="85"/>
      <c r="G85" s="84"/>
      <c r="J85" s="104"/>
    </row>
    <row r="86" spans="1:10" x14ac:dyDescent="0.3">
      <c r="A86" s="86" t="s">
        <v>266</v>
      </c>
      <c r="B86" s="87" t="s">
        <v>109</v>
      </c>
      <c r="C86" s="88" t="s">
        <v>65</v>
      </c>
      <c r="D86" s="89">
        <v>222.9</v>
      </c>
      <c r="E86" s="201"/>
      <c r="F86" s="85"/>
      <c r="G86" s="84"/>
      <c r="J86" s="174"/>
    </row>
    <row r="87" spans="1:10" x14ac:dyDescent="0.3">
      <c r="A87" s="86" t="s">
        <v>332</v>
      </c>
      <c r="B87" s="87" t="s">
        <v>109</v>
      </c>
      <c r="C87" s="88" t="s">
        <v>286</v>
      </c>
      <c r="D87" s="89">
        <v>1190.4000000000001</v>
      </c>
      <c r="E87" s="201" t="s">
        <v>464</v>
      </c>
      <c r="F87" s="85">
        <v>46076</v>
      </c>
      <c r="G87" s="201" t="s">
        <v>477</v>
      </c>
      <c r="J87" s="174"/>
    </row>
    <row r="88" spans="1:10" x14ac:dyDescent="0.3">
      <c r="A88" s="86" t="s">
        <v>333</v>
      </c>
      <c r="B88" s="87" t="s">
        <v>109</v>
      </c>
      <c r="C88" s="88" t="s">
        <v>286</v>
      </c>
      <c r="D88" s="89">
        <v>1190.4000000000001</v>
      </c>
      <c r="E88" s="201" t="s">
        <v>464</v>
      </c>
      <c r="F88" s="85">
        <v>46076</v>
      </c>
      <c r="G88" s="201" t="s">
        <v>477</v>
      </c>
      <c r="J88" s="174"/>
    </row>
    <row r="89" spans="1:10" x14ac:dyDescent="0.3">
      <c r="A89" s="86" t="s">
        <v>334</v>
      </c>
      <c r="B89" s="87" t="s">
        <v>109</v>
      </c>
      <c r="C89" s="88" t="s">
        <v>287</v>
      </c>
      <c r="D89" s="89">
        <v>247</v>
      </c>
      <c r="E89" s="201" t="s">
        <v>464</v>
      </c>
      <c r="F89" s="85">
        <v>46076</v>
      </c>
      <c r="G89" s="201" t="s">
        <v>496</v>
      </c>
      <c r="J89" s="174"/>
    </row>
    <row r="90" spans="1:10" x14ac:dyDescent="0.3">
      <c r="A90" s="86" t="s">
        <v>335</v>
      </c>
      <c r="B90" s="87" t="s">
        <v>109</v>
      </c>
      <c r="C90" s="88" t="s">
        <v>287</v>
      </c>
      <c r="D90" s="89">
        <v>247</v>
      </c>
      <c r="E90" s="201" t="s">
        <v>464</v>
      </c>
      <c r="F90" s="85">
        <v>46076</v>
      </c>
      <c r="G90" s="84" t="s">
        <v>496</v>
      </c>
      <c r="J90" s="191"/>
    </row>
    <row r="91" spans="1:10" x14ac:dyDescent="0.3">
      <c r="A91" s="184"/>
      <c r="B91" s="184"/>
      <c r="C91" s="185"/>
      <c r="D91" s="186">
        <v>13383.999999999998</v>
      </c>
      <c r="E91" s="185"/>
      <c r="F91" s="185"/>
      <c r="G91" s="208"/>
      <c r="J91" s="103"/>
    </row>
    <row r="92" spans="1:10" x14ac:dyDescent="0.3">
      <c r="A92" s="86" t="s">
        <v>258</v>
      </c>
      <c r="B92" s="78" t="s">
        <v>105</v>
      </c>
      <c r="C92" s="82" t="s">
        <v>61</v>
      </c>
      <c r="D92" s="83">
        <v>4551.2</v>
      </c>
      <c r="E92" s="195" t="s">
        <v>448</v>
      </c>
      <c r="F92" s="196">
        <v>45997</v>
      </c>
      <c r="G92" s="79" t="s">
        <v>447</v>
      </c>
      <c r="J92" s="103"/>
    </row>
    <row r="93" spans="1:10" x14ac:dyDescent="0.3">
      <c r="A93" s="86" t="s">
        <v>259</v>
      </c>
      <c r="B93" s="78" t="s">
        <v>105</v>
      </c>
      <c r="C93" s="82" t="s">
        <v>62</v>
      </c>
      <c r="D93" s="83">
        <v>3763.7</v>
      </c>
      <c r="E93" s="195" t="s">
        <v>448</v>
      </c>
      <c r="F93" s="196">
        <v>45997</v>
      </c>
      <c r="G93" s="79" t="s">
        <v>447</v>
      </c>
      <c r="J93" s="103"/>
    </row>
    <row r="94" spans="1:10" x14ac:dyDescent="0.3">
      <c r="A94" s="86" t="s">
        <v>260</v>
      </c>
      <c r="B94" s="78" t="s">
        <v>105</v>
      </c>
      <c r="C94" s="82" t="s">
        <v>63</v>
      </c>
      <c r="D94" s="83">
        <v>1764.7</v>
      </c>
      <c r="E94" s="195" t="s">
        <v>448</v>
      </c>
      <c r="F94" s="196">
        <v>45997</v>
      </c>
      <c r="G94" s="79" t="s">
        <v>446</v>
      </c>
      <c r="J94" s="104"/>
    </row>
    <row r="95" spans="1:10" x14ac:dyDescent="0.3">
      <c r="A95" s="86" t="s">
        <v>265</v>
      </c>
      <c r="B95" s="87" t="s">
        <v>105</v>
      </c>
      <c r="C95" s="88" t="s">
        <v>64</v>
      </c>
      <c r="D95" s="89">
        <v>222.3</v>
      </c>
      <c r="E95" s="195"/>
      <c r="F95" s="196"/>
      <c r="G95" s="196"/>
      <c r="J95" s="104"/>
    </row>
    <row r="96" spans="1:10" x14ac:dyDescent="0.3">
      <c r="A96" s="86" t="s">
        <v>266</v>
      </c>
      <c r="B96" s="87" t="s">
        <v>105</v>
      </c>
      <c r="C96" s="88" t="s">
        <v>65</v>
      </c>
      <c r="D96" s="89">
        <v>222.9</v>
      </c>
      <c r="E96" s="195"/>
      <c r="F96" s="196"/>
      <c r="G96" s="79"/>
      <c r="J96" s="191"/>
    </row>
    <row r="97" spans="1:10" x14ac:dyDescent="0.3">
      <c r="A97" s="184"/>
      <c r="B97" s="184"/>
      <c r="C97" s="185"/>
      <c r="D97" s="186">
        <v>10524.8</v>
      </c>
      <c r="E97" s="185"/>
      <c r="F97" s="185"/>
      <c r="G97" s="208"/>
      <c r="J97" s="103"/>
    </row>
    <row r="98" spans="1:10" x14ac:dyDescent="0.3">
      <c r="A98" s="86" t="s">
        <v>258</v>
      </c>
      <c r="B98" s="78" t="s">
        <v>110</v>
      </c>
      <c r="C98" s="82" t="s">
        <v>68</v>
      </c>
      <c r="D98" s="83">
        <v>4535.6000000000004</v>
      </c>
      <c r="E98" s="195" t="s">
        <v>480</v>
      </c>
      <c r="F98" s="196">
        <v>46100</v>
      </c>
      <c r="G98" s="79" t="s">
        <v>479</v>
      </c>
      <c r="J98" s="103"/>
    </row>
    <row r="99" spans="1:10" x14ac:dyDescent="0.3">
      <c r="A99" s="86" t="s">
        <v>259</v>
      </c>
      <c r="B99" s="78" t="s">
        <v>110</v>
      </c>
      <c r="C99" s="82" t="s">
        <v>62</v>
      </c>
      <c r="D99" s="83">
        <v>3763.7</v>
      </c>
      <c r="E99" s="195" t="s">
        <v>480</v>
      </c>
      <c r="F99" s="196">
        <v>46100</v>
      </c>
      <c r="G99" s="79" t="s">
        <v>478</v>
      </c>
      <c r="J99" s="103"/>
    </row>
    <row r="100" spans="1:10" x14ac:dyDescent="0.3">
      <c r="A100" s="86" t="s">
        <v>260</v>
      </c>
      <c r="B100" s="78" t="s">
        <v>110</v>
      </c>
      <c r="C100" s="82" t="s">
        <v>63</v>
      </c>
      <c r="D100" s="83">
        <v>1764.7</v>
      </c>
      <c r="E100" s="195" t="s">
        <v>480</v>
      </c>
      <c r="F100" s="196">
        <v>46100</v>
      </c>
      <c r="G100" s="108" t="s">
        <v>393</v>
      </c>
      <c r="J100" s="104"/>
    </row>
    <row r="101" spans="1:10" x14ac:dyDescent="0.3">
      <c r="A101" s="86" t="s">
        <v>265</v>
      </c>
      <c r="B101" s="87" t="s">
        <v>110</v>
      </c>
      <c r="C101" s="88" t="s">
        <v>64</v>
      </c>
      <c r="D101" s="89">
        <v>222.3</v>
      </c>
      <c r="E101" s="201"/>
      <c r="F101" s="85"/>
      <c r="G101" s="243"/>
      <c r="J101" s="104"/>
    </row>
    <row r="102" spans="1:10" x14ac:dyDescent="0.3">
      <c r="A102" s="86" t="s">
        <v>266</v>
      </c>
      <c r="B102" s="87" t="s">
        <v>110</v>
      </c>
      <c r="C102" s="88" t="s">
        <v>65</v>
      </c>
      <c r="D102" s="89">
        <v>222.9</v>
      </c>
      <c r="E102" s="201"/>
      <c r="F102" s="85"/>
      <c r="G102" s="243"/>
      <c r="J102" s="174"/>
    </row>
    <row r="103" spans="1:10" x14ac:dyDescent="0.3">
      <c r="A103" s="86" t="s">
        <v>332</v>
      </c>
      <c r="B103" s="87" t="s">
        <v>110</v>
      </c>
      <c r="C103" s="88" t="s">
        <v>286</v>
      </c>
      <c r="D103" s="89">
        <v>1190.4000000000001</v>
      </c>
      <c r="E103" s="201" t="s">
        <v>497</v>
      </c>
      <c r="F103" s="85">
        <v>46077</v>
      </c>
      <c r="G103" s="243" t="s">
        <v>477</v>
      </c>
      <c r="J103" s="174"/>
    </row>
    <row r="104" spans="1:10" x14ac:dyDescent="0.3">
      <c r="A104" s="86" t="s">
        <v>333</v>
      </c>
      <c r="B104" s="87" t="s">
        <v>110</v>
      </c>
      <c r="C104" s="88" t="s">
        <v>286</v>
      </c>
      <c r="D104" s="89">
        <v>1190.4000000000001</v>
      </c>
      <c r="E104" s="201" t="s">
        <v>497</v>
      </c>
      <c r="F104" s="85">
        <v>46077</v>
      </c>
      <c r="G104" s="243" t="s">
        <v>477</v>
      </c>
      <c r="J104" s="174"/>
    </row>
    <row r="105" spans="1:10" x14ac:dyDescent="0.3">
      <c r="A105" s="86" t="s">
        <v>334</v>
      </c>
      <c r="B105" s="87" t="s">
        <v>110</v>
      </c>
      <c r="C105" s="88" t="s">
        <v>287</v>
      </c>
      <c r="D105" s="89">
        <v>247</v>
      </c>
      <c r="E105" s="201" t="s">
        <v>497</v>
      </c>
      <c r="F105" s="85">
        <v>46077</v>
      </c>
      <c r="G105" s="85" t="s">
        <v>493</v>
      </c>
      <c r="J105" s="174"/>
    </row>
    <row r="106" spans="1:10" x14ac:dyDescent="0.3">
      <c r="A106" s="86" t="s">
        <v>335</v>
      </c>
      <c r="B106" s="87" t="s">
        <v>110</v>
      </c>
      <c r="C106" s="88" t="s">
        <v>287</v>
      </c>
      <c r="D106" s="89">
        <v>247</v>
      </c>
      <c r="E106" s="201" t="s">
        <v>497</v>
      </c>
      <c r="F106" s="85">
        <v>46077</v>
      </c>
      <c r="G106" s="84" t="s">
        <v>493</v>
      </c>
      <c r="J106" s="191"/>
    </row>
    <row r="107" spans="1:10" x14ac:dyDescent="0.3">
      <c r="A107" s="184"/>
      <c r="B107" s="184"/>
      <c r="C107" s="185"/>
      <c r="D107" s="186">
        <v>13383.999999999998</v>
      </c>
      <c r="E107" s="185"/>
      <c r="F107" s="185"/>
      <c r="G107" s="208"/>
      <c r="J107" s="103"/>
    </row>
    <row r="108" spans="1:10" x14ac:dyDescent="0.3">
      <c r="A108" s="86" t="s">
        <v>258</v>
      </c>
      <c r="B108" s="78" t="s">
        <v>106</v>
      </c>
      <c r="C108" s="81" t="s">
        <v>61</v>
      </c>
      <c r="D108" s="83">
        <v>4551.2</v>
      </c>
      <c r="E108" s="195" t="s">
        <v>449</v>
      </c>
      <c r="F108" s="196">
        <v>45997</v>
      </c>
      <c r="G108" s="79" t="s">
        <v>411</v>
      </c>
      <c r="J108" s="103"/>
    </row>
    <row r="109" spans="1:10" x14ac:dyDescent="0.3">
      <c r="A109" s="86" t="s">
        <v>259</v>
      </c>
      <c r="B109" s="78" t="s">
        <v>106</v>
      </c>
      <c r="C109" s="82" t="s">
        <v>62</v>
      </c>
      <c r="D109" s="83">
        <v>3763.7</v>
      </c>
      <c r="E109" s="195" t="s">
        <v>449</v>
      </c>
      <c r="F109" s="196">
        <v>45997</v>
      </c>
      <c r="G109" s="79" t="s">
        <v>447</v>
      </c>
      <c r="J109" s="103"/>
    </row>
    <row r="110" spans="1:10" x14ac:dyDescent="0.3">
      <c r="A110" s="86" t="s">
        <v>260</v>
      </c>
      <c r="B110" s="78" t="s">
        <v>106</v>
      </c>
      <c r="C110" s="82" t="s">
        <v>63</v>
      </c>
      <c r="D110" s="83">
        <v>1764.7</v>
      </c>
      <c r="E110" s="195" t="s">
        <v>449</v>
      </c>
      <c r="F110" s="196">
        <v>45997</v>
      </c>
      <c r="G110" s="79" t="s">
        <v>446</v>
      </c>
      <c r="J110" s="104"/>
    </row>
    <row r="111" spans="1:10" x14ac:dyDescent="0.3">
      <c r="A111" s="86" t="s">
        <v>265</v>
      </c>
      <c r="B111" s="87" t="s">
        <v>106</v>
      </c>
      <c r="C111" s="88" t="s">
        <v>64</v>
      </c>
      <c r="D111" s="89">
        <v>222.3</v>
      </c>
      <c r="E111" s="195"/>
      <c r="F111" s="196"/>
      <c r="G111" s="196"/>
      <c r="J111" s="104"/>
    </row>
    <row r="112" spans="1:10" x14ac:dyDescent="0.3">
      <c r="A112" s="86" t="s">
        <v>266</v>
      </c>
      <c r="B112" s="87" t="s">
        <v>106</v>
      </c>
      <c r="C112" s="88" t="s">
        <v>65</v>
      </c>
      <c r="D112" s="89">
        <v>222.9</v>
      </c>
      <c r="E112" s="195"/>
      <c r="F112" s="196"/>
      <c r="G112" s="79"/>
      <c r="J112" s="191"/>
    </row>
    <row r="113" spans="1:10" x14ac:dyDescent="0.3">
      <c r="A113" s="184"/>
      <c r="B113" s="184"/>
      <c r="C113" s="185"/>
      <c r="D113" s="186">
        <v>10524.8</v>
      </c>
      <c r="E113" s="185"/>
      <c r="F113" s="185"/>
      <c r="G113" s="208"/>
      <c r="J113" s="103"/>
    </row>
    <row r="114" spans="1:10" x14ac:dyDescent="0.3">
      <c r="A114" s="86" t="s">
        <v>258</v>
      </c>
      <c r="B114" s="78" t="s">
        <v>111</v>
      </c>
      <c r="C114" s="82" t="s">
        <v>86</v>
      </c>
      <c r="D114" s="83">
        <v>4528.7</v>
      </c>
      <c r="E114" s="195" t="s">
        <v>500</v>
      </c>
      <c r="F114" s="196">
        <v>46100</v>
      </c>
      <c r="G114" s="79" t="s">
        <v>465</v>
      </c>
      <c r="J114" s="103"/>
    </row>
    <row r="115" spans="1:10" x14ac:dyDescent="0.3">
      <c r="A115" s="86" t="s">
        <v>259</v>
      </c>
      <c r="B115" s="78" t="s">
        <v>111</v>
      </c>
      <c r="C115" s="82" t="s">
        <v>87</v>
      </c>
      <c r="D115" s="83">
        <v>3757.4</v>
      </c>
      <c r="E115" s="195" t="s">
        <v>500</v>
      </c>
      <c r="F115" s="196">
        <v>46100</v>
      </c>
      <c r="G115" s="79" t="s">
        <v>502</v>
      </c>
      <c r="J115" s="103"/>
    </row>
    <row r="116" spans="1:10" x14ac:dyDescent="0.3">
      <c r="A116" s="86" t="s">
        <v>260</v>
      </c>
      <c r="B116" s="78" t="s">
        <v>111</v>
      </c>
      <c r="C116" s="82" t="s">
        <v>88</v>
      </c>
      <c r="D116" s="83">
        <v>1753.2</v>
      </c>
      <c r="E116" s="195" t="s">
        <v>500</v>
      </c>
      <c r="F116" s="196">
        <v>46100</v>
      </c>
      <c r="G116" s="108" t="s">
        <v>453</v>
      </c>
      <c r="J116" s="104"/>
    </row>
    <row r="117" spans="1:10" x14ac:dyDescent="0.3">
      <c r="A117" s="86" t="s">
        <v>265</v>
      </c>
      <c r="B117" s="87" t="s">
        <v>111</v>
      </c>
      <c r="C117" s="88" t="s">
        <v>58</v>
      </c>
      <c r="D117" s="89">
        <v>205.9</v>
      </c>
      <c r="E117" s="201"/>
      <c r="F117" s="85"/>
      <c r="G117" s="84"/>
      <c r="J117" s="104"/>
    </row>
    <row r="118" spans="1:10" x14ac:dyDescent="0.3">
      <c r="A118" s="86" t="s">
        <v>266</v>
      </c>
      <c r="B118" s="87" t="s">
        <v>111</v>
      </c>
      <c r="C118" s="88" t="s">
        <v>89</v>
      </c>
      <c r="D118" s="89">
        <v>324.7</v>
      </c>
      <c r="E118" s="201"/>
      <c r="F118" s="85"/>
      <c r="G118" s="84"/>
      <c r="J118" s="174"/>
    </row>
    <row r="119" spans="1:10" x14ac:dyDescent="0.3">
      <c r="A119" s="86" t="s">
        <v>332</v>
      </c>
      <c r="B119" s="87" t="s">
        <v>111</v>
      </c>
      <c r="C119" s="88" t="s">
        <v>282</v>
      </c>
      <c r="D119" s="89">
        <v>1183.5999999999999</v>
      </c>
      <c r="E119" s="201" t="s">
        <v>498</v>
      </c>
      <c r="F119" s="85">
        <v>46080</v>
      </c>
      <c r="G119" s="84" t="s">
        <v>460</v>
      </c>
      <c r="J119" s="174"/>
    </row>
    <row r="120" spans="1:10" x14ac:dyDescent="0.3">
      <c r="A120" s="86" t="s">
        <v>333</v>
      </c>
      <c r="B120" s="87" t="s">
        <v>111</v>
      </c>
      <c r="C120" s="88" t="s">
        <v>281</v>
      </c>
      <c r="D120" s="89">
        <v>1183.5999999999999</v>
      </c>
      <c r="E120" s="201" t="s">
        <v>498</v>
      </c>
      <c r="F120" s="85">
        <v>46080</v>
      </c>
      <c r="G120" s="202" t="s">
        <v>460</v>
      </c>
      <c r="J120" s="174"/>
    </row>
    <row r="121" spans="1:10" x14ac:dyDescent="0.3">
      <c r="A121" s="86" t="s">
        <v>334</v>
      </c>
      <c r="B121" s="87" t="s">
        <v>111</v>
      </c>
      <c r="C121" s="88" t="s">
        <v>284</v>
      </c>
      <c r="D121" s="89">
        <v>225.6</v>
      </c>
      <c r="E121" s="201" t="s">
        <v>498</v>
      </c>
      <c r="F121" s="85">
        <v>46080</v>
      </c>
      <c r="G121" s="84" t="s">
        <v>493</v>
      </c>
      <c r="J121" s="174"/>
    </row>
    <row r="122" spans="1:10" x14ac:dyDescent="0.3">
      <c r="A122" s="86" t="s">
        <v>335</v>
      </c>
      <c r="B122" s="87" t="s">
        <v>111</v>
      </c>
      <c r="C122" s="88" t="s">
        <v>283</v>
      </c>
      <c r="D122" s="89">
        <v>225.6</v>
      </c>
      <c r="E122" s="201" t="s">
        <v>498</v>
      </c>
      <c r="F122" s="85">
        <v>46080</v>
      </c>
      <c r="G122" s="102" t="s">
        <v>499</v>
      </c>
      <c r="J122" s="191"/>
    </row>
    <row r="123" spans="1:10" x14ac:dyDescent="0.3">
      <c r="A123" s="184"/>
      <c r="B123" s="184"/>
      <c r="C123" s="185"/>
      <c r="D123" s="186">
        <v>13388.300000000003</v>
      </c>
      <c r="E123" s="185"/>
      <c r="F123" s="185"/>
      <c r="G123" s="208"/>
      <c r="J123" s="103"/>
    </row>
    <row r="124" spans="1:10" x14ac:dyDescent="0.3">
      <c r="A124" s="86" t="s">
        <v>258</v>
      </c>
      <c r="B124" s="78" t="s">
        <v>112</v>
      </c>
      <c r="C124" s="82" t="s">
        <v>55</v>
      </c>
      <c r="D124" s="83">
        <v>4701.6000000000004</v>
      </c>
      <c r="E124" s="195" t="s">
        <v>504</v>
      </c>
      <c r="F124" s="196">
        <v>46109</v>
      </c>
      <c r="G124" s="79" t="s">
        <v>456</v>
      </c>
      <c r="J124" s="103"/>
    </row>
    <row r="125" spans="1:10" x14ac:dyDescent="0.3">
      <c r="A125" s="86" t="s">
        <v>259</v>
      </c>
      <c r="B125" s="78" t="s">
        <v>112</v>
      </c>
      <c r="C125" s="82" t="s">
        <v>56</v>
      </c>
      <c r="D125" s="83">
        <v>3757.4</v>
      </c>
      <c r="E125" s="195" t="s">
        <v>504</v>
      </c>
      <c r="F125" s="196">
        <v>46109</v>
      </c>
      <c r="G125" s="79" t="s">
        <v>478</v>
      </c>
      <c r="J125" s="103"/>
    </row>
    <row r="126" spans="1:10" x14ac:dyDescent="0.3">
      <c r="A126" s="86" t="s">
        <v>260</v>
      </c>
      <c r="B126" s="78" t="s">
        <v>112</v>
      </c>
      <c r="C126" s="82" t="s">
        <v>57</v>
      </c>
      <c r="D126" s="83">
        <v>1753.2</v>
      </c>
      <c r="E126" s="195" t="s">
        <v>504</v>
      </c>
      <c r="F126" s="196">
        <v>46109</v>
      </c>
      <c r="G126" s="79" t="s">
        <v>397</v>
      </c>
      <c r="J126" s="104"/>
    </row>
    <row r="127" spans="1:10" x14ac:dyDescent="0.3">
      <c r="A127" s="86" t="s">
        <v>265</v>
      </c>
      <c r="B127" s="87" t="s">
        <v>112</v>
      </c>
      <c r="C127" s="88" t="s">
        <v>58</v>
      </c>
      <c r="D127" s="89">
        <v>205.9</v>
      </c>
      <c r="E127" s="195"/>
      <c r="F127" s="79"/>
      <c r="G127" s="79"/>
      <c r="J127" s="104"/>
    </row>
    <row r="128" spans="1:10" x14ac:dyDescent="0.3">
      <c r="A128" s="86" t="s">
        <v>266</v>
      </c>
      <c r="B128" s="87" t="s">
        <v>112</v>
      </c>
      <c r="C128" s="88" t="s">
        <v>59</v>
      </c>
      <c r="D128" s="89">
        <v>324.7</v>
      </c>
      <c r="E128" s="195"/>
      <c r="F128" s="79"/>
      <c r="G128" s="79"/>
      <c r="J128" s="104"/>
    </row>
    <row r="129" spans="1:10" x14ac:dyDescent="0.3">
      <c r="A129" s="86" t="s">
        <v>332</v>
      </c>
      <c r="B129" s="87" t="s">
        <v>112</v>
      </c>
      <c r="C129" s="88" t="s">
        <v>281</v>
      </c>
      <c r="D129" s="89">
        <v>1183.5999999999999</v>
      </c>
      <c r="E129" s="201" t="s">
        <v>503</v>
      </c>
      <c r="F129" s="85">
        <v>46109</v>
      </c>
      <c r="G129" s="102" t="s">
        <v>460</v>
      </c>
      <c r="J129" s="104"/>
    </row>
    <row r="130" spans="1:10" x14ac:dyDescent="0.3">
      <c r="A130" s="86" t="s">
        <v>333</v>
      </c>
      <c r="B130" s="87" t="s">
        <v>112</v>
      </c>
      <c r="C130" s="88" t="s">
        <v>282</v>
      </c>
      <c r="D130" s="89">
        <v>1183.5999999999999</v>
      </c>
      <c r="E130" s="201" t="s">
        <v>503</v>
      </c>
      <c r="F130" s="85">
        <v>46109</v>
      </c>
      <c r="G130" s="84" t="s">
        <v>460</v>
      </c>
      <c r="J130" s="104"/>
    </row>
    <row r="131" spans="1:10" x14ac:dyDescent="0.3">
      <c r="A131" s="86" t="s">
        <v>334</v>
      </c>
      <c r="B131" s="87" t="s">
        <v>112</v>
      </c>
      <c r="C131" s="88" t="s">
        <v>283</v>
      </c>
      <c r="D131" s="89">
        <v>225.6</v>
      </c>
      <c r="E131" s="201" t="s">
        <v>503</v>
      </c>
      <c r="F131" s="85">
        <v>46109</v>
      </c>
      <c r="G131" s="84" t="s">
        <v>499</v>
      </c>
      <c r="J131" s="104"/>
    </row>
    <row r="132" spans="1:10" x14ac:dyDescent="0.3">
      <c r="A132" s="86" t="s">
        <v>335</v>
      </c>
      <c r="B132" s="87" t="s">
        <v>112</v>
      </c>
      <c r="C132" s="88" t="s">
        <v>284</v>
      </c>
      <c r="D132" s="89">
        <v>225.6</v>
      </c>
      <c r="E132" s="201" t="s">
        <v>503</v>
      </c>
      <c r="F132" s="85">
        <v>46109</v>
      </c>
      <c r="G132" s="84" t="s">
        <v>493</v>
      </c>
      <c r="J132" s="191"/>
    </row>
    <row r="133" spans="1:10" x14ac:dyDescent="0.3">
      <c r="A133" s="184"/>
      <c r="B133" s="184"/>
      <c r="C133" s="185"/>
      <c r="D133" s="186">
        <v>13561.200000000003</v>
      </c>
      <c r="E133" s="185"/>
      <c r="F133" s="185"/>
      <c r="G133" s="208"/>
      <c r="J133" s="103"/>
    </row>
    <row r="134" spans="1:10" x14ac:dyDescent="0.3">
      <c r="A134" s="86" t="s">
        <v>258</v>
      </c>
      <c r="B134" s="78" t="s">
        <v>113</v>
      </c>
      <c r="C134" s="82" t="s">
        <v>61</v>
      </c>
      <c r="D134" s="83">
        <v>4551.2</v>
      </c>
      <c r="E134" s="195" t="s">
        <v>450</v>
      </c>
      <c r="F134" s="196">
        <v>45997</v>
      </c>
      <c r="G134" s="79" t="s">
        <v>393</v>
      </c>
      <c r="J134" s="103"/>
    </row>
    <row r="135" spans="1:10" x14ac:dyDescent="0.3">
      <c r="A135" s="86" t="s">
        <v>259</v>
      </c>
      <c r="B135" s="78" t="s">
        <v>113</v>
      </c>
      <c r="C135" s="82" t="s">
        <v>62</v>
      </c>
      <c r="D135" s="83">
        <v>3763.7</v>
      </c>
      <c r="E135" s="195" t="s">
        <v>450</v>
      </c>
      <c r="F135" s="196">
        <v>45997</v>
      </c>
      <c r="G135" s="79" t="s">
        <v>451</v>
      </c>
      <c r="J135" s="103"/>
    </row>
    <row r="136" spans="1:10" x14ac:dyDescent="0.3">
      <c r="A136" s="86" t="s">
        <v>260</v>
      </c>
      <c r="B136" s="78" t="s">
        <v>113</v>
      </c>
      <c r="C136" s="82" t="s">
        <v>63</v>
      </c>
      <c r="D136" s="83">
        <v>1764.7</v>
      </c>
      <c r="E136" s="195" t="s">
        <v>450</v>
      </c>
      <c r="F136" s="196">
        <v>45997</v>
      </c>
      <c r="G136" s="79" t="s">
        <v>439</v>
      </c>
      <c r="J136" s="104"/>
    </row>
    <row r="137" spans="1:10" x14ac:dyDescent="0.3">
      <c r="A137" s="86" t="s">
        <v>265</v>
      </c>
      <c r="B137" s="87" t="s">
        <v>113</v>
      </c>
      <c r="C137" s="88" t="s">
        <v>64</v>
      </c>
      <c r="D137" s="89">
        <v>222.3</v>
      </c>
      <c r="E137" s="195"/>
      <c r="F137" s="79"/>
      <c r="G137" s="79"/>
      <c r="J137" s="104"/>
    </row>
    <row r="138" spans="1:10" x14ac:dyDescent="0.3">
      <c r="A138" s="86" t="s">
        <v>266</v>
      </c>
      <c r="B138" s="87" t="s">
        <v>113</v>
      </c>
      <c r="C138" s="88" t="s">
        <v>65</v>
      </c>
      <c r="D138" s="89">
        <v>222.9</v>
      </c>
      <c r="E138" s="195"/>
      <c r="F138" s="79"/>
      <c r="G138" s="79"/>
      <c r="J138" s="191"/>
    </row>
    <row r="139" spans="1:10" x14ac:dyDescent="0.3">
      <c r="A139" s="184"/>
      <c r="B139" s="184"/>
      <c r="C139" s="185"/>
      <c r="D139" s="186">
        <v>10524.8</v>
      </c>
      <c r="E139" s="185"/>
      <c r="F139" s="185"/>
      <c r="G139" s="208"/>
      <c r="J139" s="103"/>
    </row>
    <row r="140" spans="1:10" x14ac:dyDescent="0.3">
      <c r="A140" s="86" t="s">
        <v>258</v>
      </c>
      <c r="B140" s="78" t="s">
        <v>114</v>
      </c>
      <c r="C140" s="82" t="s">
        <v>68</v>
      </c>
      <c r="D140" s="83">
        <v>4535.6000000000004</v>
      </c>
      <c r="E140" s="195" t="s">
        <v>516</v>
      </c>
      <c r="F140" s="196">
        <v>46110</v>
      </c>
      <c r="G140" s="79" t="s">
        <v>507</v>
      </c>
      <c r="J140" s="103"/>
    </row>
    <row r="141" spans="1:10" x14ac:dyDescent="0.3">
      <c r="A141" s="86" t="s">
        <v>259</v>
      </c>
      <c r="B141" s="78" t="s">
        <v>114</v>
      </c>
      <c r="C141" s="82" t="s">
        <v>62</v>
      </c>
      <c r="D141" s="83">
        <v>3763.7</v>
      </c>
      <c r="E141" s="195" t="s">
        <v>516</v>
      </c>
      <c r="F141" s="196">
        <v>46110</v>
      </c>
      <c r="G141" s="79" t="s">
        <v>506</v>
      </c>
      <c r="J141" s="103"/>
    </row>
    <row r="142" spans="1:10" x14ac:dyDescent="0.3">
      <c r="A142" s="86" t="s">
        <v>260</v>
      </c>
      <c r="B142" s="78" t="s">
        <v>114</v>
      </c>
      <c r="C142" s="82" t="s">
        <v>63</v>
      </c>
      <c r="D142" s="83">
        <v>1764.7</v>
      </c>
      <c r="E142" s="195" t="s">
        <v>516</v>
      </c>
      <c r="F142" s="196">
        <v>46110</v>
      </c>
      <c r="G142" s="79" t="s">
        <v>469</v>
      </c>
      <c r="J142" s="104"/>
    </row>
    <row r="143" spans="1:10" x14ac:dyDescent="0.3">
      <c r="A143" s="86" t="s">
        <v>265</v>
      </c>
      <c r="B143" s="87" t="s">
        <v>114</v>
      </c>
      <c r="C143" s="88" t="s">
        <v>64</v>
      </c>
      <c r="D143" s="89">
        <v>222.3</v>
      </c>
      <c r="E143" s="195"/>
      <c r="F143" s="79"/>
      <c r="G143" s="79"/>
      <c r="J143" s="104"/>
    </row>
    <row r="144" spans="1:10" x14ac:dyDescent="0.3">
      <c r="A144" s="86" t="s">
        <v>266</v>
      </c>
      <c r="B144" s="87" t="s">
        <v>114</v>
      </c>
      <c r="C144" s="88" t="s">
        <v>65</v>
      </c>
      <c r="D144" s="89">
        <v>222.9</v>
      </c>
      <c r="E144" s="195"/>
      <c r="F144" s="79"/>
      <c r="G144" s="79"/>
      <c r="J144" s="104"/>
    </row>
    <row r="145" spans="1:10" x14ac:dyDescent="0.3">
      <c r="A145" s="86" t="s">
        <v>332</v>
      </c>
      <c r="B145" s="87" t="s">
        <v>114</v>
      </c>
      <c r="C145" s="88" t="s">
        <v>286</v>
      </c>
      <c r="D145" s="89">
        <v>1190.4000000000001</v>
      </c>
      <c r="E145" s="201" t="s">
        <v>505</v>
      </c>
      <c r="F145" s="245">
        <v>46109</v>
      </c>
      <c r="G145" s="102" t="s">
        <v>462</v>
      </c>
      <c r="J145" s="104"/>
    </row>
    <row r="146" spans="1:10" x14ac:dyDescent="0.3">
      <c r="A146" s="86" t="s">
        <v>333</v>
      </c>
      <c r="B146" s="87" t="s">
        <v>114</v>
      </c>
      <c r="C146" s="88" t="s">
        <v>286</v>
      </c>
      <c r="D146" s="89">
        <v>1190.4000000000001</v>
      </c>
      <c r="E146" s="201" t="s">
        <v>505</v>
      </c>
      <c r="F146" s="245">
        <v>46109</v>
      </c>
      <c r="G146" s="84" t="s">
        <v>462</v>
      </c>
      <c r="J146" s="104"/>
    </row>
    <row r="147" spans="1:10" x14ac:dyDescent="0.3">
      <c r="A147" s="86" t="s">
        <v>334</v>
      </c>
      <c r="B147" s="87" t="s">
        <v>114</v>
      </c>
      <c r="C147" s="88" t="s">
        <v>287</v>
      </c>
      <c r="D147" s="89">
        <v>247</v>
      </c>
      <c r="E147" s="201" t="s">
        <v>505</v>
      </c>
      <c r="F147" s="245">
        <v>46109</v>
      </c>
      <c r="G147" s="84" t="s">
        <v>493</v>
      </c>
      <c r="J147" s="104"/>
    </row>
    <row r="148" spans="1:10" x14ac:dyDescent="0.3">
      <c r="A148" s="86" t="s">
        <v>335</v>
      </c>
      <c r="B148" s="87" t="s">
        <v>114</v>
      </c>
      <c r="C148" s="88" t="s">
        <v>287</v>
      </c>
      <c r="D148" s="89">
        <v>247</v>
      </c>
      <c r="E148" s="201" t="s">
        <v>505</v>
      </c>
      <c r="F148" s="245">
        <v>46109</v>
      </c>
      <c r="G148" s="84" t="s">
        <v>493</v>
      </c>
      <c r="J148" s="191"/>
    </row>
    <row r="149" spans="1:10" x14ac:dyDescent="0.3">
      <c r="A149" s="184"/>
      <c r="B149" s="184"/>
      <c r="C149" s="185"/>
      <c r="D149" s="186">
        <v>13383.999999999998</v>
      </c>
      <c r="E149" s="185"/>
      <c r="F149" s="185"/>
      <c r="G149" s="208"/>
      <c r="J149" s="103"/>
    </row>
    <row r="150" spans="1:10" x14ac:dyDescent="0.3">
      <c r="A150" s="86" t="s">
        <v>258</v>
      </c>
      <c r="B150" s="78" t="s">
        <v>115</v>
      </c>
      <c r="C150" s="82" t="s">
        <v>61</v>
      </c>
      <c r="D150" s="83">
        <v>4551.2</v>
      </c>
      <c r="E150" s="195" t="s">
        <v>452</v>
      </c>
      <c r="F150" s="196">
        <v>45997</v>
      </c>
      <c r="G150" s="79" t="s">
        <v>418</v>
      </c>
      <c r="J150" s="103"/>
    </row>
    <row r="151" spans="1:10" x14ac:dyDescent="0.3">
      <c r="A151" s="86" t="s">
        <v>259</v>
      </c>
      <c r="B151" s="78" t="s">
        <v>115</v>
      </c>
      <c r="C151" s="82" t="s">
        <v>62</v>
      </c>
      <c r="D151" s="83">
        <v>3763.7</v>
      </c>
      <c r="E151" s="195" t="s">
        <v>452</v>
      </c>
      <c r="F151" s="196">
        <v>45997</v>
      </c>
      <c r="G151" s="79" t="s">
        <v>451</v>
      </c>
      <c r="J151" s="103"/>
    </row>
    <row r="152" spans="1:10" x14ac:dyDescent="0.3">
      <c r="A152" s="86" t="s">
        <v>260</v>
      </c>
      <c r="B152" s="78" t="s">
        <v>115</v>
      </c>
      <c r="C152" s="82" t="s">
        <v>90</v>
      </c>
      <c r="D152" s="83">
        <v>1764.7</v>
      </c>
      <c r="E152" s="195" t="s">
        <v>452</v>
      </c>
      <c r="F152" s="196">
        <v>45997</v>
      </c>
      <c r="G152" s="79" t="s">
        <v>453</v>
      </c>
      <c r="J152" s="104"/>
    </row>
    <row r="153" spans="1:10" x14ac:dyDescent="0.3">
      <c r="A153" s="86" t="s">
        <v>265</v>
      </c>
      <c r="B153" s="87" t="s">
        <v>115</v>
      </c>
      <c r="C153" s="88" t="s">
        <v>64</v>
      </c>
      <c r="D153" s="89">
        <v>222.3</v>
      </c>
      <c r="E153" s="195"/>
      <c r="F153" s="79"/>
      <c r="G153" s="79"/>
      <c r="J153" s="104"/>
    </row>
    <row r="154" spans="1:10" x14ac:dyDescent="0.3">
      <c r="A154" s="86" t="s">
        <v>266</v>
      </c>
      <c r="B154" s="87" t="s">
        <v>115</v>
      </c>
      <c r="C154" s="88" t="s">
        <v>65</v>
      </c>
      <c r="D154" s="89">
        <v>222.9</v>
      </c>
      <c r="E154" s="195"/>
      <c r="F154" s="79"/>
      <c r="G154" s="79"/>
      <c r="J154" s="191"/>
    </row>
    <row r="155" spans="1:10" x14ac:dyDescent="0.3">
      <c r="A155" s="184"/>
      <c r="B155" s="184"/>
      <c r="C155" s="185"/>
      <c r="D155" s="186">
        <v>10524.8</v>
      </c>
      <c r="E155" s="185"/>
      <c r="F155" s="185"/>
      <c r="G155" s="208"/>
      <c r="J155" s="103"/>
    </row>
    <row r="156" spans="1:10" x14ac:dyDescent="0.3">
      <c r="A156" s="86" t="s">
        <v>258</v>
      </c>
      <c r="B156" s="78" t="s">
        <v>116</v>
      </c>
      <c r="C156" s="82" t="s">
        <v>68</v>
      </c>
      <c r="D156" s="83">
        <v>4535.6000000000004</v>
      </c>
      <c r="E156" s="195" t="s">
        <v>517</v>
      </c>
      <c r="F156" s="196">
        <v>46110</v>
      </c>
      <c r="G156" s="79" t="s">
        <v>507</v>
      </c>
      <c r="J156" s="103"/>
    </row>
    <row r="157" spans="1:10" x14ac:dyDescent="0.3">
      <c r="A157" s="86" t="s">
        <v>259</v>
      </c>
      <c r="B157" s="78" t="s">
        <v>116</v>
      </c>
      <c r="C157" s="82" t="s">
        <v>62</v>
      </c>
      <c r="D157" s="83">
        <v>3763.7</v>
      </c>
      <c r="E157" s="195" t="s">
        <v>517</v>
      </c>
      <c r="F157" s="196">
        <v>46110</v>
      </c>
      <c r="G157" s="79" t="s">
        <v>506</v>
      </c>
      <c r="J157" s="103"/>
    </row>
    <row r="158" spans="1:10" x14ac:dyDescent="0.3">
      <c r="A158" s="86" t="s">
        <v>260</v>
      </c>
      <c r="B158" s="78" t="s">
        <v>116</v>
      </c>
      <c r="C158" s="82" t="s">
        <v>91</v>
      </c>
      <c r="D158" s="83">
        <v>1764.7</v>
      </c>
      <c r="E158" s="195" t="s">
        <v>517</v>
      </c>
      <c r="F158" s="196">
        <v>46110</v>
      </c>
      <c r="G158" s="79" t="s">
        <v>453</v>
      </c>
      <c r="J158" s="104"/>
    </row>
    <row r="159" spans="1:10" x14ac:dyDescent="0.3">
      <c r="A159" s="86" t="s">
        <v>265</v>
      </c>
      <c r="B159" s="87" t="s">
        <v>116</v>
      </c>
      <c r="C159" s="88" t="s">
        <v>64</v>
      </c>
      <c r="D159" s="89">
        <v>222.3</v>
      </c>
      <c r="E159" s="195"/>
      <c r="F159" s="79"/>
      <c r="G159" s="79"/>
      <c r="J159" s="104"/>
    </row>
    <row r="160" spans="1:10" x14ac:dyDescent="0.3">
      <c r="A160" s="86" t="s">
        <v>266</v>
      </c>
      <c r="B160" s="87" t="s">
        <v>116</v>
      </c>
      <c r="C160" s="88" t="s">
        <v>65</v>
      </c>
      <c r="D160" s="89">
        <v>222.9</v>
      </c>
      <c r="E160" s="195"/>
      <c r="F160" s="79"/>
      <c r="G160" s="79"/>
      <c r="J160" s="104"/>
    </row>
    <row r="161" spans="1:10" x14ac:dyDescent="0.3">
      <c r="A161" s="86" t="s">
        <v>332</v>
      </c>
      <c r="B161" s="87" t="s">
        <v>116</v>
      </c>
      <c r="C161" s="88" t="s">
        <v>286</v>
      </c>
      <c r="D161" s="89">
        <v>1190.4000000000001</v>
      </c>
      <c r="E161" s="201" t="s">
        <v>511</v>
      </c>
      <c r="F161" s="85">
        <v>46109</v>
      </c>
      <c r="G161" s="102" t="s">
        <v>462</v>
      </c>
      <c r="J161" s="104"/>
    </row>
    <row r="162" spans="1:10" x14ac:dyDescent="0.3">
      <c r="A162" s="86" t="s">
        <v>333</v>
      </c>
      <c r="B162" s="87" t="s">
        <v>116</v>
      </c>
      <c r="C162" s="88" t="s">
        <v>286</v>
      </c>
      <c r="D162" s="89">
        <v>1190.4000000000001</v>
      </c>
      <c r="E162" s="201" t="s">
        <v>511</v>
      </c>
      <c r="F162" s="85">
        <v>46109</v>
      </c>
      <c r="G162" s="84" t="s">
        <v>462</v>
      </c>
      <c r="J162" s="104"/>
    </row>
    <row r="163" spans="1:10" x14ac:dyDescent="0.3">
      <c r="A163" s="86" t="s">
        <v>334</v>
      </c>
      <c r="B163" s="87" t="s">
        <v>116</v>
      </c>
      <c r="C163" s="88" t="s">
        <v>287</v>
      </c>
      <c r="D163" s="89">
        <v>247</v>
      </c>
      <c r="E163" s="201" t="s">
        <v>511</v>
      </c>
      <c r="F163" s="85">
        <v>46109</v>
      </c>
      <c r="G163" s="84" t="s">
        <v>493</v>
      </c>
      <c r="J163" s="104"/>
    </row>
    <row r="164" spans="1:10" x14ac:dyDescent="0.3">
      <c r="A164" s="86" t="s">
        <v>335</v>
      </c>
      <c r="B164" s="87" t="s">
        <v>116</v>
      </c>
      <c r="C164" s="88" t="s">
        <v>287</v>
      </c>
      <c r="D164" s="89">
        <v>247</v>
      </c>
      <c r="E164" s="201" t="s">
        <v>511</v>
      </c>
      <c r="F164" s="85">
        <v>46109</v>
      </c>
      <c r="G164" s="84" t="s">
        <v>493</v>
      </c>
      <c r="J164" s="191"/>
    </row>
    <row r="165" spans="1:10" x14ac:dyDescent="0.3">
      <c r="A165" s="184"/>
      <c r="B165" s="184"/>
      <c r="C165" s="185"/>
      <c r="D165" s="186">
        <v>13383.999999999998</v>
      </c>
      <c r="E165" s="185"/>
      <c r="F165" s="185"/>
      <c r="G165" s="208"/>
      <c r="J165" s="103"/>
    </row>
    <row r="166" spans="1:10" x14ac:dyDescent="0.3">
      <c r="A166" s="86" t="s">
        <v>258</v>
      </c>
      <c r="B166" s="78" t="s">
        <v>117</v>
      </c>
      <c r="C166" s="82" t="s">
        <v>61</v>
      </c>
      <c r="D166" s="83">
        <v>4551.2</v>
      </c>
      <c r="E166" s="195" t="s">
        <v>419</v>
      </c>
      <c r="F166" s="196">
        <v>45997</v>
      </c>
      <c r="G166" s="79" t="s">
        <v>454</v>
      </c>
      <c r="J166" s="103"/>
    </row>
    <row r="167" spans="1:10" x14ac:dyDescent="0.3">
      <c r="A167" s="86" t="s">
        <v>259</v>
      </c>
      <c r="B167" s="78" t="s">
        <v>117</v>
      </c>
      <c r="C167" s="82" t="s">
        <v>62</v>
      </c>
      <c r="D167" s="83">
        <v>3763.7</v>
      </c>
      <c r="E167" s="195" t="s">
        <v>419</v>
      </c>
      <c r="F167" s="196">
        <v>45997</v>
      </c>
      <c r="G167" s="79" t="s">
        <v>451</v>
      </c>
      <c r="J167" s="103"/>
    </row>
    <row r="168" spans="1:10" x14ac:dyDescent="0.3">
      <c r="A168" s="86" t="s">
        <v>260</v>
      </c>
      <c r="B168" s="78" t="s">
        <v>117</v>
      </c>
      <c r="C168" s="82" t="s">
        <v>63</v>
      </c>
      <c r="D168" s="83">
        <v>1764.7</v>
      </c>
      <c r="E168" s="195" t="s">
        <v>419</v>
      </c>
      <c r="F168" s="196">
        <v>45997</v>
      </c>
      <c r="G168" s="79" t="s">
        <v>439</v>
      </c>
      <c r="J168" s="104"/>
    </row>
    <row r="169" spans="1:10" x14ac:dyDescent="0.3">
      <c r="A169" s="86" t="s">
        <v>265</v>
      </c>
      <c r="B169" s="87" t="s">
        <v>117</v>
      </c>
      <c r="C169" s="88" t="s">
        <v>64</v>
      </c>
      <c r="D169" s="89">
        <v>222.3</v>
      </c>
      <c r="E169" s="195"/>
      <c r="F169" s="79"/>
      <c r="G169" s="79"/>
      <c r="J169" s="104"/>
    </row>
    <row r="170" spans="1:10" x14ac:dyDescent="0.3">
      <c r="A170" s="86" t="s">
        <v>266</v>
      </c>
      <c r="B170" s="87" t="s">
        <v>117</v>
      </c>
      <c r="C170" s="88" t="s">
        <v>65</v>
      </c>
      <c r="D170" s="89">
        <v>222.9</v>
      </c>
      <c r="E170" s="195"/>
      <c r="F170" s="79"/>
      <c r="G170" s="79"/>
      <c r="J170" s="191"/>
    </row>
    <row r="171" spans="1:10" x14ac:dyDescent="0.3">
      <c r="A171" s="184"/>
      <c r="B171" s="184"/>
      <c r="C171" s="185"/>
      <c r="D171" s="186">
        <v>10524.8</v>
      </c>
      <c r="E171" s="185"/>
      <c r="F171" s="185"/>
      <c r="G171" s="208"/>
      <c r="J171" s="103"/>
    </row>
    <row r="172" spans="1:10" x14ac:dyDescent="0.3">
      <c r="A172" s="86" t="s">
        <v>258</v>
      </c>
      <c r="B172" s="78" t="s">
        <v>118</v>
      </c>
      <c r="C172" s="82" t="s">
        <v>92</v>
      </c>
      <c r="D172" s="83">
        <v>4386.3999999999996</v>
      </c>
      <c r="E172" s="195" t="s">
        <v>518</v>
      </c>
      <c r="F172" s="196">
        <v>46113</v>
      </c>
      <c r="G172" s="79" t="s">
        <v>393</v>
      </c>
      <c r="J172" s="103"/>
    </row>
    <row r="173" spans="1:10" x14ac:dyDescent="0.3">
      <c r="A173" s="86" t="s">
        <v>259</v>
      </c>
      <c r="B173" s="78" t="s">
        <v>118</v>
      </c>
      <c r="C173" s="82" t="s">
        <v>74</v>
      </c>
      <c r="D173" s="83">
        <v>3796.8</v>
      </c>
      <c r="E173" s="195" t="s">
        <v>518</v>
      </c>
      <c r="F173" s="196">
        <v>46113</v>
      </c>
      <c r="G173" s="79" t="s">
        <v>469</v>
      </c>
      <c r="J173" s="103"/>
    </row>
    <row r="174" spans="1:10" x14ac:dyDescent="0.3">
      <c r="A174" s="86" t="s">
        <v>260</v>
      </c>
      <c r="B174" s="78" t="s">
        <v>118</v>
      </c>
      <c r="C174" s="82" t="s">
        <v>63</v>
      </c>
      <c r="D174" s="83">
        <v>1764.7</v>
      </c>
      <c r="E174" s="195" t="s">
        <v>518</v>
      </c>
      <c r="F174" s="196">
        <v>46113</v>
      </c>
      <c r="G174" s="79" t="s">
        <v>469</v>
      </c>
      <c r="J174" s="104"/>
    </row>
    <row r="175" spans="1:10" x14ac:dyDescent="0.3">
      <c r="A175" s="86" t="s">
        <v>265</v>
      </c>
      <c r="B175" s="87" t="s">
        <v>118</v>
      </c>
      <c r="C175" s="88" t="s">
        <v>75</v>
      </c>
      <c r="D175" s="89">
        <v>231.3</v>
      </c>
      <c r="E175" s="195"/>
      <c r="F175" s="79"/>
      <c r="G175" s="79"/>
      <c r="J175" s="104"/>
    </row>
    <row r="176" spans="1:10" x14ac:dyDescent="0.3">
      <c r="A176" s="86" t="s">
        <v>266</v>
      </c>
      <c r="B176" s="87" t="s">
        <v>118</v>
      </c>
      <c r="C176" s="88" t="s">
        <v>76</v>
      </c>
      <c r="D176" s="89">
        <v>231.8</v>
      </c>
      <c r="E176" s="195"/>
      <c r="F176" s="79"/>
      <c r="G176" s="79"/>
      <c r="J176" s="104"/>
    </row>
    <row r="177" spans="1:10" x14ac:dyDescent="0.3">
      <c r="A177" s="86" t="s">
        <v>332</v>
      </c>
      <c r="B177" s="87" t="s">
        <v>118</v>
      </c>
      <c r="C177" s="88" t="s">
        <v>289</v>
      </c>
      <c r="D177" s="89">
        <v>1215</v>
      </c>
      <c r="E177" s="201" t="s">
        <v>512</v>
      </c>
      <c r="F177" s="85">
        <v>46109</v>
      </c>
      <c r="G177" s="84" t="s">
        <v>462</v>
      </c>
      <c r="J177" s="104"/>
    </row>
    <row r="178" spans="1:10" x14ac:dyDescent="0.3">
      <c r="A178" s="86" t="s">
        <v>333</v>
      </c>
      <c r="B178" s="87" t="s">
        <v>118</v>
      </c>
      <c r="C178" s="88" t="s">
        <v>290</v>
      </c>
      <c r="D178" s="89">
        <v>1219.4000000000001</v>
      </c>
      <c r="E178" s="201" t="s">
        <v>512</v>
      </c>
      <c r="F178" s="85">
        <v>46109</v>
      </c>
      <c r="G178" s="84" t="s">
        <v>462</v>
      </c>
      <c r="J178" s="104"/>
    </row>
    <row r="179" spans="1:10" x14ac:dyDescent="0.3">
      <c r="A179" s="86" t="s">
        <v>334</v>
      </c>
      <c r="B179" s="87" t="s">
        <v>118</v>
      </c>
      <c r="C179" s="88" t="s">
        <v>291</v>
      </c>
      <c r="D179" s="89">
        <v>258.10000000000002</v>
      </c>
      <c r="E179" s="201" t="s">
        <v>512</v>
      </c>
      <c r="F179" s="85">
        <v>46109</v>
      </c>
      <c r="G179" s="84" t="s">
        <v>496</v>
      </c>
      <c r="J179" s="104"/>
    </row>
    <row r="180" spans="1:10" x14ac:dyDescent="0.3">
      <c r="A180" s="86" t="s">
        <v>335</v>
      </c>
      <c r="B180" s="87" t="s">
        <v>118</v>
      </c>
      <c r="C180" s="88" t="s">
        <v>292</v>
      </c>
      <c r="D180" s="89">
        <v>319.3</v>
      </c>
      <c r="E180" s="201" t="s">
        <v>512</v>
      </c>
      <c r="F180" s="85">
        <v>46109</v>
      </c>
      <c r="G180" s="84" t="s">
        <v>496</v>
      </c>
      <c r="J180" s="191"/>
    </row>
    <row r="181" spans="1:10" x14ac:dyDescent="0.3">
      <c r="A181" s="184"/>
      <c r="B181" s="184"/>
      <c r="C181" s="185"/>
      <c r="D181" s="186">
        <v>13422.799999999997</v>
      </c>
      <c r="E181" s="185"/>
      <c r="F181" s="185"/>
      <c r="G181" s="208"/>
      <c r="J181" s="103"/>
    </row>
    <row r="182" spans="1:10" x14ac:dyDescent="0.3">
      <c r="A182" s="86" t="s">
        <v>258</v>
      </c>
      <c r="B182" s="78" t="s">
        <v>119</v>
      </c>
      <c r="C182" s="82" t="s">
        <v>77</v>
      </c>
      <c r="D182" s="83">
        <v>4425.2</v>
      </c>
      <c r="E182" s="195" t="s">
        <v>519</v>
      </c>
      <c r="F182" s="196">
        <v>46113</v>
      </c>
      <c r="G182" s="79" t="s">
        <v>411</v>
      </c>
      <c r="J182" s="103"/>
    </row>
    <row r="183" spans="1:10" x14ac:dyDescent="0.3">
      <c r="A183" s="86" t="s">
        <v>259</v>
      </c>
      <c r="B183" s="78" t="s">
        <v>119</v>
      </c>
      <c r="C183" s="82" t="s">
        <v>78</v>
      </c>
      <c r="D183" s="83">
        <v>3785.3</v>
      </c>
      <c r="E183" s="195" t="s">
        <v>519</v>
      </c>
      <c r="F183" s="196">
        <v>46113</v>
      </c>
      <c r="G183" s="79" t="s">
        <v>508</v>
      </c>
      <c r="J183" s="103"/>
    </row>
    <row r="184" spans="1:10" x14ac:dyDescent="0.3">
      <c r="A184" s="86" t="s">
        <v>260</v>
      </c>
      <c r="B184" s="78" t="s">
        <v>119</v>
      </c>
      <c r="C184" s="82" t="s">
        <v>79</v>
      </c>
      <c r="D184" s="83">
        <v>1786.1</v>
      </c>
      <c r="E184" s="195" t="s">
        <v>519</v>
      </c>
      <c r="F184" s="196">
        <v>46113</v>
      </c>
      <c r="G184" s="79" t="s">
        <v>469</v>
      </c>
      <c r="J184" s="104"/>
    </row>
    <row r="185" spans="1:10" x14ac:dyDescent="0.3">
      <c r="A185" s="86" t="s">
        <v>265</v>
      </c>
      <c r="B185" s="87" t="s">
        <v>119</v>
      </c>
      <c r="C185" s="88" t="s">
        <v>80</v>
      </c>
      <c r="D185" s="89">
        <v>232.6</v>
      </c>
      <c r="E185" s="195"/>
      <c r="F185" s="79"/>
      <c r="G185" s="79"/>
      <c r="J185" s="104"/>
    </row>
    <row r="186" spans="1:10" x14ac:dyDescent="0.3">
      <c r="A186" s="86" t="s">
        <v>266</v>
      </c>
      <c r="B186" s="87" t="s">
        <v>119</v>
      </c>
      <c r="C186" s="88" t="s">
        <v>81</v>
      </c>
      <c r="D186" s="89">
        <v>242.3</v>
      </c>
      <c r="E186" s="195"/>
      <c r="F186" s="79"/>
      <c r="G186" s="79"/>
      <c r="J186" s="191"/>
    </row>
    <row r="187" spans="1:10" x14ac:dyDescent="0.3">
      <c r="A187" s="184"/>
      <c r="B187" s="184"/>
      <c r="C187" s="185"/>
      <c r="D187" s="186">
        <v>10471.5</v>
      </c>
      <c r="E187" s="185"/>
      <c r="F187" s="185"/>
      <c r="G187" s="208"/>
      <c r="J187" s="103"/>
    </row>
    <row r="188" spans="1:10" x14ac:dyDescent="0.3">
      <c r="A188" s="86" t="s">
        <v>258</v>
      </c>
      <c r="B188" s="78" t="s">
        <v>120</v>
      </c>
      <c r="C188" s="82" t="s">
        <v>82</v>
      </c>
      <c r="D188" s="83">
        <v>4535.6000000000004</v>
      </c>
      <c r="E188" s="195" t="s">
        <v>520</v>
      </c>
      <c r="F188" s="196">
        <v>46114</v>
      </c>
      <c r="G188" s="79" t="s">
        <v>471</v>
      </c>
      <c r="J188" s="103"/>
    </row>
    <row r="189" spans="1:10" x14ac:dyDescent="0.3">
      <c r="A189" s="86" t="s">
        <v>259</v>
      </c>
      <c r="B189" s="78" t="s">
        <v>120</v>
      </c>
      <c r="C189" s="82" t="s">
        <v>83</v>
      </c>
      <c r="D189" s="83">
        <v>3796.8</v>
      </c>
      <c r="E189" s="195" t="s">
        <v>520</v>
      </c>
      <c r="F189" s="196">
        <v>46114</v>
      </c>
      <c r="G189" s="79" t="s">
        <v>475</v>
      </c>
      <c r="J189" s="103"/>
    </row>
    <row r="190" spans="1:10" x14ac:dyDescent="0.3">
      <c r="A190" s="86" t="s">
        <v>260</v>
      </c>
      <c r="B190" s="78" t="s">
        <v>120</v>
      </c>
      <c r="C190" s="82" t="s">
        <v>63</v>
      </c>
      <c r="D190" s="83">
        <v>1764.7</v>
      </c>
      <c r="E190" s="195" t="s">
        <v>520</v>
      </c>
      <c r="F190" s="196">
        <v>46114</v>
      </c>
      <c r="G190" s="79" t="s">
        <v>469</v>
      </c>
      <c r="J190" s="104"/>
    </row>
    <row r="191" spans="1:10" x14ac:dyDescent="0.3">
      <c r="A191" s="86" t="s">
        <v>265</v>
      </c>
      <c r="B191" s="87" t="s">
        <v>120</v>
      </c>
      <c r="C191" s="88" t="s">
        <v>84</v>
      </c>
      <c r="D191" s="89">
        <v>231.3</v>
      </c>
      <c r="E191" s="195"/>
      <c r="F191" s="79"/>
      <c r="G191" s="84"/>
      <c r="J191" s="104"/>
    </row>
    <row r="192" spans="1:10" x14ac:dyDescent="0.3">
      <c r="A192" s="86" t="s">
        <v>266</v>
      </c>
      <c r="B192" s="87" t="s">
        <v>120</v>
      </c>
      <c r="C192" s="88" t="s">
        <v>85</v>
      </c>
      <c r="D192" s="89">
        <v>231.8</v>
      </c>
      <c r="E192" s="195"/>
      <c r="F192" s="79"/>
      <c r="G192" s="84"/>
      <c r="J192" s="104"/>
    </row>
    <row r="193" spans="1:10" x14ac:dyDescent="0.3">
      <c r="A193" s="86" t="s">
        <v>332</v>
      </c>
      <c r="B193" s="87" t="s">
        <v>120</v>
      </c>
      <c r="C193" s="88" t="s">
        <v>293</v>
      </c>
      <c r="D193" s="89">
        <v>1198.7</v>
      </c>
      <c r="E193" s="201" t="s">
        <v>513</v>
      </c>
      <c r="F193" s="85">
        <v>46110</v>
      </c>
      <c r="G193" s="241" t="s">
        <v>460</v>
      </c>
      <c r="J193" s="104"/>
    </row>
    <row r="194" spans="1:10" x14ac:dyDescent="0.3">
      <c r="A194" s="86" t="s">
        <v>333</v>
      </c>
      <c r="B194" s="87" t="s">
        <v>120</v>
      </c>
      <c r="C194" s="88" t="s">
        <v>294</v>
      </c>
      <c r="D194" s="89">
        <v>1234.3</v>
      </c>
      <c r="E194" s="201" t="s">
        <v>513</v>
      </c>
      <c r="F194" s="85">
        <v>46110</v>
      </c>
      <c r="G194" s="84" t="s">
        <v>460</v>
      </c>
      <c r="J194" s="104"/>
    </row>
    <row r="195" spans="1:10" x14ac:dyDescent="0.3">
      <c r="A195" s="86" t="s">
        <v>334</v>
      </c>
      <c r="B195" s="87" t="s">
        <v>120</v>
      </c>
      <c r="C195" s="88" t="s">
        <v>295</v>
      </c>
      <c r="D195" s="89">
        <v>258.10000000000002</v>
      </c>
      <c r="E195" s="201" t="s">
        <v>513</v>
      </c>
      <c r="F195" s="85">
        <v>46110</v>
      </c>
      <c r="G195" s="84" t="s">
        <v>496</v>
      </c>
      <c r="J195" s="104"/>
    </row>
    <row r="196" spans="1:10" x14ac:dyDescent="0.3">
      <c r="A196" s="86" t="s">
        <v>335</v>
      </c>
      <c r="B196" s="87" t="s">
        <v>120</v>
      </c>
      <c r="C196" s="88" t="s">
        <v>284</v>
      </c>
      <c r="D196" s="89">
        <v>225.6</v>
      </c>
      <c r="E196" s="201" t="s">
        <v>513</v>
      </c>
      <c r="F196" s="85">
        <v>46110</v>
      </c>
      <c r="G196" s="84" t="s">
        <v>493</v>
      </c>
      <c r="J196" s="191"/>
    </row>
    <row r="197" spans="1:10" x14ac:dyDescent="0.3">
      <c r="A197" s="184"/>
      <c r="B197" s="184"/>
      <c r="C197" s="185"/>
      <c r="D197" s="186">
        <v>13476.900000000001</v>
      </c>
      <c r="E197" s="185"/>
      <c r="F197" s="185"/>
      <c r="G197" s="208"/>
      <c r="J197" s="103"/>
    </row>
    <row r="198" spans="1:10" x14ac:dyDescent="0.3">
      <c r="A198" s="86" t="s">
        <v>258</v>
      </c>
      <c r="B198" s="78" t="s">
        <v>121</v>
      </c>
      <c r="C198" s="82" t="s">
        <v>61</v>
      </c>
      <c r="D198" s="83">
        <v>4551.2</v>
      </c>
      <c r="E198" s="195" t="s">
        <v>501</v>
      </c>
      <c r="F198" s="196">
        <v>45997</v>
      </c>
      <c r="G198" s="79" t="s">
        <v>509</v>
      </c>
      <c r="J198" s="103"/>
    </row>
    <row r="199" spans="1:10" x14ac:dyDescent="0.3">
      <c r="A199" s="86" t="s">
        <v>259</v>
      </c>
      <c r="B199" s="78" t="s">
        <v>121</v>
      </c>
      <c r="C199" s="82" t="s">
        <v>62</v>
      </c>
      <c r="D199" s="83">
        <v>3763.7</v>
      </c>
      <c r="E199" s="195" t="s">
        <v>501</v>
      </c>
      <c r="F199" s="196">
        <v>45997</v>
      </c>
      <c r="G199" s="79" t="s">
        <v>455</v>
      </c>
      <c r="J199" s="103"/>
    </row>
    <row r="200" spans="1:10" x14ac:dyDescent="0.3">
      <c r="A200" s="86" t="s">
        <v>260</v>
      </c>
      <c r="B200" s="78" t="s">
        <v>121</v>
      </c>
      <c r="C200" s="82" t="s">
        <v>63</v>
      </c>
      <c r="D200" s="83">
        <v>1764.7</v>
      </c>
      <c r="E200" s="195" t="s">
        <v>501</v>
      </c>
      <c r="F200" s="196">
        <v>45997</v>
      </c>
      <c r="G200" s="79" t="s">
        <v>397</v>
      </c>
      <c r="J200" s="104"/>
    </row>
    <row r="201" spans="1:10" x14ac:dyDescent="0.3">
      <c r="A201" s="86" t="s">
        <v>265</v>
      </c>
      <c r="B201" s="87" t="s">
        <v>121</v>
      </c>
      <c r="C201" s="88" t="s">
        <v>64</v>
      </c>
      <c r="D201" s="89">
        <v>222.3</v>
      </c>
      <c r="E201" s="195"/>
      <c r="F201" s="79"/>
      <c r="G201" s="79"/>
      <c r="J201" s="104"/>
    </row>
    <row r="202" spans="1:10" x14ac:dyDescent="0.3">
      <c r="A202" s="86" t="s">
        <v>266</v>
      </c>
      <c r="B202" s="87" t="s">
        <v>121</v>
      </c>
      <c r="C202" s="88" t="s">
        <v>65</v>
      </c>
      <c r="D202" s="89">
        <v>222.9</v>
      </c>
      <c r="E202" s="195"/>
      <c r="F202" s="79"/>
      <c r="G202" s="79"/>
      <c r="J202" s="191"/>
    </row>
    <row r="203" spans="1:10" x14ac:dyDescent="0.3">
      <c r="A203" s="184"/>
      <c r="B203" s="184"/>
      <c r="C203" s="185"/>
      <c r="D203" s="186">
        <v>10524.8</v>
      </c>
      <c r="E203" s="185"/>
      <c r="F203" s="185"/>
      <c r="G203" s="208"/>
      <c r="J203" s="103"/>
    </row>
    <row r="204" spans="1:10" x14ac:dyDescent="0.3">
      <c r="A204" s="86" t="s">
        <v>258</v>
      </c>
      <c r="B204" s="78" t="s">
        <v>122</v>
      </c>
      <c r="C204" s="82" t="s">
        <v>68</v>
      </c>
      <c r="D204" s="83">
        <v>4535.6000000000004</v>
      </c>
      <c r="E204" s="195" t="s">
        <v>521</v>
      </c>
      <c r="F204" s="196">
        <v>46115</v>
      </c>
      <c r="G204" s="79" t="s">
        <v>510</v>
      </c>
      <c r="J204" s="103"/>
    </row>
    <row r="205" spans="1:10" x14ac:dyDescent="0.3">
      <c r="A205" s="86" t="s">
        <v>259</v>
      </c>
      <c r="B205" s="78" t="s">
        <v>122</v>
      </c>
      <c r="C205" s="82" t="s">
        <v>62</v>
      </c>
      <c r="D205" s="83">
        <v>3763.7</v>
      </c>
      <c r="E205" s="195" t="s">
        <v>521</v>
      </c>
      <c r="F205" s="196">
        <v>46115</v>
      </c>
      <c r="G205" s="79" t="s">
        <v>506</v>
      </c>
      <c r="J205" s="103"/>
    </row>
    <row r="206" spans="1:10" x14ac:dyDescent="0.3">
      <c r="A206" s="86" t="s">
        <v>260</v>
      </c>
      <c r="B206" s="78" t="s">
        <v>122</v>
      </c>
      <c r="C206" s="82" t="s">
        <v>63</v>
      </c>
      <c r="D206" s="83">
        <v>1764.7</v>
      </c>
      <c r="E206" s="195" t="s">
        <v>521</v>
      </c>
      <c r="F206" s="196">
        <v>46115</v>
      </c>
      <c r="G206" s="79" t="s">
        <v>508</v>
      </c>
      <c r="J206" s="104"/>
    </row>
    <row r="207" spans="1:10" x14ac:dyDescent="0.3">
      <c r="A207" s="86" t="s">
        <v>265</v>
      </c>
      <c r="B207" s="87" t="s">
        <v>122</v>
      </c>
      <c r="C207" s="88" t="s">
        <v>64</v>
      </c>
      <c r="D207" s="89">
        <v>222.3</v>
      </c>
      <c r="E207" s="195"/>
      <c r="F207" s="79"/>
      <c r="G207" s="79"/>
      <c r="J207" s="104"/>
    </row>
    <row r="208" spans="1:10" x14ac:dyDescent="0.3">
      <c r="A208" s="86" t="s">
        <v>266</v>
      </c>
      <c r="B208" s="87" t="s">
        <v>122</v>
      </c>
      <c r="C208" s="88" t="s">
        <v>65</v>
      </c>
      <c r="D208" s="89">
        <v>222.9</v>
      </c>
      <c r="E208" s="195"/>
      <c r="F208" s="79"/>
      <c r="G208" s="79"/>
      <c r="J208" s="104"/>
    </row>
    <row r="209" spans="1:10" x14ac:dyDescent="0.3">
      <c r="A209" s="86" t="s">
        <v>332</v>
      </c>
      <c r="B209" s="87" t="s">
        <v>122</v>
      </c>
      <c r="C209" s="88" t="s">
        <v>286</v>
      </c>
      <c r="D209" s="89">
        <v>1190.4000000000001</v>
      </c>
      <c r="E209" s="201" t="s">
        <v>514</v>
      </c>
      <c r="F209" s="85">
        <v>46110</v>
      </c>
      <c r="G209" s="84" t="s">
        <v>462</v>
      </c>
      <c r="J209" s="104"/>
    </row>
    <row r="210" spans="1:10" x14ac:dyDescent="0.3">
      <c r="A210" s="86" t="s">
        <v>333</v>
      </c>
      <c r="B210" s="87" t="s">
        <v>122</v>
      </c>
      <c r="C210" s="88" t="s">
        <v>286</v>
      </c>
      <c r="D210" s="89">
        <v>1190.4000000000001</v>
      </c>
      <c r="E210" s="201" t="s">
        <v>514</v>
      </c>
      <c r="F210" s="85">
        <v>46110</v>
      </c>
      <c r="G210" s="84" t="s">
        <v>462</v>
      </c>
      <c r="J210" s="104"/>
    </row>
    <row r="211" spans="1:10" x14ac:dyDescent="0.3">
      <c r="A211" s="86" t="s">
        <v>334</v>
      </c>
      <c r="B211" s="87" t="s">
        <v>122</v>
      </c>
      <c r="C211" s="88" t="s">
        <v>287</v>
      </c>
      <c r="D211" s="89">
        <v>247</v>
      </c>
      <c r="E211" s="201" t="s">
        <v>514</v>
      </c>
      <c r="F211" s="85">
        <v>46110</v>
      </c>
      <c r="G211" s="84" t="s">
        <v>493</v>
      </c>
      <c r="J211" s="104"/>
    </row>
    <row r="212" spans="1:10" x14ac:dyDescent="0.3">
      <c r="A212" s="86" t="s">
        <v>335</v>
      </c>
      <c r="B212" s="87" t="s">
        <v>122</v>
      </c>
      <c r="C212" s="88" t="s">
        <v>287</v>
      </c>
      <c r="D212" s="89">
        <v>247</v>
      </c>
      <c r="E212" s="201" t="s">
        <v>514</v>
      </c>
      <c r="F212" s="85">
        <v>46110</v>
      </c>
      <c r="G212" s="84" t="s">
        <v>493</v>
      </c>
      <c r="J212" s="191"/>
    </row>
    <row r="213" spans="1:10" x14ac:dyDescent="0.3">
      <c r="A213" s="184"/>
      <c r="B213" s="184"/>
      <c r="C213" s="185"/>
      <c r="D213" s="186">
        <v>13383.999999999998</v>
      </c>
      <c r="E213" s="185"/>
      <c r="F213" s="185"/>
      <c r="G213" s="208"/>
      <c r="J213" s="103"/>
    </row>
    <row r="214" spans="1:10" x14ac:dyDescent="0.3">
      <c r="A214" s="86" t="s">
        <v>258</v>
      </c>
      <c r="B214" s="78" t="s">
        <v>123</v>
      </c>
      <c r="C214" s="82" t="s">
        <v>61</v>
      </c>
      <c r="D214" s="83">
        <v>4551.2</v>
      </c>
      <c r="E214" s="195" t="s">
        <v>525</v>
      </c>
      <c r="F214" s="196">
        <v>45999</v>
      </c>
      <c r="G214" s="79" t="s">
        <v>509</v>
      </c>
      <c r="J214" s="103"/>
    </row>
    <row r="215" spans="1:10" x14ac:dyDescent="0.3">
      <c r="A215" s="86" t="s">
        <v>259</v>
      </c>
      <c r="B215" s="78" t="s">
        <v>123</v>
      </c>
      <c r="C215" s="82" t="s">
        <v>62</v>
      </c>
      <c r="D215" s="83">
        <v>3763.7</v>
      </c>
      <c r="E215" s="195" t="s">
        <v>525</v>
      </c>
      <c r="F215" s="196">
        <v>45999</v>
      </c>
      <c r="G215" s="79" t="s">
        <v>455</v>
      </c>
      <c r="J215" s="103"/>
    </row>
    <row r="216" spans="1:10" x14ac:dyDescent="0.3">
      <c r="A216" s="86" t="s">
        <v>260</v>
      </c>
      <c r="B216" s="78" t="s">
        <v>123</v>
      </c>
      <c r="C216" s="82" t="s">
        <v>63</v>
      </c>
      <c r="D216" s="83">
        <v>1764.7</v>
      </c>
      <c r="E216" s="195" t="s">
        <v>525</v>
      </c>
      <c r="F216" s="196">
        <v>45999</v>
      </c>
      <c r="G216" s="79" t="s">
        <v>397</v>
      </c>
      <c r="J216" s="104"/>
    </row>
    <row r="217" spans="1:10" x14ac:dyDescent="0.3">
      <c r="A217" s="86" t="s">
        <v>265</v>
      </c>
      <c r="B217" s="87" t="s">
        <v>123</v>
      </c>
      <c r="C217" s="88" t="s">
        <v>64</v>
      </c>
      <c r="D217" s="89">
        <v>222.3</v>
      </c>
      <c r="E217" s="195"/>
      <c r="F217" s="79"/>
      <c r="G217" s="79"/>
      <c r="J217" s="104"/>
    </row>
    <row r="218" spans="1:10" x14ac:dyDescent="0.3">
      <c r="A218" s="86" t="s">
        <v>266</v>
      </c>
      <c r="B218" s="87" t="s">
        <v>123</v>
      </c>
      <c r="C218" s="88" t="s">
        <v>65</v>
      </c>
      <c r="D218" s="89">
        <v>222.9</v>
      </c>
      <c r="E218" s="195"/>
      <c r="F218" s="79"/>
      <c r="G218" s="79"/>
      <c r="J218" s="191"/>
    </row>
    <row r="219" spans="1:10" x14ac:dyDescent="0.3">
      <c r="A219" s="184"/>
      <c r="B219" s="184"/>
      <c r="C219" s="185"/>
      <c r="D219" s="186">
        <v>10524.8</v>
      </c>
      <c r="E219" s="185"/>
      <c r="F219" s="185"/>
      <c r="G219" s="208"/>
      <c r="J219" s="103"/>
    </row>
    <row r="220" spans="1:10" x14ac:dyDescent="0.3">
      <c r="A220" s="86" t="s">
        <v>258</v>
      </c>
      <c r="B220" s="78" t="s">
        <v>124</v>
      </c>
      <c r="C220" s="82" t="s">
        <v>68</v>
      </c>
      <c r="D220" s="83">
        <v>4535.6000000000004</v>
      </c>
      <c r="E220" s="195" t="s">
        <v>523</v>
      </c>
      <c r="F220" s="196">
        <v>46118</v>
      </c>
      <c r="G220" s="79" t="s">
        <v>475</v>
      </c>
      <c r="J220" s="103"/>
    </row>
    <row r="221" spans="1:10" x14ac:dyDescent="0.3">
      <c r="A221" s="86" t="s">
        <v>259</v>
      </c>
      <c r="B221" s="78" t="s">
        <v>124</v>
      </c>
      <c r="C221" s="82" t="s">
        <v>62</v>
      </c>
      <c r="D221" s="83">
        <v>3763.7</v>
      </c>
      <c r="E221" s="195" t="s">
        <v>523</v>
      </c>
      <c r="F221" s="196">
        <v>46118</v>
      </c>
      <c r="G221" s="79" t="s">
        <v>472</v>
      </c>
      <c r="J221" s="103"/>
    </row>
    <row r="222" spans="1:10" x14ac:dyDescent="0.3">
      <c r="A222" s="86" t="s">
        <v>260</v>
      </c>
      <c r="B222" s="78" t="s">
        <v>124</v>
      </c>
      <c r="C222" s="82" t="s">
        <v>63</v>
      </c>
      <c r="D222" s="83">
        <v>1764.7</v>
      </c>
      <c r="E222" s="195" t="s">
        <v>523</v>
      </c>
      <c r="F222" s="196">
        <v>46118</v>
      </c>
      <c r="G222" s="79" t="s">
        <v>475</v>
      </c>
      <c r="J222" s="104"/>
    </row>
    <row r="223" spans="1:10" x14ac:dyDescent="0.3">
      <c r="A223" s="86" t="s">
        <v>265</v>
      </c>
      <c r="B223" s="87" t="s">
        <v>124</v>
      </c>
      <c r="C223" s="88" t="s">
        <v>64</v>
      </c>
      <c r="D223" s="89">
        <v>222.3</v>
      </c>
      <c r="E223" s="201"/>
      <c r="F223" s="85"/>
      <c r="G223" s="79"/>
      <c r="J223" s="104"/>
    </row>
    <row r="224" spans="1:10" x14ac:dyDescent="0.3">
      <c r="A224" s="86" t="s">
        <v>266</v>
      </c>
      <c r="B224" s="87" t="s">
        <v>124</v>
      </c>
      <c r="C224" s="88" t="s">
        <v>65</v>
      </c>
      <c r="D224" s="89">
        <v>222.9</v>
      </c>
      <c r="E224" s="195"/>
      <c r="F224" s="79"/>
      <c r="G224" s="79"/>
      <c r="J224" s="104"/>
    </row>
    <row r="225" spans="1:10" x14ac:dyDescent="0.3">
      <c r="A225" s="86" t="s">
        <v>332</v>
      </c>
      <c r="B225" s="87" t="s">
        <v>124</v>
      </c>
      <c r="C225" s="88" t="s">
        <v>286</v>
      </c>
      <c r="D225" s="89">
        <v>1190.4000000000001</v>
      </c>
      <c r="E225" s="201" t="s">
        <v>515</v>
      </c>
      <c r="F225" s="85">
        <v>46110</v>
      </c>
      <c r="G225" s="84" t="s">
        <v>462</v>
      </c>
      <c r="J225" s="104"/>
    </row>
    <row r="226" spans="1:10" x14ac:dyDescent="0.3">
      <c r="A226" s="86" t="s">
        <v>333</v>
      </c>
      <c r="B226" s="87" t="s">
        <v>124</v>
      </c>
      <c r="C226" s="88" t="s">
        <v>286</v>
      </c>
      <c r="D226" s="89">
        <v>1190.4000000000001</v>
      </c>
      <c r="E226" s="201" t="s">
        <v>515</v>
      </c>
      <c r="F226" s="85">
        <v>46110</v>
      </c>
      <c r="G226" s="84" t="s">
        <v>462</v>
      </c>
      <c r="J226" s="104"/>
    </row>
    <row r="227" spans="1:10" x14ac:dyDescent="0.3">
      <c r="A227" s="86" t="s">
        <v>334</v>
      </c>
      <c r="B227" s="87" t="s">
        <v>124</v>
      </c>
      <c r="C227" s="88" t="s">
        <v>287</v>
      </c>
      <c r="D227" s="89">
        <v>247</v>
      </c>
      <c r="E227" s="201" t="s">
        <v>515</v>
      </c>
      <c r="F227" s="85">
        <v>46110</v>
      </c>
      <c r="G227" s="84" t="s">
        <v>493</v>
      </c>
      <c r="J227" s="104"/>
    </row>
    <row r="228" spans="1:10" x14ac:dyDescent="0.3">
      <c r="A228" s="86" t="s">
        <v>335</v>
      </c>
      <c r="B228" s="87" t="s">
        <v>124</v>
      </c>
      <c r="C228" s="88" t="s">
        <v>287</v>
      </c>
      <c r="D228" s="89">
        <v>247</v>
      </c>
      <c r="E228" s="201" t="s">
        <v>515</v>
      </c>
      <c r="F228" s="85">
        <v>46110</v>
      </c>
      <c r="G228" s="84" t="s">
        <v>493</v>
      </c>
      <c r="J228" s="191"/>
    </row>
    <row r="229" spans="1:10" x14ac:dyDescent="0.3">
      <c r="A229" s="184"/>
      <c r="B229" s="184"/>
      <c r="C229" s="185"/>
      <c r="D229" s="186">
        <v>13383.999999999998</v>
      </c>
      <c r="E229" s="185"/>
      <c r="F229" s="185"/>
      <c r="G229" s="208"/>
      <c r="J229" s="103"/>
    </row>
    <row r="230" spans="1:10" x14ac:dyDescent="0.3">
      <c r="A230" s="86" t="s">
        <v>258</v>
      </c>
      <c r="B230" s="78" t="s">
        <v>125</v>
      </c>
      <c r="C230" s="82" t="s">
        <v>61</v>
      </c>
      <c r="D230" s="83">
        <v>4551.2</v>
      </c>
      <c r="E230" s="195" t="s">
        <v>526</v>
      </c>
      <c r="F230" s="196">
        <v>46001</v>
      </c>
      <c r="G230" s="79" t="s">
        <v>509</v>
      </c>
      <c r="J230" s="103"/>
    </row>
    <row r="231" spans="1:10" x14ac:dyDescent="0.3">
      <c r="A231" s="86" t="s">
        <v>259</v>
      </c>
      <c r="B231" s="78" t="s">
        <v>125</v>
      </c>
      <c r="C231" s="82" t="s">
        <v>62</v>
      </c>
      <c r="D231" s="83">
        <v>3763.7</v>
      </c>
      <c r="E231" s="195" t="s">
        <v>526</v>
      </c>
      <c r="F231" s="196">
        <v>46001</v>
      </c>
      <c r="G231" s="79" t="s">
        <v>455</v>
      </c>
      <c r="J231" s="103"/>
    </row>
    <row r="232" spans="1:10" x14ac:dyDescent="0.3">
      <c r="A232" s="86" t="s">
        <v>260</v>
      </c>
      <c r="B232" s="78" t="s">
        <v>125</v>
      </c>
      <c r="C232" s="82" t="s">
        <v>63</v>
      </c>
      <c r="D232" s="83">
        <v>1764.7</v>
      </c>
      <c r="E232" s="195" t="s">
        <v>526</v>
      </c>
      <c r="F232" s="196">
        <v>46001</v>
      </c>
      <c r="G232" s="79" t="s">
        <v>397</v>
      </c>
      <c r="J232" s="104"/>
    </row>
    <row r="233" spans="1:10" x14ac:dyDescent="0.3">
      <c r="A233" s="86" t="s">
        <v>265</v>
      </c>
      <c r="B233" s="87" t="s">
        <v>125</v>
      </c>
      <c r="C233" s="88" t="s">
        <v>64</v>
      </c>
      <c r="D233" s="89">
        <v>222.3</v>
      </c>
      <c r="E233" s="195"/>
      <c r="F233" s="79"/>
      <c r="G233" s="79"/>
      <c r="J233" s="104"/>
    </row>
    <row r="234" spans="1:10" x14ac:dyDescent="0.3">
      <c r="A234" s="86" t="s">
        <v>266</v>
      </c>
      <c r="B234" s="87" t="s">
        <v>125</v>
      </c>
      <c r="C234" s="88" t="s">
        <v>65</v>
      </c>
      <c r="D234" s="89">
        <v>222.9</v>
      </c>
      <c r="E234" s="195"/>
      <c r="F234" s="79"/>
      <c r="G234" s="79"/>
      <c r="J234" s="191"/>
    </row>
    <row r="235" spans="1:10" x14ac:dyDescent="0.3">
      <c r="A235" s="184"/>
      <c r="B235" s="184"/>
      <c r="C235" s="185"/>
      <c r="D235" s="186">
        <v>10524.8</v>
      </c>
      <c r="E235" s="185"/>
      <c r="F235" s="185"/>
      <c r="G235" s="208"/>
      <c r="J235" s="103"/>
    </row>
    <row r="236" spans="1:10" x14ac:dyDescent="0.3">
      <c r="A236" s="86" t="s">
        <v>258</v>
      </c>
      <c r="B236" s="78" t="s">
        <v>126</v>
      </c>
      <c r="C236" s="82" t="s">
        <v>86</v>
      </c>
      <c r="D236" s="83">
        <v>4528.7</v>
      </c>
      <c r="E236" s="195" t="s">
        <v>524</v>
      </c>
      <c r="F236" s="196">
        <v>46119</v>
      </c>
      <c r="G236" s="79" t="s">
        <v>527</v>
      </c>
      <c r="J236" s="103"/>
    </row>
    <row r="237" spans="1:10" x14ac:dyDescent="0.3">
      <c r="A237" s="86" t="s">
        <v>259</v>
      </c>
      <c r="B237" s="78" t="s">
        <v>126</v>
      </c>
      <c r="C237" s="82" t="s">
        <v>87</v>
      </c>
      <c r="D237" s="83">
        <v>3757.4</v>
      </c>
      <c r="E237" s="195" t="s">
        <v>524</v>
      </c>
      <c r="F237" s="196">
        <v>46119</v>
      </c>
      <c r="G237" s="79" t="s">
        <v>508</v>
      </c>
      <c r="J237" s="103"/>
    </row>
    <row r="238" spans="1:10" x14ac:dyDescent="0.3">
      <c r="A238" s="86" t="s">
        <v>260</v>
      </c>
      <c r="B238" s="78" t="s">
        <v>126</v>
      </c>
      <c r="C238" s="82" t="s">
        <v>88</v>
      </c>
      <c r="D238" s="83">
        <v>1753.2</v>
      </c>
      <c r="E238" s="195" t="s">
        <v>524</v>
      </c>
      <c r="F238" s="196">
        <v>46119</v>
      </c>
      <c r="G238" s="79" t="s">
        <v>443</v>
      </c>
      <c r="J238" s="104"/>
    </row>
    <row r="239" spans="1:10" x14ac:dyDescent="0.3">
      <c r="A239" s="86" t="s">
        <v>265</v>
      </c>
      <c r="B239" s="87" t="s">
        <v>126</v>
      </c>
      <c r="C239" s="88" t="s">
        <v>58</v>
      </c>
      <c r="D239" s="89">
        <v>205.9</v>
      </c>
      <c r="E239" s="195"/>
      <c r="F239" s="79"/>
      <c r="G239" s="79"/>
      <c r="J239" s="104"/>
    </row>
    <row r="240" spans="1:10" x14ac:dyDescent="0.3">
      <c r="A240" s="86" t="s">
        <v>266</v>
      </c>
      <c r="B240" s="87" t="s">
        <v>126</v>
      </c>
      <c r="C240" s="88" t="s">
        <v>89</v>
      </c>
      <c r="D240" s="89">
        <v>324.7</v>
      </c>
      <c r="E240" s="195"/>
      <c r="F240" s="79"/>
      <c r="G240" s="79"/>
      <c r="J240" s="104"/>
    </row>
    <row r="241" spans="1:10" x14ac:dyDescent="0.3">
      <c r="A241" s="86" t="s">
        <v>332</v>
      </c>
      <c r="B241" s="87" t="s">
        <v>126</v>
      </c>
      <c r="C241" s="88" t="s">
        <v>282</v>
      </c>
      <c r="D241" s="89">
        <v>1183.5999999999999</v>
      </c>
      <c r="E241" s="201" t="s">
        <v>522</v>
      </c>
      <c r="F241" s="85">
        <v>46117</v>
      </c>
      <c r="G241" s="84" t="s">
        <v>462</v>
      </c>
      <c r="J241" s="104"/>
    </row>
    <row r="242" spans="1:10" x14ac:dyDescent="0.3">
      <c r="A242" s="86" t="s">
        <v>333</v>
      </c>
      <c r="B242" s="87" t="s">
        <v>126</v>
      </c>
      <c r="C242" s="88" t="s">
        <v>281</v>
      </c>
      <c r="D242" s="89">
        <v>1183.5999999999999</v>
      </c>
      <c r="E242" s="201" t="s">
        <v>522</v>
      </c>
      <c r="F242" s="85">
        <v>46117</v>
      </c>
      <c r="G242" s="84" t="s">
        <v>462</v>
      </c>
      <c r="J242" s="104"/>
    </row>
    <row r="243" spans="1:10" x14ac:dyDescent="0.3">
      <c r="A243" s="86" t="s">
        <v>334</v>
      </c>
      <c r="B243" s="87" t="s">
        <v>126</v>
      </c>
      <c r="C243" s="88" t="s">
        <v>284</v>
      </c>
      <c r="D243" s="89">
        <v>225.6</v>
      </c>
      <c r="E243" s="201" t="s">
        <v>522</v>
      </c>
      <c r="F243" s="85">
        <v>46117</v>
      </c>
      <c r="G243" s="84" t="s">
        <v>493</v>
      </c>
      <c r="J243" s="104"/>
    </row>
    <row r="244" spans="1:10" x14ac:dyDescent="0.3">
      <c r="A244" s="86" t="s">
        <v>335</v>
      </c>
      <c r="B244" s="87" t="s">
        <v>126</v>
      </c>
      <c r="C244" s="88" t="s">
        <v>283</v>
      </c>
      <c r="D244" s="89">
        <v>225.6</v>
      </c>
      <c r="E244" s="201" t="s">
        <v>522</v>
      </c>
      <c r="F244" s="85">
        <v>46117</v>
      </c>
      <c r="G244" s="84" t="s">
        <v>499</v>
      </c>
    </row>
    <row r="245" spans="1:10" x14ac:dyDescent="0.3">
      <c r="A245" s="185"/>
      <c r="B245" s="185"/>
      <c r="C245" s="185"/>
      <c r="D245" s="186">
        <v>13388.300000000003</v>
      </c>
      <c r="E245" s="185"/>
      <c r="F245" s="185"/>
      <c r="G245" s="208"/>
    </row>
    <row r="246" spans="1:10" x14ac:dyDescent="0.3">
      <c r="D246" s="100">
        <v>362.04029999999995</v>
      </c>
    </row>
    <row r="247" spans="1:10" x14ac:dyDescent="0.3">
      <c r="D247" s="103"/>
    </row>
    <row r="248" spans="1:10" s="80" customFormat="1" ht="15.6" customHeight="1" x14ac:dyDescent="0.3">
      <c r="B248" s="259" t="s">
        <v>244</v>
      </c>
      <c r="C248" s="260"/>
      <c r="D248" s="108" t="s">
        <v>243</v>
      </c>
      <c r="E248" s="203"/>
      <c r="F248" s="204"/>
      <c r="G248" s="204"/>
      <c r="H248" s="102"/>
      <c r="I248" s="102"/>
    </row>
    <row r="249" spans="1:10" s="80" customFormat="1" ht="22.8" customHeight="1" x14ac:dyDescent="0.3">
      <c r="B249" s="261" t="s">
        <v>224</v>
      </c>
      <c r="C249" s="261"/>
      <c r="D249" s="106" t="s">
        <v>248</v>
      </c>
      <c r="E249" s="203"/>
      <c r="F249" s="204"/>
      <c r="G249" s="204"/>
      <c r="H249" s="102"/>
      <c r="I249" s="102"/>
    </row>
    <row r="254" spans="1:10" x14ac:dyDescent="0.3">
      <c r="F254" s="196"/>
    </row>
    <row r="255" spans="1:10" x14ac:dyDescent="0.3">
      <c r="F255" s="196"/>
    </row>
    <row r="256" spans="1:10" x14ac:dyDescent="0.3">
      <c r="F256" s="196"/>
    </row>
    <row r="257" spans="3:6" x14ac:dyDescent="0.3">
      <c r="F257" s="196"/>
    </row>
    <row r="258" spans="3:6" x14ac:dyDescent="0.3">
      <c r="F258" s="196"/>
    </row>
    <row r="259" spans="3:6" x14ac:dyDescent="0.3">
      <c r="F259" s="85"/>
    </row>
    <row r="260" spans="3:6" x14ac:dyDescent="0.3">
      <c r="F260" s="85"/>
    </row>
    <row r="261" spans="3:6" x14ac:dyDescent="0.3">
      <c r="F261" s="85"/>
    </row>
    <row r="262" spans="3:6" x14ac:dyDescent="0.3">
      <c r="F262" s="85"/>
    </row>
    <row r="263" spans="3:6" x14ac:dyDescent="0.3">
      <c r="F263" s="85"/>
    </row>
    <row r="264" spans="3:6" x14ac:dyDescent="0.3">
      <c r="F264" s="85"/>
    </row>
    <row r="265" spans="3:6" x14ac:dyDescent="0.3">
      <c r="F265" s="196"/>
    </row>
    <row r="266" spans="3:6" x14ac:dyDescent="0.3">
      <c r="F266" s="196"/>
    </row>
    <row r="267" spans="3:6" x14ac:dyDescent="0.3">
      <c r="F267" s="196"/>
    </row>
    <row r="268" spans="3:6" x14ac:dyDescent="0.3">
      <c r="C268" s="99" t="s">
        <v>336</v>
      </c>
      <c r="D268" s="104">
        <v>38254.6</v>
      </c>
      <c r="F268" s="196"/>
    </row>
    <row r="269" spans="3:6" x14ac:dyDescent="0.3">
      <c r="C269" s="99" t="s">
        <v>337</v>
      </c>
      <c r="D269" s="104">
        <v>7879.0000000000027</v>
      </c>
      <c r="F269" s="196"/>
    </row>
    <row r="270" spans="3:6" x14ac:dyDescent="0.3">
      <c r="C270" s="98" t="s">
        <v>339</v>
      </c>
      <c r="D270" s="104">
        <v>249124.10000000018</v>
      </c>
      <c r="F270" s="196"/>
    </row>
    <row r="271" spans="3:6" x14ac:dyDescent="0.3">
      <c r="C271" s="99" t="s">
        <v>340</v>
      </c>
      <c r="D271" s="104">
        <v>52953.999999999978</v>
      </c>
      <c r="F271" s="196"/>
    </row>
    <row r="272" spans="3:6" x14ac:dyDescent="0.3">
      <c r="F272" s="196"/>
    </row>
    <row r="273" spans="6:6" x14ac:dyDescent="0.3">
      <c r="F273" s="196"/>
    </row>
    <row r="274" spans="6:6" x14ac:dyDescent="0.3">
      <c r="F274" s="196"/>
    </row>
    <row r="275" spans="6:6" x14ac:dyDescent="0.3">
      <c r="F275" s="196"/>
    </row>
    <row r="276" spans="6:6" x14ac:dyDescent="0.3">
      <c r="F276" s="85"/>
    </row>
    <row r="277" spans="6:6" x14ac:dyDescent="0.3">
      <c r="F277" s="196">
        <v>46118</v>
      </c>
    </row>
    <row r="278" spans="6:6" x14ac:dyDescent="0.3">
      <c r="F278" s="196">
        <v>46119</v>
      </c>
    </row>
    <row r="279" spans="6:6" x14ac:dyDescent="0.3">
      <c r="F279" s="196"/>
    </row>
    <row r="280" spans="6:6" x14ac:dyDescent="0.3">
      <c r="F280"/>
    </row>
    <row r="281" spans="6:6" x14ac:dyDescent="0.3">
      <c r="F281"/>
    </row>
    <row r="282" spans="6:6" x14ac:dyDescent="0.3">
      <c r="F282"/>
    </row>
    <row r="283" spans="6:6" x14ac:dyDescent="0.3">
      <c r="F283"/>
    </row>
    <row r="284" spans="6:6" x14ac:dyDescent="0.3">
      <c r="F284"/>
    </row>
    <row r="285" spans="6:6" x14ac:dyDescent="0.3">
      <c r="F285"/>
    </row>
    <row r="286" spans="6:6" x14ac:dyDescent="0.3">
      <c r="F286"/>
    </row>
    <row r="287" spans="6:6" x14ac:dyDescent="0.3">
      <c r="F287"/>
    </row>
    <row r="288" spans="6:6" x14ac:dyDescent="0.3">
      <c r="F288"/>
    </row>
    <row r="289" spans="6:6" x14ac:dyDescent="0.3">
      <c r="F289"/>
    </row>
    <row r="290" spans="6:6" x14ac:dyDescent="0.3">
      <c r="F290"/>
    </row>
    <row r="291" spans="6:6" x14ac:dyDescent="0.3">
      <c r="F291"/>
    </row>
    <row r="292" spans="6:6" x14ac:dyDescent="0.3">
      <c r="F292"/>
    </row>
    <row r="293" spans="6:6" x14ac:dyDescent="0.3">
      <c r="F293"/>
    </row>
    <row r="294" spans="6:6" x14ac:dyDescent="0.3">
      <c r="F294"/>
    </row>
    <row r="295" spans="6:6" x14ac:dyDescent="0.3">
      <c r="F295"/>
    </row>
    <row r="296" spans="6:6" x14ac:dyDescent="0.3">
      <c r="F296"/>
    </row>
    <row r="297" spans="6:6" x14ac:dyDescent="0.3">
      <c r="F297"/>
    </row>
    <row r="298" spans="6:6" x14ac:dyDescent="0.3">
      <c r="F298"/>
    </row>
    <row r="299" spans="6:6" x14ac:dyDescent="0.3">
      <c r="F299"/>
    </row>
    <row r="300" spans="6:6" x14ac:dyDescent="0.3">
      <c r="F300"/>
    </row>
    <row r="301" spans="6:6" x14ac:dyDescent="0.3">
      <c r="F301"/>
    </row>
    <row r="302" spans="6:6" x14ac:dyDescent="0.3">
      <c r="F302"/>
    </row>
    <row r="303" spans="6:6" x14ac:dyDescent="0.3">
      <c r="F303"/>
    </row>
    <row r="304" spans="6:6" x14ac:dyDescent="0.3">
      <c r="F304"/>
    </row>
    <row r="305" spans="6:6" x14ac:dyDescent="0.3">
      <c r="F305"/>
    </row>
    <row r="306" spans="6:6" x14ac:dyDescent="0.3">
      <c r="F306"/>
    </row>
    <row r="307" spans="6:6" x14ac:dyDescent="0.3">
      <c r="F307"/>
    </row>
    <row r="308" spans="6:6" x14ac:dyDescent="0.3">
      <c r="F308"/>
    </row>
    <row r="309" spans="6:6" x14ac:dyDescent="0.3">
      <c r="F309"/>
    </row>
    <row r="310" spans="6:6" x14ac:dyDescent="0.3">
      <c r="F310"/>
    </row>
    <row r="311" spans="6:6" x14ac:dyDescent="0.3">
      <c r="F311"/>
    </row>
    <row r="312" spans="6:6" x14ac:dyDescent="0.3">
      <c r="F312"/>
    </row>
    <row r="313" spans="6:6" x14ac:dyDescent="0.3">
      <c r="F313"/>
    </row>
    <row r="314" spans="6:6" x14ac:dyDescent="0.3">
      <c r="F314"/>
    </row>
    <row r="315" spans="6:6" x14ac:dyDescent="0.3">
      <c r="F315"/>
    </row>
    <row r="316" spans="6:6" x14ac:dyDescent="0.3">
      <c r="F316"/>
    </row>
    <row r="317" spans="6:6" x14ac:dyDescent="0.3">
      <c r="F317"/>
    </row>
    <row r="318" spans="6:6" x14ac:dyDescent="0.3">
      <c r="F318"/>
    </row>
    <row r="319" spans="6:6" x14ac:dyDescent="0.3">
      <c r="F319"/>
    </row>
    <row r="320" spans="6:6" x14ac:dyDescent="0.3">
      <c r="F320"/>
    </row>
    <row r="321" spans="6:6" x14ac:dyDescent="0.3">
      <c r="F321"/>
    </row>
    <row r="322" spans="6:6" x14ac:dyDescent="0.3">
      <c r="F322"/>
    </row>
    <row r="323" spans="6:6" x14ac:dyDescent="0.3">
      <c r="F323"/>
    </row>
    <row r="324" spans="6:6" x14ac:dyDescent="0.3">
      <c r="F324"/>
    </row>
    <row r="325" spans="6:6" x14ac:dyDescent="0.3">
      <c r="F325"/>
    </row>
    <row r="326" spans="6:6" x14ac:dyDescent="0.3">
      <c r="F326"/>
    </row>
    <row r="327" spans="6:6" x14ac:dyDescent="0.3">
      <c r="F327"/>
    </row>
    <row r="328" spans="6:6" x14ac:dyDescent="0.3">
      <c r="F328"/>
    </row>
    <row r="329" spans="6:6" x14ac:dyDescent="0.3">
      <c r="F329"/>
    </row>
    <row r="330" spans="6:6" x14ac:dyDescent="0.3">
      <c r="F330"/>
    </row>
    <row r="331" spans="6:6" x14ac:dyDescent="0.3">
      <c r="F331"/>
    </row>
    <row r="332" spans="6:6" x14ac:dyDescent="0.3">
      <c r="F332"/>
    </row>
    <row r="333" spans="6:6" x14ac:dyDescent="0.3">
      <c r="F333"/>
    </row>
    <row r="334" spans="6:6" x14ac:dyDescent="0.3">
      <c r="F334"/>
    </row>
    <row r="335" spans="6:6" x14ac:dyDescent="0.3">
      <c r="F335"/>
    </row>
    <row r="336" spans="6:6" x14ac:dyDescent="0.3">
      <c r="F336"/>
    </row>
    <row r="337" spans="6:6" x14ac:dyDescent="0.3">
      <c r="F337"/>
    </row>
    <row r="338" spans="6:6" x14ac:dyDescent="0.3">
      <c r="F338"/>
    </row>
    <row r="339" spans="6:6" x14ac:dyDescent="0.3">
      <c r="F339"/>
    </row>
    <row r="340" spans="6:6" x14ac:dyDescent="0.3">
      <c r="F340"/>
    </row>
    <row r="341" spans="6:6" x14ac:dyDescent="0.3">
      <c r="F341"/>
    </row>
    <row r="342" spans="6:6" x14ac:dyDescent="0.3">
      <c r="F342"/>
    </row>
    <row r="343" spans="6:6" x14ac:dyDescent="0.3">
      <c r="F343"/>
    </row>
    <row r="344" spans="6:6" x14ac:dyDescent="0.3">
      <c r="F344"/>
    </row>
    <row r="345" spans="6:6" x14ac:dyDescent="0.3">
      <c r="F345"/>
    </row>
    <row r="346" spans="6:6" x14ac:dyDescent="0.3">
      <c r="F346"/>
    </row>
    <row r="347" spans="6:6" x14ac:dyDescent="0.3">
      <c r="F347"/>
    </row>
    <row r="348" spans="6:6" x14ac:dyDescent="0.3">
      <c r="F348"/>
    </row>
    <row r="349" spans="6:6" x14ac:dyDescent="0.3">
      <c r="F349"/>
    </row>
    <row r="350" spans="6:6" x14ac:dyDescent="0.3">
      <c r="F350"/>
    </row>
    <row r="351" spans="6:6" x14ac:dyDescent="0.3">
      <c r="F351"/>
    </row>
    <row r="352" spans="6:6" x14ac:dyDescent="0.3">
      <c r="F352"/>
    </row>
    <row r="353" spans="6:6" x14ac:dyDescent="0.3">
      <c r="F353"/>
    </row>
    <row r="354" spans="6:6" x14ac:dyDescent="0.3">
      <c r="F354"/>
    </row>
    <row r="355" spans="6:6" x14ac:dyDescent="0.3">
      <c r="F355"/>
    </row>
    <row r="356" spans="6:6" x14ac:dyDescent="0.3">
      <c r="F356"/>
    </row>
    <row r="357" spans="6:6" x14ac:dyDescent="0.3">
      <c r="F357"/>
    </row>
    <row r="358" spans="6:6" x14ac:dyDescent="0.3">
      <c r="F358"/>
    </row>
    <row r="359" spans="6:6" x14ac:dyDescent="0.3">
      <c r="F359"/>
    </row>
    <row r="360" spans="6:6" x14ac:dyDescent="0.3">
      <c r="F360"/>
    </row>
    <row r="361" spans="6:6" x14ac:dyDescent="0.3">
      <c r="F361"/>
    </row>
    <row r="362" spans="6:6" x14ac:dyDescent="0.3">
      <c r="F362"/>
    </row>
    <row r="363" spans="6:6" x14ac:dyDescent="0.3">
      <c r="F363"/>
    </row>
    <row r="364" spans="6:6" x14ac:dyDescent="0.3">
      <c r="F364"/>
    </row>
    <row r="365" spans="6:6" x14ac:dyDescent="0.3">
      <c r="F365"/>
    </row>
    <row r="366" spans="6:6" x14ac:dyDescent="0.3">
      <c r="F366"/>
    </row>
    <row r="367" spans="6:6" x14ac:dyDescent="0.3">
      <c r="F367"/>
    </row>
    <row r="368" spans="6:6" x14ac:dyDescent="0.3">
      <c r="F368"/>
    </row>
    <row r="369" spans="6:6" x14ac:dyDescent="0.3">
      <c r="F369"/>
    </row>
    <row r="370" spans="6:6" x14ac:dyDescent="0.3">
      <c r="F370"/>
    </row>
    <row r="371" spans="6:6" x14ac:dyDescent="0.3">
      <c r="F371"/>
    </row>
    <row r="372" spans="6:6" x14ac:dyDescent="0.3">
      <c r="F372"/>
    </row>
    <row r="373" spans="6:6" x14ac:dyDescent="0.3">
      <c r="F373"/>
    </row>
    <row r="374" spans="6:6" x14ac:dyDescent="0.3">
      <c r="F374"/>
    </row>
    <row r="375" spans="6:6" x14ac:dyDescent="0.3">
      <c r="F375"/>
    </row>
    <row r="376" spans="6:6" x14ac:dyDescent="0.3">
      <c r="F376"/>
    </row>
    <row r="377" spans="6:6" x14ac:dyDescent="0.3">
      <c r="F377"/>
    </row>
    <row r="378" spans="6:6" x14ac:dyDescent="0.3">
      <c r="F378"/>
    </row>
    <row r="379" spans="6:6" x14ac:dyDescent="0.3">
      <c r="F379"/>
    </row>
    <row r="380" spans="6:6" x14ac:dyDescent="0.3">
      <c r="F380"/>
    </row>
    <row r="381" spans="6:6" x14ac:dyDescent="0.3">
      <c r="F381"/>
    </row>
    <row r="382" spans="6:6" x14ac:dyDescent="0.3">
      <c r="F382"/>
    </row>
    <row r="383" spans="6:6" x14ac:dyDescent="0.3">
      <c r="F383"/>
    </row>
    <row r="384" spans="6:6" x14ac:dyDescent="0.3">
      <c r="F384"/>
    </row>
    <row r="385" spans="6:6" x14ac:dyDescent="0.3">
      <c r="F385"/>
    </row>
    <row r="386" spans="6:6" x14ac:dyDescent="0.3">
      <c r="F386"/>
    </row>
    <row r="387" spans="6:6" x14ac:dyDescent="0.3">
      <c r="F387"/>
    </row>
    <row r="388" spans="6:6" x14ac:dyDescent="0.3">
      <c r="F388"/>
    </row>
    <row r="389" spans="6:6" x14ac:dyDescent="0.3">
      <c r="F389"/>
    </row>
    <row r="390" spans="6:6" x14ac:dyDescent="0.3">
      <c r="F390"/>
    </row>
    <row r="391" spans="6:6" x14ac:dyDescent="0.3">
      <c r="F391"/>
    </row>
    <row r="392" spans="6:6" x14ac:dyDescent="0.3">
      <c r="F392"/>
    </row>
    <row r="393" spans="6:6" x14ac:dyDescent="0.3">
      <c r="F393"/>
    </row>
    <row r="394" spans="6:6" x14ac:dyDescent="0.3">
      <c r="F394"/>
    </row>
    <row r="395" spans="6:6" x14ac:dyDescent="0.3">
      <c r="F395"/>
    </row>
    <row r="396" spans="6:6" x14ac:dyDescent="0.3">
      <c r="F396"/>
    </row>
    <row r="397" spans="6:6" x14ac:dyDescent="0.3">
      <c r="F397"/>
    </row>
    <row r="398" spans="6:6" x14ac:dyDescent="0.3">
      <c r="F398"/>
    </row>
    <row r="399" spans="6:6" x14ac:dyDescent="0.3">
      <c r="F399"/>
    </row>
    <row r="400" spans="6:6" x14ac:dyDescent="0.3">
      <c r="F400"/>
    </row>
    <row r="401" spans="6:6" x14ac:dyDescent="0.3">
      <c r="F401"/>
    </row>
    <row r="402" spans="6:6" x14ac:dyDescent="0.3">
      <c r="F402"/>
    </row>
    <row r="403" spans="6:6" x14ac:dyDescent="0.3">
      <c r="F403"/>
    </row>
    <row r="404" spans="6:6" x14ac:dyDescent="0.3">
      <c r="F404"/>
    </row>
    <row r="405" spans="6:6" x14ac:dyDescent="0.3">
      <c r="F405"/>
    </row>
    <row r="406" spans="6:6" x14ac:dyDescent="0.3">
      <c r="F406"/>
    </row>
    <row r="407" spans="6:6" x14ac:dyDescent="0.3">
      <c r="F407"/>
    </row>
    <row r="408" spans="6:6" x14ac:dyDescent="0.3">
      <c r="F408"/>
    </row>
    <row r="409" spans="6:6" x14ac:dyDescent="0.3">
      <c r="F409"/>
    </row>
    <row r="410" spans="6:6" x14ac:dyDescent="0.3">
      <c r="F410"/>
    </row>
    <row r="411" spans="6:6" x14ac:dyDescent="0.3">
      <c r="F411"/>
    </row>
    <row r="412" spans="6:6" x14ac:dyDescent="0.3">
      <c r="F412"/>
    </row>
    <row r="413" spans="6:6" x14ac:dyDescent="0.3">
      <c r="F413"/>
    </row>
    <row r="414" spans="6:6" x14ac:dyDescent="0.3">
      <c r="F414"/>
    </row>
    <row r="415" spans="6:6" x14ac:dyDescent="0.3">
      <c r="F415"/>
    </row>
    <row r="416" spans="6:6" x14ac:dyDescent="0.3">
      <c r="F416"/>
    </row>
    <row r="417" spans="6:6" x14ac:dyDescent="0.3">
      <c r="F417"/>
    </row>
    <row r="418" spans="6:6" x14ac:dyDescent="0.3">
      <c r="F418"/>
    </row>
    <row r="419" spans="6:6" x14ac:dyDescent="0.3">
      <c r="F419"/>
    </row>
    <row r="420" spans="6:6" x14ac:dyDescent="0.3">
      <c r="F420"/>
    </row>
    <row r="421" spans="6:6" x14ac:dyDescent="0.3">
      <c r="F421"/>
    </row>
    <row r="422" spans="6:6" x14ac:dyDescent="0.3">
      <c r="F422"/>
    </row>
    <row r="423" spans="6:6" x14ac:dyDescent="0.3">
      <c r="F423"/>
    </row>
    <row r="424" spans="6:6" x14ac:dyDescent="0.3">
      <c r="F424"/>
    </row>
    <row r="425" spans="6:6" x14ac:dyDescent="0.3">
      <c r="F425"/>
    </row>
    <row r="426" spans="6:6" x14ac:dyDescent="0.3">
      <c r="F426"/>
    </row>
    <row r="427" spans="6:6" x14ac:dyDescent="0.3">
      <c r="F427"/>
    </row>
    <row r="428" spans="6:6" x14ac:dyDescent="0.3">
      <c r="F428"/>
    </row>
    <row r="429" spans="6:6" x14ac:dyDescent="0.3">
      <c r="F429"/>
    </row>
    <row r="430" spans="6:6" x14ac:dyDescent="0.3">
      <c r="F430"/>
    </row>
    <row r="431" spans="6:6" x14ac:dyDescent="0.3">
      <c r="F431"/>
    </row>
    <row r="432" spans="6:6" x14ac:dyDescent="0.3">
      <c r="F432"/>
    </row>
    <row r="433" spans="6:6" x14ac:dyDescent="0.3">
      <c r="F433"/>
    </row>
    <row r="434" spans="6:6" x14ac:dyDescent="0.3">
      <c r="F434"/>
    </row>
    <row r="435" spans="6:6" x14ac:dyDescent="0.3">
      <c r="F435"/>
    </row>
    <row r="436" spans="6:6" x14ac:dyDescent="0.3">
      <c r="F436"/>
    </row>
    <row r="437" spans="6:6" x14ac:dyDescent="0.3">
      <c r="F437"/>
    </row>
    <row r="438" spans="6:6" x14ac:dyDescent="0.3">
      <c r="F438"/>
    </row>
    <row r="439" spans="6:6" x14ac:dyDescent="0.3">
      <c r="F439"/>
    </row>
    <row r="440" spans="6:6" x14ac:dyDescent="0.3">
      <c r="F440"/>
    </row>
    <row r="441" spans="6:6" x14ac:dyDescent="0.3">
      <c r="F441"/>
    </row>
    <row r="442" spans="6:6" x14ac:dyDescent="0.3">
      <c r="F442"/>
    </row>
    <row r="443" spans="6:6" x14ac:dyDescent="0.3">
      <c r="F443"/>
    </row>
    <row r="444" spans="6:6" x14ac:dyDescent="0.3">
      <c r="F444"/>
    </row>
    <row r="445" spans="6:6" x14ac:dyDescent="0.3">
      <c r="F445"/>
    </row>
    <row r="446" spans="6:6" x14ac:dyDescent="0.3">
      <c r="F446"/>
    </row>
    <row r="447" spans="6:6" x14ac:dyDescent="0.3">
      <c r="F447"/>
    </row>
    <row r="448" spans="6:6" x14ac:dyDescent="0.3">
      <c r="F448"/>
    </row>
    <row r="449" spans="6:6" x14ac:dyDescent="0.3">
      <c r="F449"/>
    </row>
    <row r="450" spans="6:6" x14ac:dyDescent="0.3">
      <c r="F450"/>
    </row>
    <row r="451" spans="6:6" x14ac:dyDescent="0.3">
      <c r="F451"/>
    </row>
    <row r="452" spans="6:6" x14ac:dyDescent="0.3">
      <c r="F452"/>
    </row>
    <row r="453" spans="6:6" x14ac:dyDescent="0.3">
      <c r="F453"/>
    </row>
    <row r="454" spans="6:6" x14ac:dyDescent="0.3">
      <c r="F454"/>
    </row>
    <row r="455" spans="6:6" x14ac:dyDescent="0.3">
      <c r="F455"/>
    </row>
    <row r="456" spans="6:6" x14ac:dyDescent="0.3">
      <c r="F456"/>
    </row>
    <row r="457" spans="6:6" x14ac:dyDescent="0.3">
      <c r="F457"/>
    </row>
    <row r="458" spans="6:6" x14ac:dyDescent="0.3">
      <c r="F458"/>
    </row>
    <row r="459" spans="6:6" x14ac:dyDescent="0.3">
      <c r="F459"/>
    </row>
    <row r="460" spans="6:6" x14ac:dyDescent="0.3">
      <c r="F460"/>
    </row>
    <row r="461" spans="6:6" x14ac:dyDescent="0.3">
      <c r="F461"/>
    </row>
    <row r="462" spans="6:6" x14ac:dyDescent="0.3">
      <c r="F462"/>
    </row>
    <row r="463" spans="6:6" x14ac:dyDescent="0.3">
      <c r="F463"/>
    </row>
    <row r="464" spans="6:6" x14ac:dyDescent="0.3">
      <c r="F464"/>
    </row>
    <row r="465" spans="6:6" x14ac:dyDescent="0.3">
      <c r="F465"/>
    </row>
    <row r="466" spans="6:6" x14ac:dyDescent="0.3">
      <c r="F466"/>
    </row>
    <row r="467" spans="6:6" x14ac:dyDescent="0.3">
      <c r="F467"/>
    </row>
    <row r="468" spans="6:6" x14ac:dyDescent="0.3">
      <c r="F468"/>
    </row>
    <row r="469" spans="6:6" x14ac:dyDescent="0.3">
      <c r="F469"/>
    </row>
    <row r="470" spans="6:6" x14ac:dyDescent="0.3">
      <c r="F470"/>
    </row>
    <row r="471" spans="6:6" x14ac:dyDescent="0.3">
      <c r="F471"/>
    </row>
    <row r="472" spans="6:6" x14ac:dyDescent="0.3">
      <c r="F472"/>
    </row>
    <row r="473" spans="6:6" x14ac:dyDescent="0.3">
      <c r="F473"/>
    </row>
    <row r="474" spans="6:6" x14ac:dyDescent="0.3">
      <c r="F474"/>
    </row>
    <row r="475" spans="6:6" x14ac:dyDescent="0.3">
      <c r="F475"/>
    </row>
    <row r="476" spans="6:6" x14ac:dyDescent="0.3">
      <c r="F476"/>
    </row>
    <row r="477" spans="6:6" x14ac:dyDescent="0.3">
      <c r="F477"/>
    </row>
    <row r="478" spans="6:6" x14ac:dyDescent="0.3">
      <c r="F478"/>
    </row>
    <row r="479" spans="6:6" x14ac:dyDescent="0.3">
      <c r="F479"/>
    </row>
    <row r="480" spans="6:6" x14ac:dyDescent="0.3">
      <c r="F480"/>
    </row>
    <row r="481" spans="6:6" x14ac:dyDescent="0.3">
      <c r="F481"/>
    </row>
    <row r="482" spans="6:6" x14ac:dyDescent="0.3">
      <c r="F482"/>
    </row>
    <row r="483" spans="6:6" x14ac:dyDescent="0.3">
      <c r="F483"/>
    </row>
    <row r="484" spans="6:6" x14ac:dyDescent="0.3">
      <c r="F484"/>
    </row>
    <row r="485" spans="6:6" x14ac:dyDescent="0.3">
      <c r="F485"/>
    </row>
    <row r="486" spans="6:6" x14ac:dyDescent="0.3">
      <c r="F486"/>
    </row>
    <row r="487" spans="6:6" x14ac:dyDescent="0.3">
      <c r="F487"/>
    </row>
    <row r="488" spans="6:6" x14ac:dyDescent="0.3">
      <c r="F488"/>
    </row>
    <row r="489" spans="6:6" x14ac:dyDescent="0.3">
      <c r="F489"/>
    </row>
    <row r="490" spans="6:6" x14ac:dyDescent="0.3">
      <c r="F490"/>
    </row>
    <row r="491" spans="6:6" x14ac:dyDescent="0.3">
      <c r="F491"/>
    </row>
    <row r="492" spans="6:6" x14ac:dyDescent="0.3">
      <c r="F492"/>
    </row>
    <row r="493" spans="6:6" x14ac:dyDescent="0.3">
      <c r="F493"/>
    </row>
    <row r="494" spans="6:6" x14ac:dyDescent="0.3">
      <c r="F494"/>
    </row>
    <row r="495" spans="6:6" x14ac:dyDescent="0.3">
      <c r="F495"/>
    </row>
    <row r="496" spans="6:6" x14ac:dyDescent="0.3">
      <c r="F496"/>
    </row>
  </sheetData>
  <sortState xmlns:xlrd2="http://schemas.microsoft.com/office/spreadsheetml/2017/richdata2" ref="F254:F496">
    <sortCondition ref="F254:F496"/>
  </sortState>
  <mergeCells count="2">
    <mergeCell ref="B248:C248"/>
    <mergeCell ref="B249:C249"/>
  </mergeCells>
  <phoneticPr fontId="28" type="noConversion"/>
  <conditionalFormatting sqref="G12:G14">
    <cfRule type="duplicateValues" dxfId="5" priority="2"/>
  </conditionalFormatting>
  <conditionalFormatting sqref="G18:G20">
    <cfRule type="duplicateValues" dxfId="4" priority="1"/>
  </conditionalFormatting>
  <pageMargins left="0.7" right="0.7" top="0.75" bottom="0.75" header="0.3" footer="0.3"/>
  <pageSetup paperSize="9" scale="69" orientation="portrait" r:id="rId1"/>
  <rowBreaks count="1" manualBreakCount="1">
    <brk id="7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4A96-C809-417E-A410-BB251AF0F1AE}">
  <sheetPr>
    <tabColor rgb="FF00B050"/>
  </sheetPr>
  <dimension ref="A1:L245"/>
  <sheetViews>
    <sheetView view="pageBreakPreview" zoomScale="115" zoomScaleNormal="130" zoomScaleSheetLayoutView="115" workbookViewId="0">
      <pane ySplit="1" topLeftCell="A2" activePane="bottomLeft" state="frozen"/>
      <selection pane="bottomLeft" activeCell="F121" sqref="F121"/>
    </sheetView>
  </sheetViews>
  <sheetFormatPr defaultColWidth="9.109375" defaultRowHeight="14.4" x14ac:dyDescent="0.3"/>
  <cols>
    <col min="1" max="1" width="18.6640625" style="5" customWidth="1"/>
    <col min="2" max="2" width="9.6640625" style="3" bestFit="1" customWidth="1"/>
    <col min="3" max="3" width="9.109375" style="4" bestFit="1" customWidth="1"/>
    <col min="4" max="4" width="12.88671875" style="6" customWidth="1"/>
    <col min="5" max="5" width="17.77734375" style="203" customWidth="1"/>
    <col min="6" max="6" width="18" style="204" customWidth="1"/>
    <col min="7" max="7" width="28.88671875" style="204" customWidth="1"/>
    <col min="8" max="8" width="18.33203125" style="5" customWidth="1"/>
    <col min="9" max="9" width="12.21875" style="5" customWidth="1"/>
    <col min="10" max="10" width="10.21875" style="5" customWidth="1"/>
    <col min="11" max="16384" width="9.109375" style="5"/>
  </cols>
  <sheetData>
    <row r="1" spans="1:12" ht="43.2" x14ac:dyDescent="0.3">
      <c r="B1" s="7" t="s">
        <v>45</v>
      </c>
      <c r="C1" s="2" t="s">
        <v>0</v>
      </c>
      <c r="D1" s="21" t="s">
        <v>1</v>
      </c>
      <c r="E1" s="194" t="s">
        <v>369</v>
      </c>
      <c r="F1" s="107" t="s">
        <v>370</v>
      </c>
      <c r="G1" s="107" t="s">
        <v>371</v>
      </c>
      <c r="H1" s="4" t="s">
        <v>546</v>
      </c>
    </row>
    <row r="2" spans="1:12" ht="15" thickBot="1" x14ac:dyDescent="0.35">
      <c r="A2" s="20" t="s">
        <v>258</v>
      </c>
      <c r="B2" s="10" t="s">
        <v>93</v>
      </c>
      <c r="C2" s="19" t="s">
        <v>127</v>
      </c>
      <c r="D2" s="12">
        <v>4701.6000000000004</v>
      </c>
      <c r="E2" s="195" t="s">
        <v>528</v>
      </c>
      <c r="F2" s="196">
        <v>46119</v>
      </c>
      <c r="G2" s="79"/>
    </row>
    <row r="3" spans="1:12" x14ac:dyDescent="0.3">
      <c r="A3" s="18" t="s">
        <v>259</v>
      </c>
      <c r="B3" s="10" t="s">
        <v>93</v>
      </c>
      <c r="C3" s="19" t="s">
        <v>128</v>
      </c>
      <c r="D3" s="12">
        <v>3757.4</v>
      </c>
      <c r="E3" s="195" t="s">
        <v>528</v>
      </c>
      <c r="F3" s="196">
        <v>46119</v>
      </c>
      <c r="G3" s="79"/>
      <c r="H3" s="34"/>
      <c r="I3" s="30" t="s">
        <v>358</v>
      </c>
      <c r="J3" s="28" t="s">
        <v>357</v>
      </c>
      <c r="K3" s="27"/>
      <c r="L3" s="26"/>
    </row>
    <row r="4" spans="1:12" x14ac:dyDescent="0.3">
      <c r="A4" s="20" t="s">
        <v>260</v>
      </c>
      <c r="B4" s="10" t="s">
        <v>93</v>
      </c>
      <c r="C4" s="19" t="s">
        <v>129</v>
      </c>
      <c r="D4" s="12">
        <v>1753.2</v>
      </c>
      <c r="E4" s="195" t="s">
        <v>528</v>
      </c>
      <c r="F4" s="196">
        <v>46119</v>
      </c>
      <c r="G4" s="197"/>
      <c r="H4" s="35" t="s">
        <v>354</v>
      </c>
      <c r="I4" s="31">
        <f>(D4+D14+D20+D30+D36+D46+D52+D62+D68+D78+D84+D94+D100+D110+D116)/1000</f>
        <v>26.485100000000006</v>
      </c>
      <c r="J4" s="24"/>
      <c r="K4" s="26"/>
      <c r="L4" s="26"/>
    </row>
    <row r="5" spans="1:12" x14ac:dyDescent="0.3">
      <c r="A5" s="20" t="s">
        <v>265</v>
      </c>
      <c r="B5" s="7" t="s">
        <v>93</v>
      </c>
      <c r="C5" s="8" t="s">
        <v>130</v>
      </c>
      <c r="D5" s="9">
        <v>205.9</v>
      </c>
      <c r="E5" s="195"/>
      <c r="F5" s="196"/>
      <c r="G5" s="79"/>
      <c r="H5" s="36" t="s">
        <v>355</v>
      </c>
      <c r="I5" s="32">
        <f>(D7+D8+D23+D24+D39+D40+D55+D56+D71+D72+D87+D88+D103+D104+D119+D120)/1000</f>
        <v>19.130999999999997</v>
      </c>
      <c r="J5" s="29"/>
      <c r="K5" s="26"/>
      <c r="L5" s="26"/>
    </row>
    <row r="6" spans="1:12" x14ac:dyDescent="0.3">
      <c r="A6" s="20" t="s">
        <v>266</v>
      </c>
      <c r="B6" s="7" t="s">
        <v>93</v>
      </c>
      <c r="C6" s="8" t="s">
        <v>131</v>
      </c>
      <c r="D6" s="9">
        <v>324.7</v>
      </c>
      <c r="E6" s="195"/>
      <c r="F6" s="79"/>
      <c r="G6" s="79"/>
      <c r="H6" s="37" t="s">
        <v>337</v>
      </c>
      <c r="I6" s="32">
        <f>(D9+D10+D25+D26+D41+D42+D57+D58+D73+D74+D89+D90+D105+D106+D121+D122)/1000</f>
        <v>3.9394999999999998</v>
      </c>
      <c r="J6" s="29"/>
      <c r="K6" s="26"/>
      <c r="L6" s="26"/>
    </row>
    <row r="7" spans="1:12" x14ac:dyDescent="0.3">
      <c r="A7" s="20" t="s">
        <v>332</v>
      </c>
      <c r="B7" s="7" t="s">
        <v>93</v>
      </c>
      <c r="C7" s="8" t="s">
        <v>296</v>
      </c>
      <c r="D7" s="9">
        <f>VLOOKUP(C7,'[1]3 очередь'!$B$3:$E$528,4,0)</f>
        <v>1183.5999999999999</v>
      </c>
      <c r="E7" s="201" t="s">
        <v>531</v>
      </c>
      <c r="F7" s="85">
        <v>46120</v>
      </c>
      <c r="G7" s="84"/>
      <c r="H7" s="35" t="s">
        <v>353</v>
      </c>
      <c r="I7" s="32">
        <f>(D2+D12+D18+D28+D34+D44+D50+D60+D66+D76+D82+D92+D98+D108+D114)/1000</f>
        <v>68.026999999999987</v>
      </c>
      <c r="J7" s="29"/>
      <c r="K7" s="26"/>
      <c r="L7" s="26"/>
    </row>
    <row r="8" spans="1:12" x14ac:dyDescent="0.3">
      <c r="A8" s="20" t="s">
        <v>333</v>
      </c>
      <c r="B8" s="7" t="s">
        <v>93</v>
      </c>
      <c r="C8" s="8" t="s">
        <v>297</v>
      </c>
      <c r="D8" s="9">
        <f>VLOOKUP(C8,'[1]3 очередь'!$B$3:$E$528,4,0)</f>
        <v>1183.5999999999999</v>
      </c>
      <c r="E8" s="201" t="s">
        <v>531</v>
      </c>
      <c r="F8" s="85">
        <v>46120</v>
      </c>
      <c r="G8" s="84"/>
      <c r="H8" s="35" t="s">
        <v>352</v>
      </c>
      <c r="I8" s="32">
        <f>(D3+D13+D19+D29+D35+D45+D51+D61+D67+D77+D83+D93+D99+D109+D115)/1000</f>
        <v>56.539399999999986</v>
      </c>
      <c r="J8" s="29"/>
      <c r="K8" s="26"/>
      <c r="L8" s="26"/>
    </row>
    <row r="9" spans="1:12" ht="15" thickBot="1" x14ac:dyDescent="0.35">
      <c r="A9" s="20" t="s">
        <v>334</v>
      </c>
      <c r="B9" s="7" t="s">
        <v>93</v>
      </c>
      <c r="C9" s="8" t="s">
        <v>298</v>
      </c>
      <c r="D9" s="9">
        <f>VLOOKUP(C9,'[1]3 очередь'!$B$3:$E$528,4,0)</f>
        <v>225.6</v>
      </c>
      <c r="E9" s="201" t="s">
        <v>531</v>
      </c>
      <c r="F9" s="85">
        <v>46120</v>
      </c>
      <c r="G9" s="240"/>
      <c r="H9" s="38" t="s">
        <v>356</v>
      </c>
      <c r="I9" s="33">
        <f>(D5+D6+D15+D16+D21+D22+D31+D32+D37+D38+D47+D48+D53+D54+D63+D64+D69+D70+D79+D80+D85+D86+D95+D96+D101+D102+D111+D112+D117+D118)/1000</f>
        <v>6.9047000000000001</v>
      </c>
      <c r="J9" s="29"/>
      <c r="K9" s="26"/>
      <c r="L9" s="26"/>
    </row>
    <row r="10" spans="1:12" x14ac:dyDescent="0.3">
      <c r="A10" s="20" t="s">
        <v>335</v>
      </c>
      <c r="B10" s="7" t="s">
        <v>93</v>
      </c>
      <c r="C10" s="8" t="s">
        <v>299</v>
      </c>
      <c r="D10" s="9">
        <f>VLOOKUP(C10,'[1]3 очередь'!$B$3:$E$528,4,0)</f>
        <v>225.6</v>
      </c>
      <c r="E10" s="201" t="s">
        <v>531</v>
      </c>
      <c r="F10" s="85">
        <v>46120</v>
      </c>
      <c r="G10" s="240"/>
      <c r="I10" s="24">
        <f>SUM(I4:I9)</f>
        <v>181.02669999999995</v>
      </c>
    </row>
    <row r="11" spans="1:12" x14ac:dyDescent="0.3">
      <c r="B11" s="14"/>
      <c r="C11" s="15"/>
      <c r="D11" s="16">
        <f>SUM(D2:D10)</f>
        <v>13561.200000000003</v>
      </c>
      <c r="E11" s="198"/>
      <c r="F11" s="199"/>
      <c r="G11" s="199"/>
    </row>
    <row r="12" spans="1:12" x14ac:dyDescent="0.3">
      <c r="A12" s="20" t="s">
        <v>258</v>
      </c>
      <c r="B12" s="10" t="s">
        <v>137</v>
      </c>
      <c r="C12" s="19" t="s">
        <v>132</v>
      </c>
      <c r="D12" s="12">
        <v>4551.2</v>
      </c>
      <c r="E12" s="195" t="s">
        <v>537</v>
      </c>
      <c r="F12" s="196">
        <v>46120</v>
      </c>
      <c r="G12" s="200"/>
    </row>
    <row r="13" spans="1:12" x14ac:dyDescent="0.3">
      <c r="A13" s="18" t="s">
        <v>259</v>
      </c>
      <c r="B13" s="10" t="s">
        <v>137</v>
      </c>
      <c r="C13" s="19" t="s">
        <v>133</v>
      </c>
      <c r="D13" s="12">
        <v>3763.7</v>
      </c>
      <c r="E13" s="195" t="s">
        <v>537</v>
      </c>
      <c r="F13" s="196">
        <v>46120</v>
      </c>
      <c r="G13" s="200"/>
    </row>
    <row r="14" spans="1:12" x14ac:dyDescent="0.3">
      <c r="A14" s="20" t="s">
        <v>260</v>
      </c>
      <c r="B14" s="10" t="s">
        <v>137</v>
      </c>
      <c r="C14" s="19" t="s">
        <v>134</v>
      </c>
      <c r="D14" s="12">
        <v>1764.7</v>
      </c>
      <c r="E14" s="195" t="s">
        <v>537</v>
      </c>
      <c r="F14" s="196">
        <v>46120</v>
      </c>
      <c r="G14" s="200"/>
    </row>
    <row r="15" spans="1:12" x14ac:dyDescent="0.3">
      <c r="A15" s="20" t="s">
        <v>265</v>
      </c>
      <c r="B15" s="7" t="s">
        <v>137</v>
      </c>
      <c r="C15" s="8" t="s">
        <v>135</v>
      </c>
      <c r="D15" s="9">
        <v>222.3</v>
      </c>
      <c r="E15" s="201"/>
      <c r="F15" s="85"/>
      <c r="G15" s="84"/>
    </row>
    <row r="16" spans="1:12" x14ac:dyDescent="0.3">
      <c r="A16" s="20" t="s">
        <v>266</v>
      </c>
      <c r="B16" s="7" t="s">
        <v>137</v>
      </c>
      <c r="C16" s="8" t="s">
        <v>136</v>
      </c>
      <c r="D16" s="9">
        <v>222.9</v>
      </c>
      <c r="E16" s="201"/>
      <c r="F16" s="85"/>
      <c r="G16" s="84"/>
    </row>
    <row r="17" spans="1:7" x14ac:dyDescent="0.3">
      <c r="B17" s="14"/>
      <c r="C17" s="15"/>
      <c r="D17" s="16">
        <f>SUM(D12:D16)</f>
        <v>10524.8</v>
      </c>
      <c r="E17" s="198"/>
      <c r="F17" s="199"/>
      <c r="G17" s="199"/>
    </row>
    <row r="18" spans="1:7" x14ac:dyDescent="0.3">
      <c r="A18" s="20" t="s">
        <v>258</v>
      </c>
      <c r="B18" s="10" t="s">
        <v>138</v>
      </c>
      <c r="C18" s="19" t="s">
        <v>142</v>
      </c>
      <c r="D18" s="12">
        <v>4535.6000000000004</v>
      </c>
      <c r="E18" s="195" t="s">
        <v>536</v>
      </c>
      <c r="F18" s="196">
        <v>46120</v>
      </c>
      <c r="G18" s="200"/>
    </row>
    <row r="19" spans="1:7" x14ac:dyDescent="0.3">
      <c r="A19" s="18" t="s">
        <v>259</v>
      </c>
      <c r="B19" s="10" t="s">
        <v>138</v>
      </c>
      <c r="C19" s="19" t="s">
        <v>133</v>
      </c>
      <c r="D19" s="12">
        <v>3763.7</v>
      </c>
      <c r="E19" s="195" t="s">
        <v>536</v>
      </c>
      <c r="F19" s="196">
        <v>46120</v>
      </c>
      <c r="G19" s="200"/>
    </row>
    <row r="20" spans="1:7" x14ac:dyDescent="0.3">
      <c r="A20" s="20" t="s">
        <v>260</v>
      </c>
      <c r="B20" s="10" t="s">
        <v>138</v>
      </c>
      <c r="C20" s="19" t="s">
        <v>134</v>
      </c>
      <c r="D20" s="12">
        <v>1764.7</v>
      </c>
      <c r="E20" s="195" t="s">
        <v>536</v>
      </c>
      <c r="F20" s="196">
        <v>46120</v>
      </c>
      <c r="G20" s="200"/>
    </row>
    <row r="21" spans="1:7" x14ac:dyDescent="0.3">
      <c r="A21" s="20" t="s">
        <v>265</v>
      </c>
      <c r="B21" s="7" t="s">
        <v>138</v>
      </c>
      <c r="C21" s="8" t="s">
        <v>135</v>
      </c>
      <c r="D21" s="9">
        <v>222.3</v>
      </c>
      <c r="E21" s="195"/>
      <c r="F21" s="196"/>
      <c r="G21" s="79"/>
    </row>
    <row r="22" spans="1:7" x14ac:dyDescent="0.3">
      <c r="A22" s="20" t="s">
        <v>266</v>
      </c>
      <c r="B22" s="7" t="s">
        <v>138</v>
      </c>
      <c r="C22" s="8" t="s">
        <v>136</v>
      </c>
      <c r="D22" s="9">
        <v>222.9</v>
      </c>
      <c r="E22" s="201"/>
      <c r="F22" s="85"/>
      <c r="G22" s="84"/>
    </row>
    <row r="23" spans="1:7" x14ac:dyDescent="0.3">
      <c r="A23" s="20" t="s">
        <v>332</v>
      </c>
      <c r="B23" s="7" t="s">
        <v>138</v>
      </c>
      <c r="C23" s="8" t="s">
        <v>300</v>
      </c>
      <c r="D23" s="9">
        <f>VLOOKUP(C23,'[1]3 очередь'!$B$3:$E$528,4,0)</f>
        <v>1192.7</v>
      </c>
      <c r="E23" s="201" t="s">
        <v>532</v>
      </c>
      <c r="F23" s="85">
        <v>46122</v>
      </c>
      <c r="G23" s="84"/>
    </row>
    <row r="24" spans="1:7" x14ac:dyDescent="0.3">
      <c r="A24" s="20" t="s">
        <v>333</v>
      </c>
      <c r="B24" s="7" t="s">
        <v>138</v>
      </c>
      <c r="C24" s="8" t="s">
        <v>301</v>
      </c>
      <c r="D24" s="9">
        <f>VLOOKUP(C24,'[1]3 очередь'!$B$3:$E$528,4,0)</f>
        <v>1190.4000000000001</v>
      </c>
      <c r="E24" s="201" t="s">
        <v>532</v>
      </c>
      <c r="F24" s="85">
        <v>46120</v>
      </c>
      <c r="G24" s="84"/>
    </row>
    <row r="25" spans="1:7" x14ac:dyDescent="0.3">
      <c r="A25" s="20" t="s">
        <v>334</v>
      </c>
      <c r="B25" s="7" t="s">
        <v>138</v>
      </c>
      <c r="C25" s="8" t="s">
        <v>302</v>
      </c>
      <c r="D25" s="9">
        <f>VLOOKUP(C25,'[1]3 очередь'!$B$3:$E$528,4,0)</f>
        <v>247</v>
      </c>
      <c r="E25" s="201" t="s">
        <v>532</v>
      </c>
      <c r="F25" s="85">
        <v>46122</v>
      </c>
      <c r="G25" s="202"/>
    </row>
    <row r="26" spans="1:7" x14ac:dyDescent="0.3">
      <c r="A26" s="20" t="s">
        <v>335</v>
      </c>
      <c r="B26" s="7" t="s">
        <v>138</v>
      </c>
      <c r="C26" s="8" t="s">
        <v>302</v>
      </c>
      <c r="D26" s="9">
        <f>VLOOKUP(C26,'[1]3 очередь'!$B$3:$E$528,4,0)</f>
        <v>247</v>
      </c>
      <c r="E26" s="201" t="s">
        <v>532</v>
      </c>
      <c r="F26" s="85">
        <v>46120</v>
      </c>
      <c r="G26" s="202"/>
    </row>
    <row r="27" spans="1:7" x14ac:dyDescent="0.3">
      <c r="B27" s="14"/>
      <c r="C27" s="15"/>
      <c r="D27" s="16">
        <f>SUM(D18:D26)</f>
        <v>13386.3</v>
      </c>
      <c r="E27" s="198"/>
      <c r="F27" s="199"/>
      <c r="G27" s="199"/>
    </row>
    <row r="28" spans="1:7" x14ac:dyDescent="0.3">
      <c r="A28" s="20" t="s">
        <v>258</v>
      </c>
      <c r="B28" s="10" t="s">
        <v>139</v>
      </c>
      <c r="C28" s="19" t="s">
        <v>132</v>
      </c>
      <c r="D28" s="12">
        <v>4551.2</v>
      </c>
      <c r="E28" s="195" t="s">
        <v>538</v>
      </c>
      <c r="F28" s="196">
        <v>46121</v>
      </c>
      <c r="G28" s="200"/>
    </row>
    <row r="29" spans="1:7" x14ac:dyDescent="0.3">
      <c r="A29" s="18" t="s">
        <v>259</v>
      </c>
      <c r="B29" s="10" t="s">
        <v>139</v>
      </c>
      <c r="C29" s="19" t="s">
        <v>133</v>
      </c>
      <c r="D29" s="12">
        <v>3763.7</v>
      </c>
      <c r="E29" s="195" t="s">
        <v>538</v>
      </c>
      <c r="F29" s="196">
        <v>46121</v>
      </c>
      <c r="G29" s="200"/>
    </row>
    <row r="30" spans="1:7" x14ac:dyDescent="0.3">
      <c r="A30" s="20" t="s">
        <v>260</v>
      </c>
      <c r="B30" s="10" t="s">
        <v>139</v>
      </c>
      <c r="C30" s="19" t="s">
        <v>140</v>
      </c>
      <c r="D30" s="12">
        <v>1772.8</v>
      </c>
      <c r="E30" s="195" t="s">
        <v>538</v>
      </c>
      <c r="F30" s="196">
        <v>46121</v>
      </c>
      <c r="G30" s="200"/>
    </row>
    <row r="31" spans="1:7" x14ac:dyDescent="0.3">
      <c r="A31" s="20" t="s">
        <v>265</v>
      </c>
      <c r="B31" s="7" t="s">
        <v>139</v>
      </c>
      <c r="C31" s="8" t="s">
        <v>135</v>
      </c>
      <c r="D31" s="9">
        <v>222.3</v>
      </c>
      <c r="E31" s="195"/>
      <c r="F31" s="196"/>
      <c r="G31" s="196"/>
    </row>
    <row r="32" spans="1:7" x14ac:dyDescent="0.3">
      <c r="A32" s="20" t="s">
        <v>266</v>
      </c>
      <c r="B32" s="7" t="s">
        <v>139</v>
      </c>
      <c r="C32" s="8" t="s">
        <v>136</v>
      </c>
      <c r="D32" s="9">
        <v>222.9</v>
      </c>
      <c r="E32" s="195"/>
      <c r="F32" s="196"/>
      <c r="G32" s="196"/>
    </row>
    <row r="33" spans="1:7" x14ac:dyDescent="0.3">
      <c r="B33" s="7"/>
      <c r="C33" s="15"/>
      <c r="D33" s="16">
        <f>SUM(D28:D32)</f>
        <v>10532.899999999998</v>
      </c>
      <c r="E33" s="185"/>
      <c r="F33" s="185"/>
      <c r="G33" s="185"/>
    </row>
    <row r="34" spans="1:7" x14ac:dyDescent="0.3">
      <c r="A34" s="20" t="s">
        <v>258</v>
      </c>
      <c r="B34" s="10" t="s">
        <v>141</v>
      </c>
      <c r="C34" s="19" t="s">
        <v>143</v>
      </c>
      <c r="D34" s="12">
        <v>4535.6000000000004</v>
      </c>
      <c r="E34" s="195" t="s">
        <v>539</v>
      </c>
      <c r="F34" s="196">
        <v>46121</v>
      </c>
      <c r="G34" s="79"/>
    </row>
    <row r="35" spans="1:7" x14ac:dyDescent="0.3">
      <c r="A35" s="18" t="s">
        <v>259</v>
      </c>
      <c r="B35" s="10" t="s">
        <v>141</v>
      </c>
      <c r="C35" s="19" t="s">
        <v>144</v>
      </c>
      <c r="D35" s="12">
        <v>3772.2</v>
      </c>
      <c r="E35" s="195" t="s">
        <v>539</v>
      </c>
      <c r="F35" s="196">
        <v>46121</v>
      </c>
      <c r="G35" s="79"/>
    </row>
    <row r="36" spans="1:7" x14ac:dyDescent="0.3">
      <c r="A36" s="20" t="s">
        <v>260</v>
      </c>
      <c r="B36" s="10" t="s">
        <v>141</v>
      </c>
      <c r="C36" s="19" t="s">
        <v>145</v>
      </c>
      <c r="D36" s="12">
        <v>1772.8</v>
      </c>
      <c r="E36" s="195" t="s">
        <v>539</v>
      </c>
      <c r="F36" s="196">
        <v>46121</v>
      </c>
      <c r="G36" s="79"/>
    </row>
    <row r="37" spans="1:7" x14ac:dyDescent="0.3">
      <c r="A37" s="20" t="s">
        <v>265</v>
      </c>
      <c r="B37" s="7" t="s">
        <v>141</v>
      </c>
      <c r="C37" s="8" t="s">
        <v>135</v>
      </c>
      <c r="D37" s="9">
        <v>222.3</v>
      </c>
      <c r="E37" s="201"/>
      <c r="F37" s="85"/>
      <c r="G37" s="84"/>
    </row>
    <row r="38" spans="1:7" x14ac:dyDescent="0.3">
      <c r="A38" s="20" t="s">
        <v>266</v>
      </c>
      <c r="B38" s="7" t="s">
        <v>141</v>
      </c>
      <c r="C38" s="8" t="s">
        <v>136</v>
      </c>
      <c r="D38" s="9">
        <v>222.9</v>
      </c>
      <c r="E38" s="201"/>
      <c r="F38" s="85"/>
      <c r="G38" s="84"/>
    </row>
    <row r="39" spans="1:7" x14ac:dyDescent="0.3">
      <c r="A39" s="20" t="s">
        <v>332</v>
      </c>
      <c r="B39" s="7" t="s">
        <v>141</v>
      </c>
      <c r="C39" s="8" t="s">
        <v>303</v>
      </c>
      <c r="D39" s="9">
        <f>VLOOKUP(C39,'[1]3 очередь'!$B$3:$E$528,4,0)</f>
        <v>1192.7</v>
      </c>
      <c r="E39" s="201" t="s">
        <v>533</v>
      </c>
      <c r="F39" s="85">
        <v>46122</v>
      </c>
      <c r="G39" s="202"/>
    </row>
    <row r="40" spans="1:7" x14ac:dyDescent="0.3">
      <c r="A40" s="20" t="s">
        <v>333</v>
      </c>
      <c r="B40" s="7" t="s">
        <v>141</v>
      </c>
      <c r="C40" s="8" t="s">
        <v>301</v>
      </c>
      <c r="D40" s="9">
        <f>VLOOKUP(C40,'[1]3 очередь'!$B$3:$E$528,4,0)</f>
        <v>1190.4000000000001</v>
      </c>
      <c r="E40" s="201" t="s">
        <v>533</v>
      </c>
      <c r="F40" s="85">
        <v>46120</v>
      </c>
      <c r="G40" s="202"/>
    </row>
    <row r="41" spans="1:7" x14ac:dyDescent="0.3">
      <c r="A41" s="20" t="s">
        <v>334</v>
      </c>
      <c r="B41" s="7" t="s">
        <v>141</v>
      </c>
      <c r="C41" s="8" t="s">
        <v>302</v>
      </c>
      <c r="D41" s="9">
        <f>VLOOKUP(C41,'[1]3 очередь'!$B$3:$E$528,4,0)</f>
        <v>247</v>
      </c>
      <c r="E41" s="201" t="s">
        <v>533</v>
      </c>
      <c r="F41" s="85">
        <v>46122</v>
      </c>
      <c r="G41" s="202"/>
    </row>
    <row r="42" spans="1:7" x14ac:dyDescent="0.3">
      <c r="A42" s="20" t="s">
        <v>335</v>
      </c>
      <c r="B42" s="7" t="s">
        <v>141</v>
      </c>
      <c r="C42" s="8" t="s">
        <v>302</v>
      </c>
      <c r="D42" s="9">
        <f>VLOOKUP(C42,'[1]3 очередь'!$B$3:$E$528,4,0)</f>
        <v>247</v>
      </c>
      <c r="E42" s="201" t="s">
        <v>533</v>
      </c>
      <c r="F42" s="85">
        <v>46120</v>
      </c>
      <c r="G42" s="202"/>
    </row>
    <row r="43" spans="1:7" x14ac:dyDescent="0.3">
      <c r="B43" s="14"/>
      <c r="C43" s="15"/>
      <c r="D43" s="16">
        <f>SUM(D34:D42)</f>
        <v>13402.899999999998</v>
      </c>
      <c r="E43" s="185"/>
      <c r="F43" s="185"/>
      <c r="G43" s="185"/>
    </row>
    <row r="44" spans="1:7" x14ac:dyDescent="0.3">
      <c r="A44" s="20" t="s">
        <v>258</v>
      </c>
      <c r="B44" s="10" t="s">
        <v>146</v>
      </c>
      <c r="C44" s="19" t="s">
        <v>147</v>
      </c>
      <c r="D44" s="12">
        <v>4551.2</v>
      </c>
      <c r="E44" s="195" t="s">
        <v>543</v>
      </c>
      <c r="F44" s="196">
        <v>46126</v>
      </c>
      <c r="G44" s="79"/>
    </row>
    <row r="45" spans="1:7" x14ac:dyDescent="0.3">
      <c r="A45" s="18" t="s">
        <v>259</v>
      </c>
      <c r="B45" s="10" t="s">
        <v>146</v>
      </c>
      <c r="C45" s="19" t="s">
        <v>133</v>
      </c>
      <c r="D45" s="12">
        <v>3763.7</v>
      </c>
      <c r="E45" s="195" t="s">
        <v>543</v>
      </c>
      <c r="F45" s="196">
        <v>46126</v>
      </c>
      <c r="G45" s="79"/>
    </row>
    <row r="46" spans="1:7" x14ac:dyDescent="0.3">
      <c r="A46" s="20" t="s">
        <v>260</v>
      </c>
      <c r="B46" s="10" t="s">
        <v>146</v>
      </c>
      <c r="C46" s="19" t="s">
        <v>134</v>
      </c>
      <c r="D46" s="12">
        <v>1764.7</v>
      </c>
      <c r="E46" s="195" t="s">
        <v>543</v>
      </c>
      <c r="F46" s="196">
        <v>46126</v>
      </c>
      <c r="G46" s="79"/>
    </row>
    <row r="47" spans="1:7" x14ac:dyDescent="0.3">
      <c r="A47" s="20" t="s">
        <v>265</v>
      </c>
      <c r="B47" s="7" t="s">
        <v>146</v>
      </c>
      <c r="C47" s="8" t="s">
        <v>135</v>
      </c>
      <c r="D47" s="9">
        <v>222.3</v>
      </c>
      <c r="E47" s="195"/>
      <c r="F47" s="196"/>
      <c r="G47" s="196"/>
    </row>
    <row r="48" spans="1:7" x14ac:dyDescent="0.3">
      <c r="A48" s="20" t="s">
        <v>266</v>
      </c>
      <c r="B48" s="7" t="s">
        <v>146</v>
      </c>
      <c r="C48" s="8" t="s">
        <v>136</v>
      </c>
      <c r="D48" s="9">
        <v>222.9</v>
      </c>
      <c r="E48" s="195"/>
      <c r="F48" s="196"/>
      <c r="G48" s="79"/>
    </row>
    <row r="49" spans="1:7" x14ac:dyDescent="0.3">
      <c r="B49" s="14"/>
      <c r="C49" s="15"/>
      <c r="D49" s="16">
        <f>SUM(D44:D48)</f>
        <v>10524.8</v>
      </c>
      <c r="E49" s="185"/>
      <c r="F49" s="185"/>
      <c r="G49" s="185"/>
    </row>
    <row r="50" spans="1:7" x14ac:dyDescent="0.3">
      <c r="A50" s="20" t="s">
        <v>258</v>
      </c>
      <c r="B50" s="10" t="s">
        <v>148</v>
      </c>
      <c r="C50" s="19" t="s">
        <v>149</v>
      </c>
      <c r="D50" s="12">
        <v>4386.3999999999996</v>
      </c>
      <c r="E50" s="195" t="s">
        <v>544</v>
      </c>
      <c r="F50" s="196">
        <v>46126</v>
      </c>
      <c r="G50" s="79"/>
    </row>
    <row r="51" spans="1:7" x14ac:dyDescent="0.3">
      <c r="A51" s="18" t="s">
        <v>259</v>
      </c>
      <c r="B51" s="10" t="s">
        <v>148</v>
      </c>
      <c r="C51" s="19" t="s">
        <v>150</v>
      </c>
      <c r="D51" s="12">
        <v>3796.9</v>
      </c>
      <c r="E51" s="195" t="s">
        <v>544</v>
      </c>
      <c r="F51" s="196">
        <v>46126</v>
      </c>
      <c r="G51" s="79"/>
    </row>
    <row r="52" spans="1:7" x14ac:dyDescent="0.3">
      <c r="A52" s="20" t="s">
        <v>260</v>
      </c>
      <c r="B52" s="10" t="s">
        <v>148</v>
      </c>
      <c r="C52" s="19" t="s">
        <v>134</v>
      </c>
      <c r="D52" s="12">
        <v>1764.7</v>
      </c>
      <c r="E52" s="195" t="s">
        <v>544</v>
      </c>
      <c r="F52" s="196">
        <v>46126</v>
      </c>
      <c r="G52" s="79"/>
    </row>
    <row r="53" spans="1:7" x14ac:dyDescent="0.3">
      <c r="A53" s="20" t="s">
        <v>265</v>
      </c>
      <c r="B53" s="7" t="s">
        <v>148</v>
      </c>
      <c r="C53" s="8" t="s">
        <v>151</v>
      </c>
      <c r="D53" s="9">
        <v>231.3</v>
      </c>
      <c r="E53" s="195"/>
      <c r="F53" s="196"/>
      <c r="G53" s="84"/>
    </row>
    <row r="54" spans="1:7" x14ac:dyDescent="0.3">
      <c r="A54" s="20" t="s">
        <v>266</v>
      </c>
      <c r="B54" s="7" t="s">
        <v>148</v>
      </c>
      <c r="C54" s="8" t="s">
        <v>152</v>
      </c>
      <c r="D54" s="9">
        <v>231.8</v>
      </c>
      <c r="E54" s="201"/>
      <c r="F54" s="85"/>
      <c r="G54" s="84"/>
    </row>
    <row r="55" spans="1:7" x14ac:dyDescent="0.3">
      <c r="A55" s="20" t="s">
        <v>332</v>
      </c>
      <c r="B55" s="7" t="s">
        <v>148</v>
      </c>
      <c r="C55" s="8" t="s">
        <v>304</v>
      </c>
      <c r="D55" s="9">
        <f>VLOOKUP(C55,'[1]3 очередь'!$B$3:$E$528,4,0)</f>
        <v>1215</v>
      </c>
      <c r="E55" s="201" t="s">
        <v>534</v>
      </c>
      <c r="F55" s="85">
        <v>46122</v>
      </c>
      <c r="G55" s="84"/>
    </row>
    <row r="56" spans="1:7" x14ac:dyDescent="0.3">
      <c r="A56" s="20" t="s">
        <v>333</v>
      </c>
      <c r="B56" s="7" t="s">
        <v>148</v>
      </c>
      <c r="C56" s="8" t="s">
        <v>305</v>
      </c>
      <c r="D56" s="9">
        <f>VLOOKUP(C56,'[1]3 очередь'!$B$3:$E$528,4,0)</f>
        <v>1220.0999999999999</v>
      </c>
      <c r="E56" s="201" t="s">
        <v>534</v>
      </c>
      <c r="F56" s="85">
        <v>46120</v>
      </c>
      <c r="G56" s="84"/>
    </row>
    <row r="57" spans="1:7" x14ac:dyDescent="0.3">
      <c r="A57" s="20" t="s">
        <v>334</v>
      </c>
      <c r="B57" s="7" t="s">
        <v>148</v>
      </c>
      <c r="C57" s="8" t="s">
        <v>306</v>
      </c>
      <c r="D57" s="9">
        <f>VLOOKUP(C57,'[1]3 очередь'!$B$3:$E$528,4,0)</f>
        <v>258.10000000000002</v>
      </c>
      <c r="E57" s="201" t="s">
        <v>534</v>
      </c>
      <c r="F57" s="85">
        <v>46122</v>
      </c>
      <c r="G57" s="85"/>
    </row>
    <row r="58" spans="1:7" x14ac:dyDescent="0.3">
      <c r="A58" s="20" t="s">
        <v>335</v>
      </c>
      <c r="B58" s="7" t="s">
        <v>148</v>
      </c>
      <c r="C58" s="8" t="s">
        <v>307</v>
      </c>
      <c r="D58" s="9">
        <f>VLOOKUP(C58,'[1]3 очередь'!$B$3:$E$528,4,0)</f>
        <v>319.3</v>
      </c>
      <c r="E58" s="201" t="s">
        <v>534</v>
      </c>
      <c r="F58" s="85">
        <v>46120</v>
      </c>
      <c r="G58" s="84"/>
    </row>
    <row r="59" spans="1:7" x14ac:dyDescent="0.3">
      <c r="B59" s="14"/>
      <c r="C59" s="15"/>
      <c r="D59" s="16">
        <f>SUM(D50:D58)</f>
        <v>13423.599999999999</v>
      </c>
      <c r="E59" s="185"/>
      <c r="F59" s="185"/>
      <c r="G59" s="185"/>
    </row>
    <row r="60" spans="1:7" x14ac:dyDescent="0.3">
      <c r="A60" s="20" t="s">
        <v>258</v>
      </c>
      <c r="B60" s="10" t="s">
        <v>153</v>
      </c>
      <c r="C60" s="19" t="s">
        <v>154</v>
      </c>
      <c r="D60" s="12">
        <v>4425.1000000000004</v>
      </c>
      <c r="E60" s="195" t="s">
        <v>545</v>
      </c>
      <c r="F60" s="196">
        <v>46126</v>
      </c>
      <c r="G60" s="79"/>
    </row>
    <row r="61" spans="1:7" x14ac:dyDescent="0.3">
      <c r="A61" s="18" t="s">
        <v>259</v>
      </c>
      <c r="B61" s="10" t="s">
        <v>153</v>
      </c>
      <c r="C61" s="19" t="s">
        <v>155</v>
      </c>
      <c r="D61" s="12">
        <v>3785.3</v>
      </c>
      <c r="E61" s="195" t="s">
        <v>545</v>
      </c>
      <c r="F61" s="196">
        <v>46126</v>
      </c>
      <c r="G61" s="79"/>
    </row>
    <row r="62" spans="1:7" x14ac:dyDescent="0.3">
      <c r="A62" s="20" t="s">
        <v>260</v>
      </c>
      <c r="B62" s="10" t="s">
        <v>153</v>
      </c>
      <c r="C62" s="19" t="s">
        <v>156</v>
      </c>
      <c r="D62" s="12">
        <v>1786.1</v>
      </c>
      <c r="E62" s="195" t="s">
        <v>545</v>
      </c>
      <c r="F62" s="196">
        <v>46126</v>
      </c>
      <c r="G62" s="79"/>
    </row>
    <row r="63" spans="1:7" x14ac:dyDescent="0.3">
      <c r="A63" s="20" t="s">
        <v>265</v>
      </c>
      <c r="B63" s="7" t="s">
        <v>153</v>
      </c>
      <c r="C63" s="8" t="s">
        <v>157</v>
      </c>
      <c r="D63" s="9">
        <v>232.8</v>
      </c>
      <c r="E63" s="195"/>
      <c r="F63" s="196"/>
      <c r="G63" s="196"/>
    </row>
    <row r="64" spans="1:7" x14ac:dyDescent="0.3">
      <c r="A64" s="20" t="s">
        <v>266</v>
      </c>
      <c r="B64" s="7" t="s">
        <v>153</v>
      </c>
      <c r="C64" s="8" t="s">
        <v>158</v>
      </c>
      <c r="D64" s="9">
        <v>242.5</v>
      </c>
      <c r="E64" s="195"/>
      <c r="F64" s="196"/>
      <c r="G64" s="79"/>
    </row>
    <row r="65" spans="1:7" x14ac:dyDescent="0.3">
      <c r="B65" s="14"/>
      <c r="C65" s="15"/>
      <c r="D65" s="16">
        <f>SUM(D60:D64)</f>
        <v>10471.800000000001</v>
      </c>
      <c r="E65" s="185"/>
      <c r="F65" s="185"/>
      <c r="G65" s="185"/>
    </row>
    <row r="66" spans="1:7" x14ac:dyDescent="0.3">
      <c r="A66" s="20" t="s">
        <v>258</v>
      </c>
      <c r="B66" s="10" t="s">
        <v>159</v>
      </c>
      <c r="C66" s="19" t="s">
        <v>160</v>
      </c>
      <c r="D66" s="12">
        <v>4535.6000000000004</v>
      </c>
      <c r="E66" s="195" t="s">
        <v>541</v>
      </c>
      <c r="F66" s="196">
        <v>46123</v>
      </c>
      <c r="G66" s="79"/>
    </row>
    <row r="67" spans="1:7" x14ac:dyDescent="0.3">
      <c r="A67" s="18" t="s">
        <v>259</v>
      </c>
      <c r="B67" s="10" t="s">
        <v>159</v>
      </c>
      <c r="C67" s="19" t="s">
        <v>161</v>
      </c>
      <c r="D67" s="12">
        <v>3796.9</v>
      </c>
      <c r="E67" s="195" t="s">
        <v>541</v>
      </c>
      <c r="F67" s="196">
        <v>46123</v>
      </c>
      <c r="G67" s="79"/>
    </row>
    <row r="68" spans="1:7" x14ac:dyDescent="0.3">
      <c r="A68" s="20" t="s">
        <v>260</v>
      </c>
      <c r="B68" s="10" t="s">
        <v>159</v>
      </c>
      <c r="C68" s="19" t="s">
        <v>134</v>
      </c>
      <c r="D68" s="12">
        <v>1764.7</v>
      </c>
      <c r="E68" s="195" t="s">
        <v>541</v>
      </c>
      <c r="F68" s="196">
        <v>46123</v>
      </c>
      <c r="G68" s="79"/>
    </row>
    <row r="69" spans="1:7" x14ac:dyDescent="0.3">
      <c r="A69" s="20" t="s">
        <v>265</v>
      </c>
      <c r="B69" s="7" t="s">
        <v>159</v>
      </c>
      <c r="C69" s="8" t="s">
        <v>162</v>
      </c>
      <c r="D69" s="9">
        <v>231.3</v>
      </c>
      <c r="E69" s="201"/>
      <c r="F69" s="85"/>
      <c r="G69" s="202"/>
    </row>
    <row r="70" spans="1:7" x14ac:dyDescent="0.3">
      <c r="A70" s="20" t="s">
        <v>266</v>
      </c>
      <c r="B70" s="7" t="s">
        <v>159</v>
      </c>
      <c r="C70" s="8" t="s">
        <v>163</v>
      </c>
      <c r="D70" s="9">
        <v>231.8</v>
      </c>
      <c r="E70" s="201"/>
      <c r="F70" s="85"/>
      <c r="G70" s="84"/>
    </row>
    <row r="71" spans="1:7" x14ac:dyDescent="0.3">
      <c r="A71" s="20" t="s">
        <v>332</v>
      </c>
      <c r="B71" s="7" t="s">
        <v>159</v>
      </c>
      <c r="C71" s="8" t="s">
        <v>308</v>
      </c>
      <c r="D71" s="9">
        <f>VLOOKUP(C71,'[1]3 очередь'!$B$3:$E$528,4,0)</f>
        <v>1198.7</v>
      </c>
      <c r="E71" s="201" t="s">
        <v>529</v>
      </c>
      <c r="F71" s="85">
        <v>45392</v>
      </c>
      <c r="G71" s="84"/>
    </row>
    <row r="72" spans="1:7" x14ac:dyDescent="0.3">
      <c r="A72" s="20" t="s">
        <v>333</v>
      </c>
      <c r="B72" s="7" t="s">
        <v>159</v>
      </c>
      <c r="C72" s="8" t="s">
        <v>309</v>
      </c>
      <c r="D72" s="9">
        <f>VLOOKUP(C72,'[1]3 очередь'!$B$3:$E$528,4,0)</f>
        <v>1235</v>
      </c>
      <c r="E72" s="201" t="s">
        <v>529</v>
      </c>
      <c r="F72" s="85">
        <v>46120</v>
      </c>
      <c r="G72" s="84"/>
    </row>
    <row r="73" spans="1:7" x14ac:dyDescent="0.3">
      <c r="A73" s="20" t="s">
        <v>334</v>
      </c>
      <c r="B73" s="7" t="s">
        <v>159</v>
      </c>
      <c r="C73" s="8" t="s">
        <v>310</v>
      </c>
      <c r="D73" s="9">
        <f>VLOOKUP(C73,'[1]3 очередь'!$B$3:$E$528,4,0)</f>
        <v>258.10000000000002</v>
      </c>
      <c r="E73" s="201" t="s">
        <v>529</v>
      </c>
      <c r="F73" s="85">
        <v>45392</v>
      </c>
      <c r="G73" s="85"/>
    </row>
    <row r="74" spans="1:7" x14ac:dyDescent="0.3">
      <c r="A74" s="20" t="s">
        <v>335</v>
      </c>
      <c r="B74" s="7" t="s">
        <v>159</v>
      </c>
      <c r="C74" s="8" t="s">
        <v>299</v>
      </c>
      <c r="D74" s="9">
        <f>VLOOKUP(C74,'[1]3 очередь'!$B$3:$E$528,4,0)</f>
        <v>225.6</v>
      </c>
      <c r="E74" s="201" t="s">
        <v>529</v>
      </c>
      <c r="F74" s="85">
        <v>46120</v>
      </c>
      <c r="G74" s="84"/>
    </row>
    <row r="75" spans="1:7" x14ac:dyDescent="0.3">
      <c r="B75" s="14"/>
      <c r="C75" s="15"/>
      <c r="D75" s="16">
        <f>SUM(D66:D74)</f>
        <v>13477.7</v>
      </c>
      <c r="E75" s="185"/>
      <c r="F75" s="185"/>
      <c r="G75" s="185"/>
    </row>
    <row r="76" spans="1:7" x14ac:dyDescent="0.3">
      <c r="A76" s="20" t="s">
        <v>258</v>
      </c>
      <c r="B76" s="10" t="s">
        <v>164</v>
      </c>
      <c r="C76" s="19" t="s">
        <v>165</v>
      </c>
      <c r="D76" s="12">
        <v>4551.2</v>
      </c>
      <c r="E76" s="195" t="s">
        <v>542</v>
      </c>
      <c r="F76" s="196">
        <v>46124</v>
      </c>
      <c r="G76" s="79"/>
    </row>
    <row r="77" spans="1:7" x14ac:dyDescent="0.3">
      <c r="A77" s="18" t="s">
        <v>259</v>
      </c>
      <c r="B77" s="10" t="s">
        <v>164</v>
      </c>
      <c r="C77" s="19" t="s">
        <v>133</v>
      </c>
      <c r="D77" s="12">
        <v>3763.7</v>
      </c>
      <c r="E77" s="195" t="s">
        <v>542</v>
      </c>
      <c r="F77" s="196">
        <v>46124</v>
      </c>
      <c r="G77" s="79"/>
    </row>
    <row r="78" spans="1:7" x14ac:dyDescent="0.3">
      <c r="A78" s="20" t="s">
        <v>260</v>
      </c>
      <c r="B78" s="10" t="s">
        <v>164</v>
      </c>
      <c r="C78" s="19" t="s">
        <v>134</v>
      </c>
      <c r="D78" s="12">
        <v>1764.7</v>
      </c>
      <c r="E78" s="195" t="s">
        <v>542</v>
      </c>
      <c r="F78" s="196">
        <v>46124</v>
      </c>
      <c r="G78" s="79"/>
    </row>
    <row r="79" spans="1:7" x14ac:dyDescent="0.3">
      <c r="A79" s="20" t="s">
        <v>265</v>
      </c>
      <c r="B79" s="7" t="s">
        <v>164</v>
      </c>
      <c r="C79" s="8" t="s">
        <v>135</v>
      </c>
      <c r="D79" s="9">
        <v>222.3</v>
      </c>
      <c r="E79" s="195"/>
      <c r="F79" s="196"/>
      <c r="G79" s="196"/>
    </row>
    <row r="80" spans="1:7" x14ac:dyDescent="0.3">
      <c r="A80" s="20" t="s">
        <v>266</v>
      </c>
      <c r="B80" s="7" t="s">
        <v>164</v>
      </c>
      <c r="C80" s="8" t="s">
        <v>136</v>
      </c>
      <c r="D80" s="9">
        <v>222.9</v>
      </c>
      <c r="E80" s="195"/>
      <c r="F80" s="196"/>
      <c r="G80" s="79"/>
    </row>
    <row r="81" spans="1:7" x14ac:dyDescent="0.3">
      <c r="B81" s="14"/>
      <c r="C81" s="15"/>
      <c r="D81" s="16">
        <f>SUM(D76:D80)</f>
        <v>10524.8</v>
      </c>
      <c r="E81" s="185"/>
      <c r="F81" s="185"/>
      <c r="G81" s="185"/>
    </row>
    <row r="82" spans="1:7" x14ac:dyDescent="0.3">
      <c r="A82" s="20" t="s">
        <v>258</v>
      </c>
      <c r="B82" s="10" t="s">
        <v>166</v>
      </c>
      <c r="C82" s="19" t="s">
        <v>167</v>
      </c>
      <c r="D82" s="12">
        <v>4535.6000000000004</v>
      </c>
      <c r="E82" s="195" t="s">
        <v>540</v>
      </c>
      <c r="F82" s="196">
        <v>46122</v>
      </c>
      <c r="G82" s="79"/>
    </row>
    <row r="83" spans="1:7" x14ac:dyDescent="0.3">
      <c r="A83" s="18" t="s">
        <v>259</v>
      </c>
      <c r="B83" s="10" t="s">
        <v>166</v>
      </c>
      <c r="C83" s="19" t="s">
        <v>133</v>
      </c>
      <c r="D83" s="12">
        <v>3763.7</v>
      </c>
      <c r="E83" s="195" t="s">
        <v>540</v>
      </c>
      <c r="F83" s="196">
        <v>46122</v>
      </c>
      <c r="G83" s="79"/>
    </row>
    <row r="84" spans="1:7" x14ac:dyDescent="0.3">
      <c r="A84" s="20" t="s">
        <v>260</v>
      </c>
      <c r="B84" s="10" t="s">
        <v>166</v>
      </c>
      <c r="C84" s="19" t="s">
        <v>134</v>
      </c>
      <c r="D84" s="12">
        <v>1764.7</v>
      </c>
      <c r="E84" s="195" t="s">
        <v>540</v>
      </c>
      <c r="F84" s="196">
        <v>46122</v>
      </c>
      <c r="G84" s="197"/>
    </row>
    <row r="85" spans="1:7" x14ac:dyDescent="0.3">
      <c r="A85" s="20" t="s">
        <v>265</v>
      </c>
      <c r="B85" s="7" t="s">
        <v>166</v>
      </c>
      <c r="C85" s="8" t="s">
        <v>135</v>
      </c>
      <c r="D85" s="9">
        <v>222.3</v>
      </c>
      <c r="E85" s="201"/>
      <c r="F85" s="85"/>
      <c r="G85" s="84"/>
    </row>
    <row r="86" spans="1:7" x14ac:dyDescent="0.3">
      <c r="A86" s="20" t="s">
        <v>266</v>
      </c>
      <c r="B86" s="7" t="s">
        <v>166</v>
      </c>
      <c r="C86" s="8" t="s">
        <v>136</v>
      </c>
      <c r="D86" s="9">
        <v>222.9</v>
      </c>
      <c r="E86" s="201"/>
      <c r="F86" s="85"/>
      <c r="G86" s="84"/>
    </row>
    <row r="87" spans="1:7" x14ac:dyDescent="0.3">
      <c r="A87" s="20" t="s">
        <v>332</v>
      </c>
      <c r="B87" s="7" t="s">
        <v>166</v>
      </c>
      <c r="C87" s="8" t="s">
        <v>301</v>
      </c>
      <c r="D87" s="9">
        <f>VLOOKUP(C87,'[1]3 очередь'!$B$3:$E$528,4,0)</f>
        <v>1190.4000000000001</v>
      </c>
      <c r="E87" s="201" t="s">
        <v>530</v>
      </c>
      <c r="F87" s="85">
        <v>46120</v>
      </c>
      <c r="G87" s="201"/>
    </row>
    <row r="88" spans="1:7" x14ac:dyDescent="0.3">
      <c r="A88" s="20" t="s">
        <v>333</v>
      </c>
      <c r="B88" s="7" t="s">
        <v>166</v>
      </c>
      <c r="C88" s="8" t="s">
        <v>301</v>
      </c>
      <c r="D88" s="9">
        <f>VLOOKUP(C88,'[1]3 очередь'!$B$3:$E$528,4,0)</f>
        <v>1190.4000000000001</v>
      </c>
      <c r="E88" s="201" t="s">
        <v>530</v>
      </c>
      <c r="F88" s="85">
        <v>46120</v>
      </c>
      <c r="G88" s="201"/>
    </row>
    <row r="89" spans="1:7" x14ac:dyDescent="0.3">
      <c r="A89" s="20" t="s">
        <v>334</v>
      </c>
      <c r="B89" s="7" t="s">
        <v>166</v>
      </c>
      <c r="C89" s="8" t="s">
        <v>302</v>
      </c>
      <c r="D89" s="9">
        <f>VLOOKUP(C89,'[1]3 очередь'!$B$3:$E$528,4,0)</f>
        <v>247</v>
      </c>
      <c r="E89" s="201" t="s">
        <v>530</v>
      </c>
      <c r="F89" s="85">
        <v>46120</v>
      </c>
      <c r="G89" s="201"/>
    </row>
    <row r="90" spans="1:7" x14ac:dyDescent="0.3">
      <c r="A90" s="20" t="s">
        <v>335</v>
      </c>
      <c r="B90" s="7" t="s">
        <v>166</v>
      </c>
      <c r="C90" s="8" t="s">
        <v>302</v>
      </c>
      <c r="D90" s="9">
        <f>VLOOKUP(C90,'[1]3 очередь'!$B$3:$E$528,4,0)</f>
        <v>247</v>
      </c>
      <c r="E90" s="201" t="s">
        <v>530</v>
      </c>
      <c r="F90" s="85">
        <v>46120</v>
      </c>
      <c r="G90" s="84"/>
    </row>
    <row r="91" spans="1:7" x14ac:dyDescent="0.3">
      <c r="B91" s="14"/>
      <c r="C91" s="15"/>
      <c r="D91" s="16">
        <f>SUM(D82:D90)</f>
        <v>13383.999999999998</v>
      </c>
      <c r="E91" s="185"/>
      <c r="F91" s="185"/>
      <c r="G91" s="185"/>
    </row>
    <row r="92" spans="1:7" x14ac:dyDescent="0.3">
      <c r="A92" s="20" t="s">
        <v>258</v>
      </c>
      <c r="B92" s="10" t="s">
        <v>168</v>
      </c>
      <c r="C92" s="247" t="s">
        <v>165</v>
      </c>
      <c r="D92" s="12">
        <v>4551.2</v>
      </c>
      <c r="E92" s="195" t="s">
        <v>547</v>
      </c>
      <c r="F92" s="196">
        <v>46128</v>
      </c>
      <c r="G92" s="79"/>
    </row>
    <row r="93" spans="1:7" x14ac:dyDescent="0.3">
      <c r="A93" s="18" t="s">
        <v>259</v>
      </c>
      <c r="B93" s="10" t="s">
        <v>168</v>
      </c>
      <c r="C93" s="19" t="s">
        <v>133</v>
      </c>
      <c r="D93" s="12">
        <v>3763.7</v>
      </c>
      <c r="E93" s="195" t="s">
        <v>547</v>
      </c>
      <c r="F93" s="196">
        <v>46128</v>
      </c>
      <c r="G93" s="79"/>
    </row>
    <row r="94" spans="1:7" x14ac:dyDescent="0.3">
      <c r="A94" s="20" t="s">
        <v>260</v>
      </c>
      <c r="B94" s="10" t="s">
        <v>168</v>
      </c>
      <c r="C94" s="19" t="s">
        <v>134</v>
      </c>
      <c r="D94" s="12">
        <v>1764.7</v>
      </c>
      <c r="E94" s="195" t="s">
        <v>547</v>
      </c>
      <c r="F94" s="196">
        <v>46128</v>
      </c>
      <c r="G94" s="79"/>
    </row>
    <row r="95" spans="1:7" x14ac:dyDescent="0.3">
      <c r="A95" s="20" t="s">
        <v>265</v>
      </c>
      <c r="B95" s="7" t="s">
        <v>168</v>
      </c>
      <c r="C95" s="8" t="s">
        <v>135</v>
      </c>
      <c r="D95" s="9">
        <v>222.3</v>
      </c>
      <c r="E95" s="195"/>
      <c r="F95" s="196"/>
      <c r="G95" s="196"/>
    </row>
    <row r="96" spans="1:7" x14ac:dyDescent="0.3">
      <c r="A96" s="20" t="s">
        <v>266</v>
      </c>
      <c r="B96" s="7" t="s">
        <v>168</v>
      </c>
      <c r="C96" s="8" t="s">
        <v>136</v>
      </c>
      <c r="D96" s="9">
        <v>222.9</v>
      </c>
      <c r="E96" s="195"/>
      <c r="F96" s="196"/>
      <c r="G96" s="79"/>
    </row>
    <row r="97" spans="1:7" x14ac:dyDescent="0.3">
      <c r="B97" s="14"/>
      <c r="C97" s="15"/>
      <c r="D97" s="16">
        <f>SUM(D92:D96)</f>
        <v>10524.8</v>
      </c>
      <c r="E97" s="185"/>
      <c r="F97" s="185"/>
      <c r="G97" s="185"/>
    </row>
    <row r="98" spans="1:7" x14ac:dyDescent="0.3">
      <c r="A98" s="20" t="s">
        <v>258</v>
      </c>
      <c r="B98" s="10" t="s">
        <v>169</v>
      </c>
      <c r="C98" s="19" t="s">
        <v>167</v>
      </c>
      <c r="D98" s="12">
        <v>4535.6000000000004</v>
      </c>
      <c r="E98" s="195" t="s">
        <v>548</v>
      </c>
      <c r="F98" s="196">
        <v>46128</v>
      </c>
      <c r="G98" s="79"/>
    </row>
    <row r="99" spans="1:7" x14ac:dyDescent="0.3">
      <c r="A99" s="18" t="s">
        <v>259</v>
      </c>
      <c r="B99" s="10" t="s">
        <v>169</v>
      </c>
      <c r="C99" s="19" t="s">
        <v>133</v>
      </c>
      <c r="D99" s="12">
        <v>3763.7</v>
      </c>
      <c r="E99" s="195" t="s">
        <v>548</v>
      </c>
      <c r="F99" s="196">
        <v>46128</v>
      </c>
      <c r="G99" s="79"/>
    </row>
    <row r="100" spans="1:7" x14ac:dyDescent="0.3">
      <c r="A100" s="20" t="s">
        <v>260</v>
      </c>
      <c r="B100" s="10" t="s">
        <v>169</v>
      </c>
      <c r="C100" s="19" t="s">
        <v>134</v>
      </c>
      <c r="D100" s="12">
        <v>1764.7</v>
      </c>
      <c r="E100" s="195" t="s">
        <v>548</v>
      </c>
      <c r="F100" s="196">
        <v>46128</v>
      </c>
      <c r="G100" s="108"/>
    </row>
    <row r="101" spans="1:7" x14ac:dyDescent="0.3">
      <c r="A101" s="20" t="s">
        <v>265</v>
      </c>
      <c r="B101" s="7" t="s">
        <v>169</v>
      </c>
      <c r="C101" s="8" t="s">
        <v>135</v>
      </c>
      <c r="D101" s="9">
        <v>222.3</v>
      </c>
      <c r="E101" s="201"/>
      <c r="F101" s="85"/>
      <c r="G101" s="242"/>
    </row>
    <row r="102" spans="1:7" x14ac:dyDescent="0.3">
      <c r="A102" s="20" t="s">
        <v>266</v>
      </c>
      <c r="B102" s="7" t="s">
        <v>169</v>
      </c>
      <c r="C102" s="8" t="s">
        <v>136</v>
      </c>
      <c r="D102" s="9">
        <v>222.9</v>
      </c>
      <c r="E102" s="201"/>
      <c r="F102" s="85"/>
      <c r="G102" s="242"/>
    </row>
    <row r="103" spans="1:7" x14ac:dyDescent="0.3">
      <c r="A103" s="20" t="s">
        <v>332</v>
      </c>
      <c r="B103" s="7" t="s">
        <v>169</v>
      </c>
      <c r="C103" s="8" t="s">
        <v>301</v>
      </c>
      <c r="D103" s="9">
        <f>VLOOKUP(C103,'[1]3 очередь'!$B$3:$E$528,4,0)</f>
        <v>1190.4000000000001</v>
      </c>
      <c r="E103" s="201" t="s">
        <v>535</v>
      </c>
      <c r="F103" s="85">
        <v>46122</v>
      </c>
      <c r="G103" s="242"/>
    </row>
    <row r="104" spans="1:7" x14ac:dyDescent="0.3">
      <c r="A104" s="20" t="s">
        <v>333</v>
      </c>
      <c r="B104" s="7" t="s">
        <v>169</v>
      </c>
      <c r="C104" s="8" t="s">
        <v>301</v>
      </c>
      <c r="D104" s="9">
        <f>VLOOKUP(C104,'[1]3 очередь'!$B$3:$E$528,4,0)</f>
        <v>1190.4000000000001</v>
      </c>
      <c r="E104" s="201" t="s">
        <v>535</v>
      </c>
      <c r="F104" s="85">
        <v>46120</v>
      </c>
      <c r="G104" s="242"/>
    </row>
    <row r="105" spans="1:7" x14ac:dyDescent="0.3">
      <c r="A105" s="20" t="s">
        <v>334</v>
      </c>
      <c r="B105" s="7" t="s">
        <v>169</v>
      </c>
      <c r="C105" s="8" t="s">
        <v>302</v>
      </c>
      <c r="D105" s="9">
        <f>VLOOKUP(C105,'[1]3 очередь'!$B$3:$E$528,4,0)</f>
        <v>247</v>
      </c>
      <c r="E105" s="201" t="s">
        <v>535</v>
      </c>
      <c r="F105" s="85">
        <v>46122</v>
      </c>
      <c r="G105" s="85"/>
    </row>
    <row r="106" spans="1:7" x14ac:dyDescent="0.3">
      <c r="A106" s="20" t="s">
        <v>335</v>
      </c>
      <c r="B106" s="7" t="s">
        <v>169</v>
      </c>
      <c r="C106" s="8" t="s">
        <v>302</v>
      </c>
      <c r="D106" s="9">
        <f>VLOOKUP(C106,'[1]3 очередь'!$B$3:$E$528,4,0)</f>
        <v>247</v>
      </c>
      <c r="E106" s="201" t="s">
        <v>535</v>
      </c>
      <c r="F106" s="85">
        <v>46120</v>
      </c>
      <c r="G106" s="84"/>
    </row>
    <row r="107" spans="1:7" x14ac:dyDescent="0.3">
      <c r="B107" s="14"/>
      <c r="C107" s="15"/>
      <c r="D107" s="16">
        <f>SUM(D98:D106)</f>
        <v>13383.999999999998</v>
      </c>
      <c r="E107" s="185"/>
      <c r="F107" s="185"/>
      <c r="G107" s="208"/>
    </row>
    <row r="108" spans="1:7" x14ac:dyDescent="0.3">
      <c r="A108" s="20" t="s">
        <v>258</v>
      </c>
      <c r="B108" s="10" t="s">
        <v>170</v>
      </c>
      <c r="C108" s="247" t="s">
        <v>165</v>
      </c>
      <c r="D108" s="12">
        <v>4551.2</v>
      </c>
      <c r="E108" s="195" t="s">
        <v>549</v>
      </c>
      <c r="F108" s="196">
        <v>46128</v>
      </c>
      <c r="G108" s="79"/>
    </row>
    <row r="109" spans="1:7" x14ac:dyDescent="0.3">
      <c r="A109" s="18" t="s">
        <v>259</v>
      </c>
      <c r="B109" s="10" t="s">
        <v>170</v>
      </c>
      <c r="C109" s="19" t="s">
        <v>133</v>
      </c>
      <c r="D109" s="12">
        <v>3763.7</v>
      </c>
      <c r="E109" s="195" t="s">
        <v>549</v>
      </c>
      <c r="F109" s="196">
        <v>46128</v>
      </c>
      <c r="G109" s="79"/>
    </row>
    <row r="110" spans="1:7" x14ac:dyDescent="0.3">
      <c r="A110" s="20" t="s">
        <v>260</v>
      </c>
      <c r="B110" s="10" t="s">
        <v>170</v>
      </c>
      <c r="C110" s="19" t="s">
        <v>134</v>
      </c>
      <c r="D110" s="12">
        <v>1764.7</v>
      </c>
      <c r="E110" s="195" t="s">
        <v>549</v>
      </c>
      <c r="F110" s="196">
        <v>46128</v>
      </c>
      <c r="G110" s="79"/>
    </row>
    <row r="111" spans="1:7" x14ac:dyDescent="0.3">
      <c r="A111" s="20" t="s">
        <v>265</v>
      </c>
      <c r="B111" s="7" t="s">
        <v>170</v>
      </c>
      <c r="C111" s="8" t="s">
        <v>135</v>
      </c>
      <c r="D111" s="9">
        <v>222.3</v>
      </c>
      <c r="E111" s="195"/>
      <c r="F111" s="196"/>
      <c r="G111" s="196"/>
    </row>
    <row r="112" spans="1:7" x14ac:dyDescent="0.3">
      <c r="A112" s="20" t="s">
        <v>266</v>
      </c>
      <c r="B112" s="7" t="s">
        <v>170</v>
      </c>
      <c r="C112" s="8" t="s">
        <v>136</v>
      </c>
      <c r="D112" s="9">
        <v>222.9</v>
      </c>
      <c r="E112" s="195"/>
      <c r="F112" s="196"/>
      <c r="G112" s="79"/>
    </row>
    <row r="113" spans="1:7" x14ac:dyDescent="0.3">
      <c r="B113" s="14"/>
      <c r="C113" s="15"/>
      <c r="D113" s="16">
        <f>SUM(D108:D112)</f>
        <v>10524.8</v>
      </c>
      <c r="E113" s="185"/>
      <c r="F113" s="185"/>
      <c r="G113" s="185"/>
    </row>
    <row r="114" spans="1:7" x14ac:dyDescent="0.3">
      <c r="A114" s="20" t="s">
        <v>258</v>
      </c>
      <c r="B114" s="10" t="s">
        <v>171</v>
      </c>
      <c r="C114" s="19" t="s">
        <v>172</v>
      </c>
      <c r="D114" s="12">
        <v>4528.7</v>
      </c>
      <c r="E114" s="195" t="s">
        <v>550</v>
      </c>
      <c r="F114" s="196">
        <v>46128</v>
      </c>
      <c r="G114" s="79"/>
    </row>
    <row r="115" spans="1:7" x14ac:dyDescent="0.3">
      <c r="A115" s="18" t="s">
        <v>259</v>
      </c>
      <c r="B115" s="10" t="s">
        <v>171</v>
      </c>
      <c r="C115" s="19" t="s">
        <v>173</v>
      </c>
      <c r="D115" s="12">
        <v>3757.4</v>
      </c>
      <c r="E115" s="195" t="s">
        <v>550</v>
      </c>
      <c r="F115" s="196">
        <v>46128</v>
      </c>
      <c r="G115" s="79"/>
    </row>
    <row r="116" spans="1:7" x14ac:dyDescent="0.3">
      <c r="A116" s="20" t="s">
        <v>260</v>
      </c>
      <c r="B116" s="10" t="s">
        <v>171</v>
      </c>
      <c r="C116" s="19" t="s">
        <v>174</v>
      </c>
      <c r="D116" s="12">
        <v>1753.2</v>
      </c>
      <c r="E116" s="195" t="s">
        <v>550</v>
      </c>
      <c r="F116" s="196">
        <v>46128</v>
      </c>
      <c r="G116" s="108"/>
    </row>
    <row r="117" spans="1:7" x14ac:dyDescent="0.3">
      <c r="A117" s="20" t="s">
        <v>265</v>
      </c>
      <c r="B117" s="7" t="s">
        <v>171</v>
      </c>
      <c r="C117" s="8" t="s">
        <v>130</v>
      </c>
      <c r="D117" s="9">
        <v>205.9</v>
      </c>
      <c r="E117" s="201"/>
      <c r="F117" s="85"/>
      <c r="G117" s="84"/>
    </row>
    <row r="118" spans="1:7" x14ac:dyDescent="0.3">
      <c r="A118" s="20" t="s">
        <v>266</v>
      </c>
      <c r="B118" s="7" t="s">
        <v>171</v>
      </c>
      <c r="C118" s="8" t="s">
        <v>175</v>
      </c>
      <c r="D118" s="9">
        <v>314.7</v>
      </c>
      <c r="E118" s="201"/>
      <c r="F118" s="85"/>
      <c r="G118" s="84"/>
    </row>
    <row r="119" spans="1:7" x14ac:dyDescent="0.3">
      <c r="A119" s="20" t="s">
        <v>332</v>
      </c>
      <c r="B119" s="7" t="s">
        <v>171</v>
      </c>
      <c r="C119" s="8" t="s">
        <v>297</v>
      </c>
      <c r="D119" s="9">
        <v>1183.5999999999999</v>
      </c>
      <c r="E119" s="201" t="s">
        <v>551</v>
      </c>
      <c r="F119" s="85">
        <v>46122</v>
      </c>
      <c r="G119" s="84"/>
    </row>
    <row r="120" spans="1:7" x14ac:dyDescent="0.3">
      <c r="A120" s="20" t="s">
        <v>333</v>
      </c>
      <c r="B120" s="7" t="s">
        <v>171</v>
      </c>
      <c r="C120" s="8" t="s">
        <v>296</v>
      </c>
      <c r="D120" s="9">
        <v>1183.5999999999999</v>
      </c>
      <c r="E120" s="201" t="s">
        <v>551</v>
      </c>
      <c r="F120" s="85">
        <v>46120</v>
      </c>
      <c r="G120" s="202"/>
    </row>
    <row r="121" spans="1:7" x14ac:dyDescent="0.3">
      <c r="A121" s="20" t="s">
        <v>334</v>
      </c>
      <c r="B121" s="7" t="s">
        <v>171</v>
      </c>
      <c r="C121" s="8" t="s">
        <v>299</v>
      </c>
      <c r="D121" s="9">
        <v>225.6</v>
      </c>
      <c r="E121" s="201" t="s">
        <v>551</v>
      </c>
      <c r="F121" s="85">
        <v>46122</v>
      </c>
      <c r="G121" s="84"/>
    </row>
    <row r="122" spans="1:7" x14ac:dyDescent="0.3">
      <c r="A122" s="20" t="s">
        <v>335</v>
      </c>
      <c r="B122" s="7" t="s">
        <v>171</v>
      </c>
      <c r="C122" s="8" t="s">
        <v>298</v>
      </c>
      <c r="D122" s="9">
        <v>225.6</v>
      </c>
      <c r="E122" s="201" t="s">
        <v>551</v>
      </c>
      <c r="F122" s="85">
        <v>46120</v>
      </c>
      <c r="G122" s="102"/>
    </row>
    <row r="123" spans="1:7" x14ac:dyDescent="0.3">
      <c r="B123" s="7"/>
      <c r="C123" s="8"/>
      <c r="D123" s="16">
        <f>SUM(D114:D122)</f>
        <v>13378.300000000003</v>
      </c>
      <c r="E123" s="185"/>
      <c r="F123" s="185"/>
      <c r="G123" s="185"/>
    </row>
    <row r="124" spans="1:7" x14ac:dyDescent="0.3">
      <c r="D124" s="25">
        <f>(D123+D113+D107+D97+D91+D81+D75+D65+D59+D49+D43+D33+D27+D17+D11)/1000</f>
        <v>181.02669999999998</v>
      </c>
      <c r="E124" s="195"/>
      <c r="F124" s="196"/>
      <c r="G124" s="79"/>
    </row>
    <row r="125" spans="1:7" x14ac:dyDescent="0.3">
      <c r="E125" s="195"/>
      <c r="F125" s="196"/>
      <c r="G125" s="79"/>
    </row>
    <row r="126" spans="1:7" s="1" customFormat="1" ht="15.6" customHeight="1" x14ac:dyDescent="0.3">
      <c r="B126" s="262" t="s">
        <v>245</v>
      </c>
      <c r="C126" s="263"/>
      <c r="D126" s="11" t="s">
        <v>243</v>
      </c>
      <c r="E126" s="195"/>
      <c r="F126" s="196"/>
      <c r="G126" s="79"/>
    </row>
    <row r="127" spans="1:7" s="1" customFormat="1" ht="22.8" customHeight="1" x14ac:dyDescent="0.3">
      <c r="B127" s="264" t="s">
        <v>224</v>
      </c>
      <c r="C127" s="264"/>
      <c r="D127" s="17" t="s">
        <v>249</v>
      </c>
      <c r="E127" s="195"/>
      <c r="F127" s="79"/>
      <c r="G127" s="79"/>
    </row>
    <row r="128" spans="1:7" x14ac:dyDescent="0.3">
      <c r="E128" s="195"/>
      <c r="F128" s="79"/>
      <c r="G128" s="79"/>
    </row>
    <row r="129" spans="2:7" x14ac:dyDescent="0.3">
      <c r="E129" s="201"/>
      <c r="F129" s="85"/>
      <c r="G129" s="102"/>
    </row>
    <row r="130" spans="2:7" x14ac:dyDescent="0.3">
      <c r="E130" s="201"/>
      <c r="F130" s="85"/>
      <c r="G130" s="84"/>
    </row>
    <row r="131" spans="2:7" x14ac:dyDescent="0.3">
      <c r="C131" s="23"/>
      <c r="E131" s="201"/>
      <c r="F131" s="85"/>
      <c r="G131" s="84"/>
    </row>
    <row r="132" spans="2:7" x14ac:dyDescent="0.3">
      <c r="B132" s="4"/>
      <c r="C132" s="23"/>
      <c r="E132" s="201"/>
      <c r="F132" s="85"/>
      <c r="G132" s="84"/>
    </row>
    <row r="133" spans="2:7" x14ac:dyDescent="0.3">
      <c r="C133" s="23"/>
      <c r="E133" s="185"/>
      <c r="F133" s="185"/>
      <c r="G133" s="185"/>
    </row>
    <row r="134" spans="2:7" x14ac:dyDescent="0.3">
      <c r="B134" s="4"/>
      <c r="C134" s="23"/>
      <c r="E134" s="195"/>
      <c r="F134" s="196"/>
      <c r="G134" s="79"/>
    </row>
    <row r="135" spans="2:7" x14ac:dyDescent="0.3">
      <c r="E135" s="195"/>
      <c r="F135" s="196"/>
      <c r="G135" s="79"/>
    </row>
    <row r="136" spans="2:7" x14ac:dyDescent="0.3">
      <c r="E136" s="195"/>
      <c r="F136" s="196"/>
      <c r="G136" s="79"/>
    </row>
    <row r="137" spans="2:7" x14ac:dyDescent="0.3">
      <c r="E137" s="195"/>
      <c r="F137" s="79"/>
      <c r="G137" s="79"/>
    </row>
    <row r="138" spans="2:7" x14ac:dyDescent="0.3">
      <c r="E138" s="195"/>
      <c r="F138" s="79"/>
      <c r="G138" s="79"/>
    </row>
    <row r="139" spans="2:7" x14ac:dyDescent="0.3">
      <c r="E139" s="185"/>
      <c r="F139" s="185"/>
      <c r="G139" s="185"/>
    </row>
    <row r="140" spans="2:7" x14ac:dyDescent="0.3">
      <c r="E140" s="195"/>
      <c r="F140" s="79"/>
      <c r="G140" s="79"/>
    </row>
    <row r="141" spans="2:7" x14ac:dyDescent="0.3">
      <c r="E141" s="195"/>
      <c r="F141" s="79"/>
      <c r="G141" s="79"/>
    </row>
    <row r="142" spans="2:7" x14ac:dyDescent="0.3">
      <c r="E142" s="195"/>
      <c r="F142" s="79"/>
      <c r="G142" s="79"/>
    </row>
    <row r="143" spans="2:7" x14ac:dyDescent="0.3">
      <c r="E143" s="195"/>
      <c r="F143" s="79"/>
      <c r="G143" s="79"/>
    </row>
    <row r="144" spans="2:7" x14ac:dyDescent="0.3">
      <c r="E144" s="195"/>
      <c r="F144" s="79"/>
      <c r="G144" s="79"/>
    </row>
    <row r="145" spans="5:7" x14ac:dyDescent="0.3">
      <c r="E145" s="201"/>
      <c r="F145" s="85"/>
      <c r="G145" s="102"/>
    </row>
    <row r="146" spans="5:7" x14ac:dyDescent="0.3">
      <c r="E146" s="201"/>
      <c r="F146" s="85"/>
      <c r="G146" s="84"/>
    </row>
    <row r="147" spans="5:7" x14ac:dyDescent="0.3">
      <c r="E147" s="201"/>
      <c r="F147" s="85"/>
      <c r="G147" s="84"/>
    </row>
    <row r="148" spans="5:7" x14ac:dyDescent="0.3">
      <c r="E148" s="201"/>
      <c r="F148" s="85"/>
      <c r="G148" s="84"/>
    </row>
    <row r="149" spans="5:7" x14ac:dyDescent="0.3">
      <c r="E149" s="185"/>
      <c r="F149" s="185"/>
      <c r="G149" s="185"/>
    </row>
    <row r="150" spans="5:7" x14ac:dyDescent="0.3">
      <c r="E150" s="195"/>
      <c r="F150" s="196"/>
      <c r="G150" s="79"/>
    </row>
    <row r="151" spans="5:7" x14ac:dyDescent="0.3">
      <c r="E151" s="195"/>
      <c r="F151" s="196"/>
      <c r="G151" s="79"/>
    </row>
    <row r="152" spans="5:7" x14ac:dyDescent="0.3">
      <c r="E152" s="195"/>
      <c r="F152" s="196"/>
      <c r="G152" s="79"/>
    </row>
    <row r="153" spans="5:7" x14ac:dyDescent="0.3">
      <c r="E153" s="195"/>
      <c r="F153" s="79"/>
      <c r="G153" s="79"/>
    </row>
    <row r="154" spans="5:7" x14ac:dyDescent="0.3">
      <c r="E154" s="195"/>
      <c r="F154" s="79"/>
      <c r="G154" s="79"/>
    </row>
    <row r="155" spans="5:7" x14ac:dyDescent="0.3">
      <c r="E155" s="185"/>
      <c r="F155" s="185"/>
      <c r="G155" s="185"/>
    </row>
    <row r="156" spans="5:7" x14ac:dyDescent="0.3">
      <c r="E156" s="195"/>
      <c r="F156" s="79"/>
      <c r="G156" s="79"/>
    </row>
    <row r="157" spans="5:7" x14ac:dyDescent="0.3">
      <c r="E157" s="195"/>
      <c r="F157" s="79"/>
      <c r="G157" s="79"/>
    </row>
    <row r="158" spans="5:7" x14ac:dyDescent="0.3">
      <c r="E158" s="195"/>
      <c r="F158" s="79"/>
      <c r="G158" s="79"/>
    </row>
    <row r="159" spans="5:7" x14ac:dyDescent="0.3">
      <c r="E159" s="195"/>
      <c r="F159" s="79"/>
      <c r="G159" s="79"/>
    </row>
    <row r="160" spans="5:7" x14ac:dyDescent="0.3">
      <c r="E160" s="195"/>
      <c r="F160" s="79"/>
      <c r="G160" s="79"/>
    </row>
    <row r="161" spans="5:7" x14ac:dyDescent="0.3">
      <c r="E161" s="201"/>
      <c r="F161" s="85"/>
      <c r="G161" s="102"/>
    </row>
    <row r="162" spans="5:7" x14ac:dyDescent="0.3">
      <c r="E162" s="201"/>
      <c r="F162" s="85"/>
      <c r="G162" s="84"/>
    </row>
    <row r="163" spans="5:7" x14ac:dyDescent="0.3">
      <c r="E163" s="201"/>
      <c r="F163" s="85"/>
      <c r="G163" s="84"/>
    </row>
    <row r="164" spans="5:7" x14ac:dyDescent="0.3">
      <c r="E164" s="201"/>
      <c r="F164" s="85"/>
      <c r="G164" s="84"/>
    </row>
    <row r="165" spans="5:7" x14ac:dyDescent="0.3">
      <c r="E165" s="185"/>
      <c r="F165" s="185"/>
      <c r="G165" s="185"/>
    </row>
    <row r="166" spans="5:7" x14ac:dyDescent="0.3">
      <c r="E166" s="195"/>
      <c r="F166" s="196"/>
      <c r="G166" s="79"/>
    </row>
    <row r="167" spans="5:7" x14ac:dyDescent="0.3">
      <c r="E167" s="195"/>
      <c r="F167" s="196"/>
      <c r="G167" s="79"/>
    </row>
    <row r="168" spans="5:7" x14ac:dyDescent="0.3">
      <c r="E168" s="195"/>
      <c r="F168" s="196"/>
      <c r="G168" s="79"/>
    </row>
    <row r="169" spans="5:7" x14ac:dyDescent="0.3">
      <c r="E169" s="195"/>
      <c r="F169" s="79"/>
      <c r="G169" s="79"/>
    </row>
    <row r="170" spans="5:7" x14ac:dyDescent="0.3">
      <c r="E170" s="195"/>
      <c r="F170" s="79"/>
      <c r="G170" s="79"/>
    </row>
    <row r="171" spans="5:7" x14ac:dyDescent="0.3">
      <c r="E171" s="185"/>
      <c r="F171" s="185"/>
      <c r="G171" s="185"/>
    </row>
    <row r="172" spans="5:7" x14ac:dyDescent="0.3">
      <c r="E172" s="195"/>
      <c r="F172" s="79"/>
      <c r="G172" s="79"/>
    </row>
    <row r="173" spans="5:7" x14ac:dyDescent="0.3">
      <c r="E173" s="195"/>
      <c r="F173" s="79"/>
      <c r="G173" s="79"/>
    </row>
    <row r="174" spans="5:7" x14ac:dyDescent="0.3">
      <c r="E174" s="195"/>
      <c r="F174" s="79"/>
      <c r="G174" s="79"/>
    </row>
    <row r="175" spans="5:7" x14ac:dyDescent="0.3">
      <c r="E175" s="195"/>
      <c r="F175" s="79"/>
      <c r="G175" s="79"/>
    </row>
    <row r="176" spans="5:7" x14ac:dyDescent="0.3">
      <c r="E176" s="195"/>
      <c r="F176" s="79"/>
      <c r="G176" s="79"/>
    </row>
    <row r="177" spans="5:7" x14ac:dyDescent="0.3">
      <c r="E177" s="195"/>
      <c r="F177" s="79"/>
      <c r="G177" s="84"/>
    </row>
    <row r="178" spans="5:7" x14ac:dyDescent="0.3">
      <c r="E178" s="195"/>
      <c r="F178" s="79"/>
      <c r="G178" s="84"/>
    </row>
    <row r="179" spans="5:7" x14ac:dyDescent="0.3">
      <c r="E179" s="195"/>
      <c r="F179" s="79"/>
      <c r="G179" s="84"/>
    </row>
    <row r="180" spans="5:7" x14ac:dyDescent="0.3">
      <c r="E180" s="195"/>
      <c r="F180" s="79"/>
      <c r="G180" s="84"/>
    </row>
    <row r="181" spans="5:7" x14ac:dyDescent="0.3">
      <c r="E181" s="185"/>
      <c r="F181" s="185"/>
      <c r="G181" s="208"/>
    </row>
    <row r="182" spans="5:7" x14ac:dyDescent="0.3">
      <c r="E182" s="195"/>
      <c r="F182" s="79"/>
      <c r="G182" s="79"/>
    </row>
    <row r="183" spans="5:7" x14ac:dyDescent="0.3">
      <c r="E183" s="195"/>
      <c r="F183" s="79"/>
      <c r="G183" s="79"/>
    </row>
    <row r="184" spans="5:7" x14ac:dyDescent="0.3">
      <c r="E184" s="195"/>
      <c r="F184" s="79"/>
      <c r="G184" s="79"/>
    </row>
    <row r="185" spans="5:7" x14ac:dyDescent="0.3">
      <c r="E185" s="195"/>
      <c r="F185" s="79"/>
      <c r="G185" s="79"/>
    </row>
    <row r="186" spans="5:7" x14ac:dyDescent="0.3">
      <c r="E186" s="195"/>
      <c r="F186" s="79"/>
      <c r="G186" s="79"/>
    </row>
    <row r="187" spans="5:7" x14ac:dyDescent="0.3">
      <c r="E187" s="185"/>
      <c r="F187" s="185"/>
      <c r="G187" s="208"/>
    </row>
    <row r="188" spans="5:7" x14ac:dyDescent="0.3">
      <c r="E188" s="195"/>
      <c r="F188" s="79"/>
      <c r="G188" s="79"/>
    </row>
    <row r="189" spans="5:7" x14ac:dyDescent="0.3">
      <c r="E189" s="195"/>
      <c r="F189" s="79"/>
      <c r="G189" s="79"/>
    </row>
    <row r="190" spans="5:7" x14ac:dyDescent="0.3">
      <c r="E190" s="195"/>
      <c r="F190" s="79"/>
      <c r="G190" s="79"/>
    </row>
    <row r="191" spans="5:7" x14ac:dyDescent="0.3">
      <c r="E191" s="195"/>
      <c r="F191" s="79"/>
      <c r="G191" s="84"/>
    </row>
    <row r="192" spans="5:7" x14ac:dyDescent="0.3">
      <c r="E192" s="195"/>
      <c r="F192" s="79"/>
      <c r="G192" s="84"/>
    </row>
    <row r="193" spans="5:7" x14ac:dyDescent="0.3">
      <c r="E193" s="195"/>
      <c r="F193" s="79"/>
      <c r="G193" s="241"/>
    </row>
    <row r="194" spans="5:7" x14ac:dyDescent="0.3">
      <c r="E194" s="195"/>
      <c r="F194" s="79"/>
      <c r="G194" s="84"/>
    </row>
    <row r="195" spans="5:7" x14ac:dyDescent="0.3">
      <c r="E195" s="195"/>
      <c r="F195" s="79"/>
      <c r="G195" s="84"/>
    </row>
    <row r="196" spans="5:7" x14ac:dyDescent="0.3">
      <c r="E196" s="195"/>
      <c r="F196" s="79"/>
      <c r="G196" s="84"/>
    </row>
    <row r="197" spans="5:7" x14ac:dyDescent="0.3">
      <c r="E197" s="185"/>
      <c r="F197" s="185"/>
      <c r="G197" s="185"/>
    </row>
    <row r="198" spans="5:7" x14ac:dyDescent="0.3">
      <c r="E198" s="195"/>
      <c r="F198" s="196"/>
      <c r="G198" s="79"/>
    </row>
    <row r="199" spans="5:7" x14ac:dyDescent="0.3">
      <c r="E199" s="195"/>
      <c r="F199" s="196"/>
      <c r="G199" s="79"/>
    </row>
    <row r="200" spans="5:7" x14ac:dyDescent="0.3">
      <c r="E200" s="195"/>
      <c r="F200" s="196"/>
      <c r="G200" s="79"/>
    </row>
    <row r="201" spans="5:7" x14ac:dyDescent="0.3">
      <c r="E201" s="195"/>
      <c r="F201" s="79"/>
      <c r="G201" s="79"/>
    </row>
    <row r="202" spans="5:7" x14ac:dyDescent="0.3">
      <c r="E202" s="195"/>
      <c r="F202" s="79"/>
      <c r="G202" s="79"/>
    </row>
    <row r="203" spans="5:7" x14ac:dyDescent="0.3">
      <c r="E203" s="185"/>
      <c r="F203" s="185"/>
      <c r="G203" s="185"/>
    </row>
    <row r="204" spans="5:7" x14ac:dyDescent="0.3">
      <c r="E204" s="195"/>
      <c r="F204" s="79"/>
      <c r="G204" s="79"/>
    </row>
    <row r="205" spans="5:7" x14ac:dyDescent="0.3">
      <c r="E205" s="195"/>
      <c r="F205" s="79"/>
      <c r="G205" s="79"/>
    </row>
    <row r="206" spans="5:7" x14ac:dyDescent="0.3">
      <c r="E206" s="195"/>
      <c r="F206" s="79"/>
      <c r="G206" s="79"/>
    </row>
    <row r="207" spans="5:7" x14ac:dyDescent="0.3">
      <c r="E207" s="195"/>
      <c r="F207" s="79"/>
      <c r="G207" s="79"/>
    </row>
    <row r="208" spans="5:7" x14ac:dyDescent="0.3">
      <c r="E208" s="195"/>
      <c r="F208" s="79"/>
      <c r="G208" s="79"/>
    </row>
    <row r="209" spans="5:7" x14ac:dyDescent="0.3">
      <c r="E209" s="195"/>
      <c r="F209" s="79"/>
      <c r="G209" s="84"/>
    </row>
    <row r="210" spans="5:7" x14ac:dyDescent="0.3">
      <c r="E210" s="195"/>
      <c r="F210" s="79"/>
      <c r="G210" s="84"/>
    </row>
    <row r="211" spans="5:7" x14ac:dyDescent="0.3">
      <c r="E211" s="195"/>
      <c r="F211" s="79"/>
      <c r="G211" s="84"/>
    </row>
    <row r="212" spans="5:7" x14ac:dyDescent="0.3">
      <c r="E212" s="195"/>
      <c r="F212" s="79"/>
      <c r="G212" s="84"/>
    </row>
    <row r="213" spans="5:7" x14ac:dyDescent="0.3">
      <c r="E213" s="185"/>
      <c r="F213" s="185"/>
      <c r="G213" s="185"/>
    </row>
    <row r="214" spans="5:7" x14ac:dyDescent="0.3">
      <c r="E214" s="195"/>
      <c r="F214" s="79"/>
      <c r="G214" s="79"/>
    </row>
    <row r="215" spans="5:7" x14ac:dyDescent="0.3">
      <c r="E215" s="195"/>
      <c r="F215" s="79"/>
      <c r="G215" s="79"/>
    </row>
    <row r="216" spans="5:7" x14ac:dyDescent="0.3">
      <c r="E216" s="195"/>
      <c r="F216" s="79"/>
      <c r="G216" s="79"/>
    </row>
    <row r="217" spans="5:7" x14ac:dyDescent="0.3">
      <c r="E217" s="195"/>
      <c r="F217" s="79"/>
      <c r="G217" s="79"/>
    </row>
    <row r="218" spans="5:7" x14ac:dyDescent="0.3">
      <c r="E218" s="195"/>
      <c r="F218" s="79"/>
      <c r="G218" s="79"/>
    </row>
    <row r="219" spans="5:7" x14ac:dyDescent="0.3">
      <c r="E219" s="185"/>
      <c r="F219" s="185"/>
      <c r="G219" s="185"/>
    </row>
    <row r="220" spans="5:7" x14ac:dyDescent="0.3">
      <c r="E220" s="195"/>
      <c r="F220" s="79"/>
      <c r="G220" s="79"/>
    </row>
    <row r="221" spans="5:7" x14ac:dyDescent="0.3">
      <c r="E221" s="195"/>
      <c r="F221" s="79"/>
      <c r="G221" s="79"/>
    </row>
    <row r="222" spans="5:7" x14ac:dyDescent="0.3">
      <c r="E222" s="195"/>
      <c r="F222" s="79"/>
      <c r="G222" s="79"/>
    </row>
    <row r="223" spans="5:7" x14ac:dyDescent="0.3">
      <c r="E223" s="195"/>
      <c r="F223" s="79"/>
      <c r="G223" s="79"/>
    </row>
    <row r="224" spans="5:7" x14ac:dyDescent="0.3">
      <c r="E224" s="195"/>
      <c r="F224" s="79"/>
      <c r="G224" s="79"/>
    </row>
    <row r="225" spans="5:7" x14ac:dyDescent="0.3">
      <c r="E225" s="195"/>
      <c r="F225" s="79"/>
      <c r="G225" s="84"/>
    </row>
    <row r="226" spans="5:7" x14ac:dyDescent="0.3">
      <c r="E226" s="195"/>
      <c r="F226" s="79"/>
      <c r="G226" s="84"/>
    </row>
    <row r="227" spans="5:7" x14ac:dyDescent="0.3">
      <c r="E227" s="195"/>
      <c r="F227" s="79"/>
      <c r="G227" s="84"/>
    </row>
    <row r="228" spans="5:7" x14ac:dyDescent="0.3">
      <c r="E228" s="195"/>
      <c r="F228" s="79"/>
      <c r="G228" s="84"/>
    </row>
    <row r="229" spans="5:7" x14ac:dyDescent="0.3">
      <c r="E229" s="185"/>
      <c r="F229" s="185"/>
      <c r="G229" s="185"/>
    </row>
    <row r="230" spans="5:7" x14ac:dyDescent="0.3">
      <c r="E230" s="195"/>
      <c r="F230" s="79"/>
      <c r="G230" s="79"/>
    </row>
    <row r="231" spans="5:7" x14ac:dyDescent="0.3">
      <c r="E231" s="195"/>
      <c r="F231" s="79"/>
      <c r="G231" s="79"/>
    </row>
    <row r="232" spans="5:7" x14ac:dyDescent="0.3">
      <c r="E232" s="195"/>
      <c r="F232" s="79"/>
      <c r="G232" s="79"/>
    </row>
    <row r="233" spans="5:7" x14ac:dyDescent="0.3">
      <c r="E233" s="195"/>
      <c r="F233" s="79"/>
      <c r="G233" s="79"/>
    </row>
    <row r="234" spans="5:7" x14ac:dyDescent="0.3">
      <c r="E234" s="195"/>
      <c r="F234" s="79"/>
      <c r="G234" s="79"/>
    </row>
    <row r="235" spans="5:7" x14ac:dyDescent="0.3">
      <c r="E235" s="185"/>
      <c r="F235" s="185"/>
      <c r="G235" s="185"/>
    </row>
    <row r="236" spans="5:7" x14ac:dyDescent="0.3">
      <c r="E236" s="195"/>
      <c r="F236" s="79"/>
      <c r="G236" s="79"/>
    </row>
    <row r="237" spans="5:7" x14ac:dyDescent="0.3">
      <c r="E237" s="195"/>
      <c r="F237" s="79"/>
      <c r="G237" s="79"/>
    </row>
    <row r="238" spans="5:7" x14ac:dyDescent="0.3">
      <c r="E238" s="195"/>
      <c r="F238" s="79"/>
      <c r="G238" s="79"/>
    </row>
    <row r="239" spans="5:7" x14ac:dyDescent="0.3">
      <c r="E239" s="195"/>
      <c r="F239" s="79"/>
      <c r="G239" s="79"/>
    </row>
    <row r="240" spans="5:7" x14ac:dyDescent="0.3">
      <c r="E240" s="195"/>
      <c r="F240" s="79"/>
      <c r="G240" s="79"/>
    </row>
    <row r="241" spans="5:7" x14ac:dyDescent="0.3">
      <c r="E241" s="195"/>
      <c r="F241" s="79"/>
      <c r="G241" s="84"/>
    </row>
    <row r="242" spans="5:7" x14ac:dyDescent="0.3">
      <c r="E242" s="195"/>
      <c r="F242" s="79"/>
      <c r="G242" s="84"/>
    </row>
    <row r="243" spans="5:7" x14ac:dyDescent="0.3">
      <c r="E243" s="195"/>
      <c r="F243" s="79"/>
      <c r="G243" s="84"/>
    </row>
    <row r="244" spans="5:7" x14ac:dyDescent="0.3">
      <c r="E244" s="195"/>
      <c r="F244" s="79"/>
      <c r="G244" s="84"/>
    </row>
    <row r="245" spans="5:7" x14ac:dyDescent="0.3">
      <c r="E245" s="185"/>
      <c r="F245" s="185"/>
      <c r="G245" s="185"/>
    </row>
  </sheetData>
  <mergeCells count="2">
    <mergeCell ref="B126:C126"/>
    <mergeCell ref="B127:C127"/>
  </mergeCells>
  <phoneticPr fontId="28" type="noConversion"/>
  <conditionalFormatting sqref="G12:G14">
    <cfRule type="duplicateValues" dxfId="3" priority="2"/>
  </conditionalFormatting>
  <conditionalFormatting sqref="G18:G20">
    <cfRule type="duplicateValues" dxfId="2" priority="1"/>
  </conditionalFormatting>
  <pageMargins left="0.7" right="0.7" top="0.75" bottom="0.75" header="0.3" footer="0.3"/>
  <pageSetup paperSize="9" orientation="portrait" r:id="rId1"/>
  <rowBreaks count="1" manualBreakCount="1">
    <brk id="48" min="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DA79-C0AB-4D40-BA9A-5B649E120858}">
  <sheetPr>
    <tabColor rgb="FF00B050"/>
  </sheetPr>
  <dimension ref="A1:M117"/>
  <sheetViews>
    <sheetView tabSelected="1" view="pageBreakPreview" zoomScale="115" zoomScaleNormal="115" zoomScaleSheetLayoutView="115" workbookViewId="0">
      <pane ySplit="1" topLeftCell="A101" activePane="bottomLeft" state="frozen"/>
      <selection pane="bottomLeft" activeCell="G111" sqref="G111"/>
    </sheetView>
  </sheetViews>
  <sheetFormatPr defaultColWidth="9.109375" defaultRowHeight="14.4" x14ac:dyDescent="0.3"/>
  <cols>
    <col min="1" max="1" width="15.33203125" style="5" customWidth="1"/>
    <col min="2" max="2" width="9.6640625" style="3" bestFit="1" customWidth="1"/>
    <col min="3" max="3" width="9.109375" style="4" bestFit="1" customWidth="1"/>
    <col min="4" max="4" width="12.88671875" style="6" customWidth="1"/>
    <col min="5" max="5" width="17.77734375" style="203" customWidth="1"/>
    <col min="6" max="6" width="18" style="204" customWidth="1"/>
    <col min="7" max="7" width="34.88671875" style="204" customWidth="1"/>
    <col min="8" max="8" width="27.109375" style="5" customWidth="1"/>
    <col min="9" max="9" width="15.21875" style="5" customWidth="1"/>
    <col min="10" max="10" width="11.44140625" style="5" customWidth="1"/>
    <col min="11" max="11" width="12.44140625" style="5" customWidth="1"/>
    <col min="12" max="16384" width="9.109375" style="5"/>
  </cols>
  <sheetData>
    <row r="1" spans="1:13" ht="43.2" x14ac:dyDescent="0.3">
      <c r="B1" s="7" t="s">
        <v>45</v>
      </c>
      <c r="C1" s="2" t="s">
        <v>0</v>
      </c>
      <c r="D1" s="21" t="s">
        <v>1</v>
      </c>
      <c r="E1" s="194" t="s">
        <v>369</v>
      </c>
      <c r="F1" s="107" t="s">
        <v>370</v>
      </c>
      <c r="G1" s="107" t="s">
        <v>371</v>
      </c>
      <c r="H1" s="4" t="s">
        <v>238</v>
      </c>
    </row>
    <row r="2" spans="1:13" ht="15" thickBot="1" x14ac:dyDescent="0.35">
      <c r="A2" s="20" t="s">
        <v>258</v>
      </c>
      <c r="B2" s="10" t="s">
        <v>176</v>
      </c>
      <c r="C2" s="19" t="s">
        <v>189</v>
      </c>
      <c r="D2" s="12">
        <v>4701.6000000000004</v>
      </c>
      <c r="E2" s="195" t="s">
        <v>556</v>
      </c>
      <c r="F2" s="196">
        <v>46130</v>
      </c>
      <c r="G2" s="79" t="s">
        <v>573</v>
      </c>
    </row>
    <row r="3" spans="1:13" x14ac:dyDescent="0.3">
      <c r="A3" s="18" t="s">
        <v>259</v>
      </c>
      <c r="B3" s="10" t="s">
        <v>176</v>
      </c>
      <c r="C3" s="19" t="s">
        <v>190</v>
      </c>
      <c r="D3" s="12">
        <v>3757.4</v>
      </c>
      <c r="E3" s="195" t="s">
        <v>556</v>
      </c>
      <c r="F3" s="196">
        <v>46130</v>
      </c>
      <c r="G3" s="79" t="s">
        <v>570</v>
      </c>
      <c r="I3" s="34"/>
      <c r="J3" s="30" t="s">
        <v>359</v>
      </c>
      <c r="K3" s="28" t="s">
        <v>357</v>
      </c>
      <c r="L3" s="27"/>
      <c r="M3" s="26"/>
    </row>
    <row r="4" spans="1:13" x14ac:dyDescent="0.3">
      <c r="A4" s="20" t="s">
        <v>260</v>
      </c>
      <c r="B4" s="10" t="s">
        <v>176</v>
      </c>
      <c r="C4" s="19" t="s">
        <v>191</v>
      </c>
      <c r="D4" s="12">
        <v>1753.2</v>
      </c>
      <c r="E4" s="195" t="s">
        <v>556</v>
      </c>
      <c r="F4" s="196">
        <v>46130</v>
      </c>
      <c r="G4" s="197" t="s">
        <v>575</v>
      </c>
      <c r="I4" s="35" t="s">
        <v>354</v>
      </c>
      <c r="J4" s="31">
        <f>(D4+D14+D20+D30+D36+D46+D52+D62+D68+D78+D84+D94+D100+D110+D111)/1000</f>
        <v>25.934700000000003</v>
      </c>
      <c r="K4" s="24"/>
      <c r="L4" s="26"/>
      <c r="M4" s="26"/>
    </row>
    <row r="5" spans="1:13" x14ac:dyDescent="0.3">
      <c r="A5" s="20" t="s">
        <v>265</v>
      </c>
      <c r="B5" s="7" t="s">
        <v>176</v>
      </c>
      <c r="C5" s="8" t="s">
        <v>192</v>
      </c>
      <c r="D5" s="9">
        <v>205.9</v>
      </c>
      <c r="E5" s="201"/>
      <c r="F5" s="85"/>
      <c r="G5" s="79"/>
      <c r="I5" s="36" t="s">
        <v>355</v>
      </c>
      <c r="J5" s="32">
        <f>(D7+D8+D23+D24+D39+D40+D55+D56+D71+D72+D87+D88+D103+D104+D112+D113)/1000</f>
        <v>19.934800000000003</v>
      </c>
      <c r="K5" s="29"/>
      <c r="L5" s="26"/>
      <c r="M5" s="26"/>
    </row>
    <row r="6" spans="1:13" x14ac:dyDescent="0.3">
      <c r="A6" s="20" t="s">
        <v>266</v>
      </c>
      <c r="B6" s="7" t="s">
        <v>176</v>
      </c>
      <c r="C6" s="8" t="s">
        <v>193</v>
      </c>
      <c r="D6" s="9">
        <v>314.7</v>
      </c>
      <c r="E6" s="201"/>
      <c r="F6" s="85"/>
      <c r="G6" s="79"/>
      <c r="I6" s="37" t="s">
        <v>337</v>
      </c>
      <c r="J6" s="32">
        <f>(D9+D10+D25+D26+D41+D42+D57+D58+D73+D74+D89+D90+D105+D106+D114+D115)/1000</f>
        <v>3.9535000000000005</v>
      </c>
      <c r="K6" s="29"/>
      <c r="L6" s="26"/>
      <c r="M6" s="26"/>
    </row>
    <row r="7" spans="1:13" x14ac:dyDescent="0.3">
      <c r="A7" s="20" t="s">
        <v>332</v>
      </c>
      <c r="B7" s="7" t="s">
        <v>176</v>
      </c>
      <c r="C7" s="8" t="s">
        <v>311</v>
      </c>
      <c r="D7" s="9">
        <v>1183.5999999999999</v>
      </c>
      <c r="E7" s="201" t="s">
        <v>552</v>
      </c>
      <c r="F7" s="85">
        <v>46128</v>
      </c>
      <c r="G7" s="84" t="s">
        <v>570</v>
      </c>
      <c r="I7" s="35" t="s">
        <v>353</v>
      </c>
      <c r="J7" s="32">
        <f>(D2+D12+D18+D28+D34+D44+D50+D60+D66+D76+D82+D92+D98+D108)/1000</f>
        <v>61.226899999999993</v>
      </c>
      <c r="K7" s="29"/>
      <c r="L7" s="26"/>
      <c r="M7" s="26"/>
    </row>
    <row r="8" spans="1:13" x14ac:dyDescent="0.3">
      <c r="A8" s="20" t="s">
        <v>333</v>
      </c>
      <c r="B8" s="7" t="s">
        <v>176</v>
      </c>
      <c r="C8" s="8" t="s">
        <v>312</v>
      </c>
      <c r="D8" s="9">
        <v>1183.5999999999999</v>
      </c>
      <c r="E8" s="201" t="s">
        <v>552</v>
      </c>
      <c r="F8" s="85">
        <v>46128</v>
      </c>
      <c r="G8" s="84" t="s">
        <v>570</v>
      </c>
      <c r="I8" s="35" t="s">
        <v>352</v>
      </c>
      <c r="J8" s="32">
        <f>(D3+D13+D19+D29+D35+D45+D51+D61+D67+D77+D83+D93+D99+D109)/1000</f>
        <v>50.646699999999989</v>
      </c>
      <c r="K8" s="29"/>
      <c r="L8" s="26"/>
      <c r="M8" s="26"/>
    </row>
    <row r="9" spans="1:13" ht="15" thickBot="1" x14ac:dyDescent="0.35">
      <c r="A9" s="20" t="s">
        <v>334</v>
      </c>
      <c r="B9" s="7" t="s">
        <v>176</v>
      </c>
      <c r="C9" s="8" t="s">
        <v>313</v>
      </c>
      <c r="D9" s="9">
        <v>225.6</v>
      </c>
      <c r="E9" s="201" t="s">
        <v>552</v>
      </c>
      <c r="F9" s="85">
        <v>46128</v>
      </c>
      <c r="G9" s="240" t="s">
        <v>571</v>
      </c>
      <c r="I9" s="38" t="s">
        <v>356</v>
      </c>
      <c r="J9" s="39">
        <f>(D5+D6+D15+D16+D21+D22+D31+D32+D37+D38+D47+D48+D53+D54+D63+D64+D69+D70+D79+D80+D85+D86+D95+D96+D101+D102)/1000</f>
        <v>5.9289000000000005</v>
      </c>
      <c r="K9" s="29"/>
      <c r="L9" s="26"/>
      <c r="M9" s="26"/>
    </row>
    <row r="10" spans="1:13" x14ac:dyDescent="0.3">
      <c r="A10" s="20" t="s">
        <v>335</v>
      </c>
      <c r="B10" s="7" t="s">
        <v>176</v>
      </c>
      <c r="C10" s="8" t="s">
        <v>314</v>
      </c>
      <c r="D10" s="9">
        <v>225.6</v>
      </c>
      <c r="E10" s="201" t="s">
        <v>552</v>
      </c>
      <c r="F10" s="85">
        <v>46128</v>
      </c>
      <c r="G10" s="240" t="s">
        <v>572</v>
      </c>
      <c r="J10" s="24">
        <f>SUM(J4:J9)</f>
        <v>167.62549999999999</v>
      </c>
    </row>
    <row r="11" spans="1:13" x14ac:dyDescent="0.3">
      <c r="B11" s="14"/>
      <c r="C11" s="15"/>
      <c r="D11" s="16">
        <f>SUM(D2:D10)</f>
        <v>13551.200000000003</v>
      </c>
      <c r="E11" s="198"/>
      <c r="F11" s="199"/>
      <c r="G11" s="199"/>
    </row>
    <row r="12" spans="1:13" x14ac:dyDescent="0.3">
      <c r="A12" s="20" t="s">
        <v>258</v>
      </c>
      <c r="B12" s="10" t="s">
        <v>177</v>
      </c>
      <c r="C12" s="19" t="s">
        <v>194</v>
      </c>
      <c r="D12" s="12">
        <v>4551.2</v>
      </c>
      <c r="E12" s="195" t="s">
        <v>557</v>
      </c>
      <c r="F12" s="196">
        <v>46130</v>
      </c>
      <c r="G12" s="108" t="s">
        <v>576</v>
      </c>
      <c r="I12" s="3"/>
      <c r="J12" s="23"/>
    </row>
    <row r="13" spans="1:13" x14ac:dyDescent="0.3">
      <c r="A13" s="18" t="s">
        <v>259</v>
      </c>
      <c r="B13" s="10" t="s">
        <v>177</v>
      </c>
      <c r="C13" s="19" t="s">
        <v>195</v>
      </c>
      <c r="D13" s="12">
        <v>3763.7</v>
      </c>
      <c r="E13" s="195" t="s">
        <v>557</v>
      </c>
      <c r="F13" s="196">
        <v>46130</v>
      </c>
      <c r="G13" s="108" t="s">
        <v>573</v>
      </c>
      <c r="I13" s="4"/>
      <c r="J13" s="23"/>
    </row>
    <row r="14" spans="1:13" x14ac:dyDescent="0.3">
      <c r="A14" s="20" t="s">
        <v>260</v>
      </c>
      <c r="B14" s="10" t="s">
        <v>177</v>
      </c>
      <c r="C14" s="19" t="s">
        <v>196</v>
      </c>
      <c r="D14" s="12">
        <v>1764.7</v>
      </c>
      <c r="E14" s="195" t="s">
        <v>557</v>
      </c>
      <c r="F14" s="196">
        <v>46130</v>
      </c>
      <c r="G14" s="108" t="s">
        <v>577</v>
      </c>
      <c r="I14" s="3"/>
      <c r="J14" s="23"/>
    </row>
    <row r="15" spans="1:13" x14ac:dyDescent="0.3">
      <c r="A15" s="20" t="s">
        <v>265</v>
      </c>
      <c r="B15" s="7" t="s">
        <v>177</v>
      </c>
      <c r="C15" s="8" t="s">
        <v>197</v>
      </c>
      <c r="D15" s="9">
        <v>222.3</v>
      </c>
      <c r="E15" s="201"/>
      <c r="F15" s="85"/>
      <c r="G15" s="84"/>
      <c r="I15" s="4"/>
      <c r="J15" s="23"/>
    </row>
    <row r="16" spans="1:13" x14ac:dyDescent="0.3">
      <c r="A16" s="20" t="s">
        <v>266</v>
      </c>
      <c r="B16" s="7" t="s">
        <v>177</v>
      </c>
      <c r="C16" s="8" t="s">
        <v>198</v>
      </c>
      <c r="D16" s="9">
        <v>222.9</v>
      </c>
      <c r="E16" s="201"/>
      <c r="F16" s="85"/>
      <c r="G16" s="84"/>
    </row>
    <row r="17" spans="1:7" x14ac:dyDescent="0.3">
      <c r="B17" s="14"/>
      <c r="C17" s="15"/>
      <c r="D17" s="16">
        <f>SUM(D12:D16)</f>
        <v>10524.8</v>
      </c>
      <c r="E17" s="198"/>
      <c r="F17" s="199"/>
      <c r="G17" s="199"/>
    </row>
    <row r="18" spans="1:7" x14ac:dyDescent="0.3">
      <c r="A18" s="20" t="s">
        <v>258</v>
      </c>
      <c r="B18" s="10" t="s">
        <v>178</v>
      </c>
      <c r="C18" s="19" t="s">
        <v>199</v>
      </c>
      <c r="D18" s="12">
        <v>4535.6000000000004</v>
      </c>
      <c r="E18" s="195" t="s">
        <v>558</v>
      </c>
      <c r="F18" s="196">
        <v>46135</v>
      </c>
      <c r="G18" s="108" t="s">
        <v>578</v>
      </c>
    </row>
    <row r="19" spans="1:7" x14ac:dyDescent="0.3">
      <c r="A19" s="18" t="s">
        <v>259</v>
      </c>
      <c r="B19" s="10" t="s">
        <v>178</v>
      </c>
      <c r="C19" s="19" t="s">
        <v>195</v>
      </c>
      <c r="D19" s="12">
        <v>3763.7</v>
      </c>
      <c r="E19" s="195" t="s">
        <v>558</v>
      </c>
      <c r="F19" s="196">
        <v>46135</v>
      </c>
      <c r="G19" s="108" t="s">
        <v>571</v>
      </c>
    </row>
    <row r="20" spans="1:7" x14ac:dyDescent="0.3">
      <c r="A20" s="20" t="s">
        <v>260</v>
      </c>
      <c r="B20" s="10" t="s">
        <v>178</v>
      </c>
      <c r="C20" s="19" t="s">
        <v>196</v>
      </c>
      <c r="D20" s="12">
        <v>1764.7</v>
      </c>
      <c r="E20" s="195" t="s">
        <v>558</v>
      </c>
      <c r="F20" s="196">
        <v>46135</v>
      </c>
      <c r="G20" s="108" t="s">
        <v>577</v>
      </c>
    </row>
    <row r="21" spans="1:7" x14ac:dyDescent="0.3">
      <c r="A21" s="20" t="s">
        <v>265</v>
      </c>
      <c r="B21" s="7" t="s">
        <v>178</v>
      </c>
      <c r="C21" s="8" t="s">
        <v>197</v>
      </c>
      <c r="D21" s="9">
        <v>222.3</v>
      </c>
      <c r="E21" s="195"/>
      <c r="F21" s="196"/>
      <c r="G21" s="79"/>
    </row>
    <row r="22" spans="1:7" x14ac:dyDescent="0.3">
      <c r="A22" s="20" t="s">
        <v>266</v>
      </c>
      <c r="B22" s="7" t="s">
        <v>178</v>
      </c>
      <c r="C22" s="8" t="s">
        <v>198</v>
      </c>
      <c r="D22" s="9">
        <v>222.9</v>
      </c>
      <c r="E22" s="201"/>
      <c r="F22" s="85"/>
      <c r="G22" s="84"/>
    </row>
    <row r="23" spans="1:7" x14ac:dyDescent="0.3">
      <c r="A23" s="20" t="s">
        <v>332</v>
      </c>
      <c r="B23" s="7" t="s">
        <v>178</v>
      </c>
      <c r="C23" s="8" t="s">
        <v>315</v>
      </c>
      <c r="D23" s="9">
        <v>1190.4000000000001</v>
      </c>
      <c r="E23" s="201" t="s">
        <v>553</v>
      </c>
      <c r="F23" s="85">
        <v>46128</v>
      </c>
      <c r="G23" s="84" t="s">
        <v>573</v>
      </c>
    </row>
    <row r="24" spans="1:7" x14ac:dyDescent="0.3">
      <c r="A24" s="20" t="s">
        <v>333</v>
      </c>
      <c r="B24" s="7" t="s">
        <v>178</v>
      </c>
      <c r="C24" s="8" t="s">
        <v>315</v>
      </c>
      <c r="D24" s="9">
        <v>1190.4000000000001</v>
      </c>
      <c r="E24" s="201" t="s">
        <v>553</v>
      </c>
      <c r="F24" s="85">
        <v>46128</v>
      </c>
      <c r="G24" s="84" t="s">
        <v>573</v>
      </c>
    </row>
    <row r="25" spans="1:7" x14ac:dyDescent="0.3">
      <c r="A25" s="20" t="s">
        <v>334</v>
      </c>
      <c r="B25" s="7" t="s">
        <v>178</v>
      </c>
      <c r="C25" s="8" t="s">
        <v>316</v>
      </c>
      <c r="D25" s="9">
        <v>247</v>
      </c>
      <c r="E25" s="201" t="s">
        <v>553</v>
      </c>
      <c r="F25" s="85">
        <v>46128</v>
      </c>
      <c r="G25" s="202" t="s">
        <v>571</v>
      </c>
    </row>
    <row r="26" spans="1:7" x14ac:dyDescent="0.3">
      <c r="A26" s="20" t="s">
        <v>335</v>
      </c>
      <c r="B26" s="7" t="s">
        <v>178</v>
      </c>
      <c r="C26" s="8" t="s">
        <v>316</v>
      </c>
      <c r="D26" s="9">
        <v>247</v>
      </c>
      <c r="E26" s="201" t="s">
        <v>553</v>
      </c>
      <c r="F26" s="85">
        <v>46128</v>
      </c>
      <c r="G26" s="202" t="s">
        <v>571</v>
      </c>
    </row>
    <row r="27" spans="1:7" x14ac:dyDescent="0.3">
      <c r="B27" s="14"/>
      <c r="C27" s="15"/>
      <c r="D27" s="16">
        <f>SUM(D18:D26)</f>
        <v>13383.999999999998</v>
      </c>
      <c r="E27" s="198"/>
      <c r="F27" s="199"/>
      <c r="G27" s="199"/>
    </row>
    <row r="28" spans="1:7" x14ac:dyDescent="0.3">
      <c r="A28" s="20" t="s">
        <v>258</v>
      </c>
      <c r="B28" s="10" t="s">
        <v>181</v>
      </c>
      <c r="C28" s="19" t="s">
        <v>194</v>
      </c>
      <c r="D28" s="12">
        <v>4551.2</v>
      </c>
      <c r="E28" s="195" t="s">
        <v>559</v>
      </c>
      <c r="F28" s="196">
        <v>46137</v>
      </c>
      <c r="G28" s="108" t="s">
        <v>579</v>
      </c>
    </row>
    <row r="29" spans="1:7" x14ac:dyDescent="0.3">
      <c r="A29" s="18" t="s">
        <v>259</v>
      </c>
      <c r="B29" s="10" t="s">
        <v>181</v>
      </c>
      <c r="C29" s="19" t="s">
        <v>195</v>
      </c>
      <c r="D29" s="12">
        <v>3763.7</v>
      </c>
      <c r="E29" s="195" t="s">
        <v>559</v>
      </c>
      <c r="F29" s="196">
        <v>46137</v>
      </c>
      <c r="G29" s="108" t="s">
        <v>580</v>
      </c>
    </row>
    <row r="30" spans="1:7" x14ac:dyDescent="0.3">
      <c r="A30" s="20" t="s">
        <v>260</v>
      </c>
      <c r="B30" s="10" t="s">
        <v>181</v>
      </c>
      <c r="C30" s="19" t="s">
        <v>196</v>
      </c>
      <c r="D30" s="12">
        <v>1764.7</v>
      </c>
      <c r="E30" s="195" t="s">
        <v>559</v>
      </c>
      <c r="F30" s="196">
        <v>46137</v>
      </c>
      <c r="G30" s="108" t="s">
        <v>577</v>
      </c>
    </row>
    <row r="31" spans="1:7" x14ac:dyDescent="0.3">
      <c r="A31" s="20" t="s">
        <v>265</v>
      </c>
      <c r="B31" s="7" t="s">
        <v>181</v>
      </c>
      <c r="C31" s="8" t="s">
        <v>197</v>
      </c>
      <c r="D31" s="9">
        <v>222.3</v>
      </c>
      <c r="E31" s="195"/>
      <c r="F31" s="196"/>
      <c r="G31" s="196"/>
    </row>
    <row r="32" spans="1:7" x14ac:dyDescent="0.3">
      <c r="A32" s="20" t="s">
        <v>266</v>
      </c>
      <c r="B32" s="7" t="s">
        <v>181</v>
      </c>
      <c r="C32" s="8" t="s">
        <v>198</v>
      </c>
      <c r="D32" s="9">
        <v>222.9</v>
      </c>
      <c r="E32" s="195"/>
      <c r="F32" s="196"/>
      <c r="G32" s="196"/>
    </row>
    <row r="33" spans="1:7" x14ac:dyDescent="0.3">
      <c r="B33" s="14"/>
      <c r="C33" s="15"/>
      <c r="D33" s="16">
        <f>SUM(D28:D32)</f>
        <v>10524.8</v>
      </c>
      <c r="E33" s="185"/>
      <c r="F33" s="185"/>
      <c r="G33" s="185"/>
    </row>
    <row r="34" spans="1:7" x14ac:dyDescent="0.3">
      <c r="A34" s="20" t="s">
        <v>258</v>
      </c>
      <c r="B34" s="10" t="s">
        <v>182</v>
      </c>
      <c r="C34" s="19" t="s">
        <v>199</v>
      </c>
      <c r="D34" s="12">
        <v>4535.6000000000004</v>
      </c>
      <c r="E34" s="195" t="s">
        <v>560</v>
      </c>
      <c r="F34" s="196">
        <v>46139</v>
      </c>
      <c r="G34" s="79" t="s">
        <v>578</v>
      </c>
    </row>
    <row r="35" spans="1:7" x14ac:dyDescent="0.3">
      <c r="A35" s="18" t="s">
        <v>259</v>
      </c>
      <c r="B35" s="10" t="s">
        <v>182</v>
      </c>
      <c r="C35" s="19" t="s">
        <v>195</v>
      </c>
      <c r="D35" s="12">
        <v>3763.7</v>
      </c>
      <c r="E35" s="195" t="s">
        <v>560</v>
      </c>
      <c r="F35" s="196">
        <v>46139</v>
      </c>
      <c r="G35" s="79" t="s">
        <v>581</v>
      </c>
    </row>
    <row r="36" spans="1:7" x14ac:dyDescent="0.3">
      <c r="A36" s="20" t="s">
        <v>260</v>
      </c>
      <c r="B36" s="10" t="s">
        <v>182</v>
      </c>
      <c r="C36" s="19" t="s">
        <v>196</v>
      </c>
      <c r="D36" s="12">
        <v>1764.7</v>
      </c>
      <c r="E36" s="195" t="s">
        <v>560</v>
      </c>
      <c r="F36" s="196">
        <v>46139</v>
      </c>
      <c r="G36" s="79" t="s">
        <v>582</v>
      </c>
    </row>
    <row r="37" spans="1:7" x14ac:dyDescent="0.3">
      <c r="A37" s="20" t="s">
        <v>265</v>
      </c>
      <c r="B37" s="7" t="s">
        <v>182</v>
      </c>
      <c r="C37" s="8" t="s">
        <v>197</v>
      </c>
      <c r="D37" s="9">
        <v>222.3</v>
      </c>
      <c r="E37" s="201"/>
      <c r="F37" s="85"/>
      <c r="G37" s="84"/>
    </row>
    <row r="38" spans="1:7" x14ac:dyDescent="0.3">
      <c r="A38" s="20" t="s">
        <v>266</v>
      </c>
      <c r="B38" s="7" t="s">
        <v>182</v>
      </c>
      <c r="C38" s="8" t="s">
        <v>198</v>
      </c>
      <c r="D38" s="9">
        <v>222.9</v>
      </c>
      <c r="E38" s="201"/>
      <c r="F38" s="85"/>
      <c r="G38" s="84"/>
    </row>
    <row r="39" spans="1:7" x14ac:dyDescent="0.3">
      <c r="A39" s="20" t="s">
        <v>332</v>
      </c>
      <c r="B39" s="7" t="s">
        <v>182</v>
      </c>
      <c r="C39" s="8" t="s">
        <v>315</v>
      </c>
      <c r="D39" s="9">
        <f>VLOOKUP(C39,'[1]4 очередь'!$B$3:$E$523,4,0)</f>
        <v>1190.4000000000001</v>
      </c>
      <c r="E39" s="201" t="s">
        <v>554</v>
      </c>
      <c r="F39" s="85">
        <v>46128</v>
      </c>
      <c r="G39" s="84" t="s">
        <v>573</v>
      </c>
    </row>
    <row r="40" spans="1:7" x14ac:dyDescent="0.3">
      <c r="A40" s="20" t="s">
        <v>333</v>
      </c>
      <c r="B40" s="7" t="s">
        <v>182</v>
      </c>
      <c r="C40" s="8" t="s">
        <v>315</v>
      </c>
      <c r="D40" s="9">
        <f>VLOOKUP(C40,'[1]4 очередь'!$B$3:$E$523,4,0)</f>
        <v>1190.4000000000001</v>
      </c>
      <c r="E40" s="201" t="s">
        <v>554</v>
      </c>
      <c r="F40" s="85">
        <v>46128</v>
      </c>
      <c r="G40" s="84" t="s">
        <v>573</v>
      </c>
    </row>
    <row r="41" spans="1:7" x14ac:dyDescent="0.3">
      <c r="A41" s="20" t="s">
        <v>334</v>
      </c>
      <c r="B41" s="7" t="s">
        <v>182</v>
      </c>
      <c r="C41" s="8" t="s">
        <v>316</v>
      </c>
      <c r="D41" s="9">
        <f>VLOOKUP(C41,'[1]4 очередь'!$B$3:$E$523,4,0)</f>
        <v>247</v>
      </c>
      <c r="E41" s="201" t="s">
        <v>554</v>
      </c>
      <c r="F41" s="85">
        <v>46128</v>
      </c>
      <c r="G41" s="202" t="s">
        <v>571</v>
      </c>
    </row>
    <row r="42" spans="1:7" x14ac:dyDescent="0.3">
      <c r="A42" s="20" t="s">
        <v>335</v>
      </c>
      <c r="B42" s="7" t="s">
        <v>182</v>
      </c>
      <c r="C42" s="8" t="s">
        <v>316</v>
      </c>
      <c r="D42" s="9">
        <f>VLOOKUP(C42,'[1]4 очередь'!$B$3:$E$523,4,0)</f>
        <v>247</v>
      </c>
      <c r="E42" s="201" t="s">
        <v>554</v>
      </c>
      <c r="F42" s="85">
        <v>46128</v>
      </c>
      <c r="G42" s="202" t="s">
        <v>571</v>
      </c>
    </row>
    <row r="43" spans="1:7" x14ac:dyDescent="0.3">
      <c r="B43" s="14"/>
      <c r="C43" s="15"/>
      <c r="D43" s="16">
        <f>SUM(D34:D42)</f>
        <v>13383.999999999998</v>
      </c>
      <c r="E43" s="185"/>
      <c r="F43" s="185"/>
      <c r="G43" s="185"/>
    </row>
    <row r="44" spans="1:7" x14ac:dyDescent="0.3">
      <c r="A44" s="20" t="s">
        <v>258</v>
      </c>
      <c r="B44" s="10" t="s">
        <v>179</v>
      </c>
      <c r="C44" s="19" t="s">
        <v>194</v>
      </c>
      <c r="D44" s="12">
        <v>4551.2</v>
      </c>
      <c r="E44" s="195" t="s">
        <v>561</v>
      </c>
      <c r="F44" s="196">
        <v>46139</v>
      </c>
      <c r="G44" s="79" t="s">
        <v>581</v>
      </c>
    </row>
    <row r="45" spans="1:7" x14ac:dyDescent="0.3">
      <c r="A45" s="18" t="s">
        <v>259</v>
      </c>
      <c r="B45" s="10" t="s">
        <v>179</v>
      </c>
      <c r="C45" s="19" t="s">
        <v>195</v>
      </c>
      <c r="D45" s="12">
        <v>3763.7</v>
      </c>
      <c r="E45" s="195" t="s">
        <v>561</v>
      </c>
      <c r="F45" s="196">
        <v>46139</v>
      </c>
      <c r="G45" s="79" t="s">
        <v>583</v>
      </c>
    </row>
    <row r="46" spans="1:7" x14ac:dyDescent="0.3">
      <c r="A46" s="20" t="s">
        <v>260</v>
      </c>
      <c r="B46" s="10" t="s">
        <v>179</v>
      </c>
      <c r="C46" s="19" t="s">
        <v>196</v>
      </c>
      <c r="D46" s="12">
        <v>1764.7</v>
      </c>
      <c r="E46" s="195" t="s">
        <v>561</v>
      </c>
      <c r="F46" s="196">
        <v>46139</v>
      </c>
      <c r="G46" s="79" t="s">
        <v>575</v>
      </c>
    </row>
    <row r="47" spans="1:7" x14ac:dyDescent="0.3">
      <c r="A47" s="20" t="s">
        <v>265</v>
      </c>
      <c r="B47" s="7" t="s">
        <v>179</v>
      </c>
      <c r="C47" s="8" t="s">
        <v>197</v>
      </c>
      <c r="D47" s="9">
        <v>222.3</v>
      </c>
      <c r="E47" s="195"/>
      <c r="F47" s="196"/>
      <c r="G47" s="196"/>
    </row>
    <row r="48" spans="1:7" x14ac:dyDescent="0.3">
      <c r="A48" s="20" t="s">
        <v>266</v>
      </c>
      <c r="B48" s="7" t="s">
        <v>179</v>
      </c>
      <c r="C48" s="8" t="s">
        <v>198</v>
      </c>
      <c r="D48" s="9">
        <v>222.9</v>
      </c>
      <c r="E48" s="195"/>
      <c r="F48" s="196"/>
      <c r="G48" s="79"/>
    </row>
    <row r="49" spans="1:7" x14ac:dyDescent="0.3">
      <c r="B49" s="14"/>
      <c r="C49" s="15"/>
      <c r="D49" s="16">
        <f>SUM(D44:D48)</f>
        <v>10524.8</v>
      </c>
      <c r="E49" s="185"/>
      <c r="F49" s="185"/>
      <c r="G49" s="185"/>
    </row>
    <row r="50" spans="1:7" x14ac:dyDescent="0.3">
      <c r="A50" s="20" t="s">
        <v>258</v>
      </c>
      <c r="B50" s="10" t="s">
        <v>180</v>
      </c>
      <c r="C50" s="19" t="s">
        <v>200</v>
      </c>
      <c r="D50" s="12">
        <v>4381.8999999999996</v>
      </c>
      <c r="E50" s="195" t="s">
        <v>562</v>
      </c>
      <c r="F50" s="196">
        <v>46140</v>
      </c>
      <c r="G50" s="79" t="s">
        <v>584</v>
      </c>
    </row>
    <row r="51" spans="1:7" x14ac:dyDescent="0.3">
      <c r="A51" s="18" t="s">
        <v>259</v>
      </c>
      <c r="B51" s="10" t="s">
        <v>180</v>
      </c>
      <c r="C51" s="19" t="s">
        <v>201</v>
      </c>
      <c r="D51" s="12">
        <v>3796.9</v>
      </c>
      <c r="E51" s="195" t="s">
        <v>562</v>
      </c>
      <c r="F51" s="196">
        <v>46140</v>
      </c>
      <c r="G51" s="79" t="s">
        <v>570</v>
      </c>
    </row>
    <row r="52" spans="1:7" x14ac:dyDescent="0.3">
      <c r="A52" s="20" t="s">
        <v>260</v>
      </c>
      <c r="B52" s="10" t="s">
        <v>180</v>
      </c>
      <c r="C52" s="19" t="s">
        <v>196</v>
      </c>
      <c r="D52" s="12">
        <v>1764.7</v>
      </c>
      <c r="E52" s="195" t="s">
        <v>562</v>
      </c>
      <c r="F52" s="196">
        <v>46140</v>
      </c>
      <c r="G52" s="79" t="s">
        <v>575</v>
      </c>
    </row>
    <row r="53" spans="1:7" x14ac:dyDescent="0.3">
      <c r="A53" s="20" t="s">
        <v>265</v>
      </c>
      <c r="B53" s="7" t="s">
        <v>180</v>
      </c>
      <c r="C53" s="8" t="s">
        <v>202</v>
      </c>
      <c r="D53" s="9">
        <v>231.3</v>
      </c>
      <c r="E53" s="195"/>
      <c r="F53" s="196"/>
      <c r="G53" s="84"/>
    </row>
    <row r="54" spans="1:7" x14ac:dyDescent="0.3">
      <c r="A54" s="20" t="s">
        <v>266</v>
      </c>
      <c r="B54" s="7" t="s">
        <v>180</v>
      </c>
      <c r="C54" s="8" t="s">
        <v>203</v>
      </c>
      <c r="D54" s="9">
        <v>231.8</v>
      </c>
      <c r="E54" s="201"/>
      <c r="F54" s="85"/>
      <c r="G54" s="84"/>
    </row>
    <row r="55" spans="1:7" x14ac:dyDescent="0.3">
      <c r="A55" s="20" t="s">
        <v>332</v>
      </c>
      <c r="B55" s="7" t="s">
        <v>180</v>
      </c>
      <c r="C55" s="8" t="s">
        <v>317</v>
      </c>
      <c r="D55" s="9">
        <v>1215</v>
      </c>
      <c r="E55" s="201" t="s">
        <v>555</v>
      </c>
      <c r="F55" s="85">
        <v>46130</v>
      </c>
      <c r="G55" s="84" t="s">
        <v>574</v>
      </c>
    </row>
    <row r="56" spans="1:7" x14ac:dyDescent="0.3">
      <c r="A56" s="20" t="s">
        <v>333</v>
      </c>
      <c r="B56" s="7" t="s">
        <v>180</v>
      </c>
      <c r="C56" s="8" t="s">
        <v>318</v>
      </c>
      <c r="D56" s="9">
        <v>1220.0999999999999</v>
      </c>
      <c r="E56" s="201" t="s">
        <v>555</v>
      </c>
      <c r="F56" s="85">
        <v>46130</v>
      </c>
      <c r="G56" s="84" t="s">
        <v>570</v>
      </c>
    </row>
    <row r="57" spans="1:7" x14ac:dyDescent="0.3">
      <c r="A57" s="20" t="s">
        <v>334</v>
      </c>
      <c r="B57" s="7" t="s">
        <v>180</v>
      </c>
      <c r="C57" s="8" t="s">
        <v>319</v>
      </c>
      <c r="D57" s="9">
        <v>258.10000000000002</v>
      </c>
      <c r="E57" s="201" t="s">
        <v>555</v>
      </c>
      <c r="F57" s="85">
        <v>46130</v>
      </c>
      <c r="G57" s="85" t="s">
        <v>572</v>
      </c>
    </row>
    <row r="58" spans="1:7" x14ac:dyDescent="0.3">
      <c r="A58" s="20" t="s">
        <v>335</v>
      </c>
      <c r="B58" s="7" t="s">
        <v>180</v>
      </c>
      <c r="C58" s="8" t="s">
        <v>320</v>
      </c>
      <c r="D58" s="9">
        <v>319.3</v>
      </c>
      <c r="E58" s="201" t="s">
        <v>555</v>
      </c>
      <c r="F58" s="85">
        <v>46130</v>
      </c>
      <c r="G58" s="84" t="s">
        <v>571</v>
      </c>
    </row>
    <row r="59" spans="1:7" x14ac:dyDescent="0.3">
      <c r="B59" s="14"/>
      <c r="C59" s="15"/>
      <c r="D59" s="16">
        <f>SUM(D50:D58)</f>
        <v>13419.099999999999</v>
      </c>
      <c r="E59" s="185"/>
      <c r="F59" s="185"/>
      <c r="G59" s="185"/>
    </row>
    <row r="60" spans="1:7" x14ac:dyDescent="0.3">
      <c r="A60" s="20" t="s">
        <v>258</v>
      </c>
      <c r="B60" s="10" t="s">
        <v>183</v>
      </c>
      <c r="C60" s="19" t="s">
        <v>205</v>
      </c>
      <c r="D60" s="12">
        <v>4416</v>
      </c>
      <c r="E60" s="195" t="s">
        <v>563</v>
      </c>
      <c r="F60" s="196">
        <v>46142</v>
      </c>
      <c r="G60" s="79" t="s">
        <v>585</v>
      </c>
    </row>
    <row r="61" spans="1:7" x14ac:dyDescent="0.3">
      <c r="A61" s="18" t="s">
        <v>259</v>
      </c>
      <c r="B61" s="10" t="s">
        <v>183</v>
      </c>
      <c r="C61" s="19" t="s">
        <v>206</v>
      </c>
      <c r="D61" s="12">
        <v>3785.3</v>
      </c>
      <c r="E61" s="195" t="s">
        <v>563</v>
      </c>
      <c r="F61" s="196">
        <v>46142</v>
      </c>
      <c r="G61" s="79" t="s">
        <v>586</v>
      </c>
    </row>
    <row r="62" spans="1:7" x14ac:dyDescent="0.3">
      <c r="A62" s="20" t="s">
        <v>260</v>
      </c>
      <c r="B62" s="10" t="s">
        <v>183</v>
      </c>
      <c r="C62" s="19" t="s">
        <v>207</v>
      </c>
      <c r="D62" s="12">
        <v>1786.1</v>
      </c>
      <c r="E62" s="195" t="s">
        <v>563</v>
      </c>
      <c r="F62" s="196">
        <v>46142</v>
      </c>
      <c r="G62" s="79" t="s">
        <v>578</v>
      </c>
    </row>
    <row r="63" spans="1:7" x14ac:dyDescent="0.3">
      <c r="A63" s="20" t="s">
        <v>265</v>
      </c>
      <c r="B63" s="7" t="s">
        <v>183</v>
      </c>
      <c r="C63" s="8" t="s">
        <v>208</v>
      </c>
      <c r="D63" s="9">
        <v>232.8</v>
      </c>
      <c r="E63" s="195"/>
      <c r="F63" s="196"/>
      <c r="G63" s="196"/>
    </row>
    <row r="64" spans="1:7" x14ac:dyDescent="0.3">
      <c r="A64" s="20" t="s">
        <v>266</v>
      </c>
      <c r="B64" s="7" t="s">
        <v>183</v>
      </c>
      <c r="C64" s="8" t="s">
        <v>209</v>
      </c>
      <c r="D64" s="9">
        <v>242.5</v>
      </c>
      <c r="E64" s="195"/>
      <c r="F64" s="196"/>
      <c r="G64" s="79"/>
    </row>
    <row r="65" spans="1:7" x14ac:dyDescent="0.3">
      <c r="B65" s="14"/>
      <c r="C65" s="15"/>
      <c r="D65" s="16">
        <f>SUM(D60:D64)</f>
        <v>10462.699999999999</v>
      </c>
      <c r="E65" s="185"/>
      <c r="F65" s="185"/>
      <c r="G65" s="185"/>
    </row>
    <row r="66" spans="1:7" x14ac:dyDescent="0.3">
      <c r="A66" s="20" t="s">
        <v>258</v>
      </c>
      <c r="B66" s="10" t="s">
        <v>184</v>
      </c>
      <c r="C66" s="19" t="s">
        <v>210</v>
      </c>
      <c r="D66" s="12">
        <v>4526.5</v>
      </c>
      <c r="E66" s="195" t="s">
        <v>564</v>
      </c>
      <c r="F66" s="196">
        <v>46144</v>
      </c>
      <c r="G66" s="79" t="s">
        <v>587</v>
      </c>
    </row>
    <row r="67" spans="1:7" x14ac:dyDescent="0.3">
      <c r="A67" s="18" t="s">
        <v>259</v>
      </c>
      <c r="B67" s="10" t="s">
        <v>184</v>
      </c>
      <c r="C67" s="19" t="s">
        <v>211</v>
      </c>
      <c r="D67" s="12">
        <v>3796.9</v>
      </c>
      <c r="E67" s="195" t="s">
        <v>564</v>
      </c>
      <c r="F67" s="196">
        <v>46144</v>
      </c>
      <c r="G67" s="79" t="s">
        <v>586</v>
      </c>
    </row>
    <row r="68" spans="1:7" x14ac:dyDescent="0.3">
      <c r="A68" s="20" t="s">
        <v>260</v>
      </c>
      <c r="B68" s="10" t="s">
        <v>184</v>
      </c>
      <c r="C68" s="19" t="s">
        <v>196</v>
      </c>
      <c r="D68" s="12">
        <v>1764.7</v>
      </c>
      <c r="E68" s="195" t="s">
        <v>564</v>
      </c>
      <c r="F68" s="196">
        <v>46144</v>
      </c>
      <c r="G68" s="79" t="s">
        <v>576</v>
      </c>
    </row>
    <row r="69" spans="1:7" x14ac:dyDescent="0.3">
      <c r="A69" s="20" t="s">
        <v>265</v>
      </c>
      <c r="B69" s="7" t="s">
        <v>184</v>
      </c>
      <c r="C69" s="8" t="s">
        <v>204</v>
      </c>
      <c r="D69" s="9">
        <v>231.3</v>
      </c>
      <c r="E69" s="201"/>
      <c r="F69" s="85"/>
      <c r="G69" s="202"/>
    </row>
    <row r="70" spans="1:7" x14ac:dyDescent="0.3">
      <c r="A70" s="20" t="s">
        <v>266</v>
      </c>
      <c r="B70" s="7" t="s">
        <v>184</v>
      </c>
      <c r="C70" s="8" t="s">
        <v>212</v>
      </c>
      <c r="D70" s="9">
        <v>231.8</v>
      </c>
      <c r="E70" s="201"/>
      <c r="F70" s="85"/>
      <c r="G70" s="84"/>
    </row>
    <row r="71" spans="1:7" x14ac:dyDescent="0.3">
      <c r="A71" s="20" t="s">
        <v>332</v>
      </c>
      <c r="B71" s="7" t="s">
        <v>184</v>
      </c>
      <c r="C71" s="8" t="s">
        <v>321</v>
      </c>
      <c r="D71" s="9">
        <v>1198.7</v>
      </c>
      <c r="E71" s="201" t="s">
        <v>565</v>
      </c>
      <c r="F71" s="85">
        <v>46144</v>
      </c>
      <c r="G71" s="84" t="s">
        <v>570</v>
      </c>
    </row>
    <row r="72" spans="1:7" x14ac:dyDescent="0.3">
      <c r="A72" s="20" t="s">
        <v>333</v>
      </c>
      <c r="B72" s="7" t="s">
        <v>184</v>
      </c>
      <c r="C72" s="8" t="s">
        <v>322</v>
      </c>
      <c r="D72" s="9">
        <v>1235</v>
      </c>
      <c r="E72" s="201" t="s">
        <v>565</v>
      </c>
      <c r="F72" s="85">
        <v>46144</v>
      </c>
      <c r="G72" s="84" t="s">
        <v>574</v>
      </c>
    </row>
    <row r="73" spans="1:7" x14ac:dyDescent="0.3">
      <c r="A73" s="20" t="s">
        <v>334</v>
      </c>
      <c r="B73" s="7" t="s">
        <v>184</v>
      </c>
      <c r="C73" s="8" t="s">
        <v>323</v>
      </c>
      <c r="D73" s="9">
        <v>258.10000000000002</v>
      </c>
      <c r="E73" s="201" t="s">
        <v>565</v>
      </c>
      <c r="F73" s="85">
        <v>46144</v>
      </c>
      <c r="G73" s="85" t="s">
        <v>571</v>
      </c>
    </row>
    <row r="74" spans="1:7" x14ac:dyDescent="0.3">
      <c r="A74" s="20" t="s">
        <v>335</v>
      </c>
      <c r="B74" s="7" t="s">
        <v>184</v>
      </c>
      <c r="C74" s="8" t="s">
        <v>314</v>
      </c>
      <c r="D74" s="9">
        <v>225.6</v>
      </c>
      <c r="E74" s="201" t="s">
        <v>565</v>
      </c>
      <c r="F74" s="85">
        <v>46144</v>
      </c>
      <c r="G74" s="84" t="s">
        <v>588</v>
      </c>
    </row>
    <row r="75" spans="1:7" x14ac:dyDescent="0.3">
      <c r="B75" s="14"/>
      <c r="C75" s="15"/>
      <c r="D75" s="16">
        <f>SUM(D66:D74)</f>
        <v>13468.6</v>
      </c>
      <c r="E75" s="185"/>
      <c r="F75" s="185"/>
      <c r="G75" s="185"/>
    </row>
    <row r="76" spans="1:7" x14ac:dyDescent="0.3">
      <c r="A76" s="20" t="s">
        <v>258</v>
      </c>
      <c r="B76" s="10" t="s">
        <v>185</v>
      </c>
      <c r="C76" s="19" t="s">
        <v>213</v>
      </c>
      <c r="D76" s="12">
        <v>4542.1000000000004</v>
      </c>
      <c r="E76" s="195" t="s">
        <v>567</v>
      </c>
      <c r="F76" s="196">
        <v>46146</v>
      </c>
      <c r="G76" s="79" t="s">
        <v>579</v>
      </c>
    </row>
    <row r="77" spans="1:7" x14ac:dyDescent="0.3">
      <c r="A77" s="18" t="s">
        <v>259</v>
      </c>
      <c r="B77" s="10" t="s">
        <v>185</v>
      </c>
      <c r="C77" s="19" t="s">
        <v>195</v>
      </c>
      <c r="D77" s="12">
        <v>3763.7</v>
      </c>
      <c r="E77" s="195" t="s">
        <v>567</v>
      </c>
      <c r="F77" s="196">
        <v>46146</v>
      </c>
      <c r="G77" s="79" t="s">
        <v>583</v>
      </c>
    </row>
    <row r="78" spans="1:7" x14ac:dyDescent="0.3">
      <c r="A78" s="20" t="s">
        <v>260</v>
      </c>
      <c r="B78" s="10" t="s">
        <v>185</v>
      </c>
      <c r="C78" s="19" t="s">
        <v>196</v>
      </c>
      <c r="D78" s="12">
        <v>1764.7</v>
      </c>
      <c r="E78" s="195" t="s">
        <v>567</v>
      </c>
      <c r="F78" s="196">
        <v>46146</v>
      </c>
      <c r="G78" s="79" t="s">
        <v>590</v>
      </c>
    </row>
    <row r="79" spans="1:7" x14ac:dyDescent="0.3">
      <c r="A79" s="20" t="s">
        <v>265</v>
      </c>
      <c r="B79" s="7" t="s">
        <v>185</v>
      </c>
      <c r="C79" s="8" t="s">
        <v>197</v>
      </c>
      <c r="D79" s="9">
        <v>222.3</v>
      </c>
      <c r="E79" s="195"/>
      <c r="F79" s="196"/>
      <c r="G79" s="196"/>
    </row>
    <row r="80" spans="1:7" x14ac:dyDescent="0.3">
      <c r="A80" s="20" t="s">
        <v>266</v>
      </c>
      <c r="B80" s="7" t="s">
        <v>185</v>
      </c>
      <c r="C80" s="8" t="s">
        <v>198</v>
      </c>
      <c r="D80" s="9">
        <v>222.9</v>
      </c>
      <c r="E80" s="195"/>
      <c r="F80" s="196"/>
      <c r="G80" s="79"/>
    </row>
    <row r="81" spans="1:7" x14ac:dyDescent="0.3">
      <c r="B81" s="14"/>
      <c r="C81" s="15"/>
      <c r="D81" s="16">
        <f>SUM(D76:D80)</f>
        <v>10515.699999999999</v>
      </c>
      <c r="E81" s="185"/>
      <c r="F81" s="185"/>
      <c r="G81" s="185"/>
    </row>
    <row r="82" spans="1:7" x14ac:dyDescent="0.3">
      <c r="A82" s="20" t="s">
        <v>258</v>
      </c>
      <c r="B82" s="10" t="s">
        <v>186</v>
      </c>
      <c r="C82" s="19" t="s">
        <v>214</v>
      </c>
      <c r="D82" s="12">
        <v>4526.5</v>
      </c>
      <c r="E82" s="195" t="s">
        <v>568</v>
      </c>
      <c r="F82" s="196">
        <v>46147</v>
      </c>
      <c r="G82" s="79" t="s">
        <v>591</v>
      </c>
    </row>
    <row r="83" spans="1:7" x14ac:dyDescent="0.3">
      <c r="A83" s="18" t="s">
        <v>259</v>
      </c>
      <c r="B83" s="10" t="s">
        <v>186</v>
      </c>
      <c r="C83" s="19" t="s">
        <v>195</v>
      </c>
      <c r="D83" s="12">
        <v>3763.7</v>
      </c>
      <c r="E83" s="195" t="s">
        <v>568</v>
      </c>
      <c r="F83" s="196">
        <v>46147</v>
      </c>
      <c r="G83" s="79" t="s">
        <v>592</v>
      </c>
    </row>
    <row r="84" spans="1:7" x14ac:dyDescent="0.3">
      <c r="A84" s="20" t="s">
        <v>260</v>
      </c>
      <c r="B84" s="10" t="s">
        <v>186</v>
      </c>
      <c r="C84" s="19" t="s">
        <v>196</v>
      </c>
      <c r="D84" s="12">
        <v>1764.7</v>
      </c>
      <c r="E84" s="195" t="s">
        <v>568</v>
      </c>
      <c r="F84" s="196">
        <v>46147</v>
      </c>
      <c r="G84" s="197" t="s">
        <v>590</v>
      </c>
    </row>
    <row r="85" spans="1:7" x14ac:dyDescent="0.3">
      <c r="A85" s="20" t="s">
        <v>265</v>
      </c>
      <c r="B85" s="7" t="s">
        <v>186</v>
      </c>
      <c r="C85" s="8" t="s">
        <v>197</v>
      </c>
      <c r="D85" s="9">
        <v>222.3</v>
      </c>
      <c r="E85" s="201"/>
      <c r="F85" s="85"/>
      <c r="G85" s="84"/>
    </row>
    <row r="86" spans="1:7" x14ac:dyDescent="0.3">
      <c r="A86" s="20" t="s">
        <v>266</v>
      </c>
      <c r="B86" s="7" t="s">
        <v>186</v>
      </c>
      <c r="C86" s="8" t="s">
        <v>198</v>
      </c>
      <c r="D86" s="9">
        <v>222.9</v>
      </c>
      <c r="E86" s="201"/>
      <c r="F86" s="85"/>
      <c r="G86" s="84"/>
    </row>
    <row r="87" spans="1:7" x14ac:dyDescent="0.3">
      <c r="A87" s="20" t="s">
        <v>332</v>
      </c>
      <c r="B87" s="7" t="s">
        <v>186</v>
      </c>
      <c r="C87" s="8" t="s">
        <v>315</v>
      </c>
      <c r="D87" s="9">
        <v>1190.4000000000001</v>
      </c>
      <c r="E87" s="201" t="s">
        <v>566</v>
      </c>
      <c r="F87" s="85">
        <v>46145</v>
      </c>
      <c r="G87" s="201" t="s">
        <v>574</v>
      </c>
    </row>
    <row r="88" spans="1:7" x14ac:dyDescent="0.3">
      <c r="A88" s="20" t="s">
        <v>333</v>
      </c>
      <c r="B88" s="7" t="s">
        <v>186</v>
      </c>
      <c r="C88" s="8" t="s">
        <v>315</v>
      </c>
      <c r="D88" s="9">
        <v>1190.4000000000001</v>
      </c>
      <c r="E88" s="201" t="s">
        <v>566</v>
      </c>
      <c r="F88" s="85">
        <v>46145</v>
      </c>
      <c r="G88" s="201" t="s">
        <v>574</v>
      </c>
    </row>
    <row r="89" spans="1:7" x14ac:dyDescent="0.3">
      <c r="A89" s="20" t="s">
        <v>334</v>
      </c>
      <c r="B89" s="7" t="s">
        <v>186</v>
      </c>
      <c r="C89" s="8" t="s">
        <v>316</v>
      </c>
      <c r="D89" s="9">
        <v>247</v>
      </c>
      <c r="E89" s="201" t="s">
        <v>566</v>
      </c>
      <c r="F89" s="85">
        <v>46145</v>
      </c>
      <c r="G89" s="201" t="s">
        <v>589</v>
      </c>
    </row>
    <row r="90" spans="1:7" x14ac:dyDescent="0.3">
      <c r="A90" s="20" t="s">
        <v>335</v>
      </c>
      <c r="B90" s="7" t="s">
        <v>186</v>
      </c>
      <c r="C90" s="8" t="s">
        <v>316</v>
      </c>
      <c r="D90" s="9">
        <v>247</v>
      </c>
      <c r="E90" s="201" t="s">
        <v>566</v>
      </c>
      <c r="F90" s="85">
        <v>46145</v>
      </c>
      <c r="G90" s="84" t="s">
        <v>589</v>
      </c>
    </row>
    <row r="91" spans="1:7" x14ac:dyDescent="0.3">
      <c r="B91" s="14"/>
      <c r="C91" s="15"/>
      <c r="D91" s="16">
        <f>SUM(D82:D90)</f>
        <v>13374.9</v>
      </c>
      <c r="E91" s="185"/>
      <c r="F91" s="185"/>
      <c r="G91" s="185"/>
    </row>
    <row r="92" spans="1:7" x14ac:dyDescent="0.3">
      <c r="A92" s="20" t="s">
        <v>258</v>
      </c>
      <c r="B92" s="10" t="s">
        <v>187</v>
      </c>
      <c r="C92" s="19" t="s">
        <v>215</v>
      </c>
      <c r="D92" s="12">
        <v>4542.1000000000004</v>
      </c>
      <c r="E92" s="195" t="s">
        <v>569</v>
      </c>
      <c r="F92" s="196">
        <v>46147</v>
      </c>
      <c r="G92" s="79" t="s">
        <v>585</v>
      </c>
    </row>
    <row r="93" spans="1:7" x14ac:dyDescent="0.3">
      <c r="A93" s="18" t="s">
        <v>259</v>
      </c>
      <c r="B93" s="10" t="s">
        <v>187</v>
      </c>
      <c r="C93" s="19" t="s">
        <v>195</v>
      </c>
      <c r="D93" s="12">
        <v>3763.7</v>
      </c>
      <c r="E93" s="195" t="s">
        <v>569</v>
      </c>
      <c r="F93" s="196">
        <v>46147</v>
      </c>
      <c r="G93" s="79" t="s">
        <v>592</v>
      </c>
    </row>
    <row r="94" spans="1:7" x14ac:dyDescent="0.3">
      <c r="A94" s="20" t="s">
        <v>260</v>
      </c>
      <c r="B94" s="10" t="s">
        <v>187</v>
      </c>
      <c r="C94" s="19" t="s">
        <v>196</v>
      </c>
      <c r="D94" s="12">
        <v>1764.7</v>
      </c>
      <c r="E94" s="195" t="s">
        <v>569</v>
      </c>
      <c r="F94" s="196">
        <v>46147</v>
      </c>
      <c r="G94" s="79" t="s">
        <v>590</v>
      </c>
    </row>
    <row r="95" spans="1:7" x14ac:dyDescent="0.3">
      <c r="A95" s="20" t="s">
        <v>265</v>
      </c>
      <c r="B95" s="7" t="s">
        <v>187</v>
      </c>
      <c r="C95" s="8" t="s">
        <v>197</v>
      </c>
      <c r="D95" s="9">
        <v>222.3</v>
      </c>
      <c r="E95" s="195"/>
      <c r="F95" s="196"/>
      <c r="G95" s="196"/>
    </row>
    <row r="96" spans="1:7" x14ac:dyDescent="0.3">
      <c r="A96" s="20" t="s">
        <v>266</v>
      </c>
      <c r="B96" s="7" t="s">
        <v>187</v>
      </c>
      <c r="C96" s="8" t="s">
        <v>198</v>
      </c>
      <c r="D96" s="9">
        <v>222.9</v>
      </c>
      <c r="E96" s="195"/>
      <c r="F96" s="196"/>
      <c r="G96" s="79"/>
    </row>
    <row r="97" spans="1:7" x14ac:dyDescent="0.3">
      <c r="B97" s="14"/>
      <c r="C97" s="15"/>
      <c r="D97" s="16">
        <f>SUM(D92:D96)</f>
        <v>10515.699999999999</v>
      </c>
      <c r="E97" s="185"/>
      <c r="F97" s="185"/>
      <c r="G97" s="185"/>
    </row>
    <row r="98" spans="1:7" x14ac:dyDescent="0.3">
      <c r="A98" s="20" t="s">
        <v>258</v>
      </c>
      <c r="B98" s="10" t="s">
        <v>188</v>
      </c>
      <c r="C98" s="19" t="s">
        <v>216</v>
      </c>
      <c r="D98" s="12">
        <v>4552.8999999999996</v>
      </c>
      <c r="E98" s="195" t="s">
        <v>593</v>
      </c>
      <c r="F98" s="196">
        <v>46149</v>
      </c>
      <c r="G98" s="79" t="s">
        <v>591</v>
      </c>
    </row>
    <row r="99" spans="1:7" x14ac:dyDescent="0.3">
      <c r="A99" s="18" t="s">
        <v>259</v>
      </c>
      <c r="B99" s="10" t="s">
        <v>188</v>
      </c>
      <c r="C99" s="19" t="s">
        <v>217</v>
      </c>
      <c r="D99" s="12">
        <v>3763.7</v>
      </c>
      <c r="E99" s="195" t="s">
        <v>593</v>
      </c>
      <c r="F99" s="196">
        <v>46149</v>
      </c>
      <c r="G99" s="79" t="s">
        <v>571</v>
      </c>
    </row>
    <row r="100" spans="1:7" x14ac:dyDescent="0.3">
      <c r="A100" s="20" t="s">
        <v>260</v>
      </c>
      <c r="B100" s="10" t="s">
        <v>188</v>
      </c>
      <c r="C100" s="19" t="s">
        <v>218</v>
      </c>
      <c r="D100" s="12">
        <v>1779.2</v>
      </c>
      <c r="E100" s="195" t="s">
        <v>593</v>
      </c>
      <c r="F100" s="196">
        <v>46149</v>
      </c>
      <c r="G100" s="108" t="s">
        <v>575</v>
      </c>
    </row>
    <row r="101" spans="1:7" x14ac:dyDescent="0.3">
      <c r="A101" s="20" t="s">
        <v>265</v>
      </c>
      <c r="B101" s="7" t="s">
        <v>188</v>
      </c>
      <c r="C101" s="8" t="s">
        <v>197</v>
      </c>
      <c r="D101" s="9">
        <v>222.3</v>
      </c>
      <c r="E101" s="201"/>
      <c r="F101" s="85"/>
      <c r="G101" s="246"/>
    </row>
    <row r="102" spans="1:7" x14ac:dyDescent="0.3">
      <c r="A102" s="20" t="s">
        <v>266</v>
      </c>
      <c r="B102" s="7" t="s">
        <v>188</v>
      </c>
      <c r="C102" s="8" t="s">
        <v>198</v>
      </c>
      <c r="D102" s="9">
        <v>222.9</v>
      </c>
      <c r="E102" s="201"/>
      <c r="F102" s="85"/>
      <c r="G102" s="246"/>
    </row>
    <row r="103" spans="1:7" x14ac:dyDescent="0.3">
      <c r="A103" s="20" t="s">
        <v>332</v>
      </c>
      <c r="B103" s="7" t="s">
        <v>188</v>
      </c>
      <c r="C103" s="8" t="s">
        <v>324</v>
      </c>
      <c r="D103" s="9">
        <v>1575.5</v>
      </c>
      <c r="E103" s="201" t="s">
        <v>594</v>
      </c>
      <c r="F103" s="85">
        <v>46149</v>
      </c>
      <c r="G103" s="246" t="s">
        <v>572</v>
      </c>
    </row>
    <row r="104" spans="1:7" x14ac:dyDescent="0.3">
      <c r="A104" s="20" t="s">
        <v>333</v>
      </c>
      <c r="B104" s="7" t="s">
        <v>188</v>
      </c>
      <c r="C104" s="8" t="s">
        <v>325</v>
      </c>
      <c r="D104" s="9">
        <v>1575.5</v>
      </c>
      <c r="E104" s="201" t="s">
        <v>594</v>
      </c>
      <c r="F104" s="85">
        <v>46149</v>
      </c>
      <c r="G104" s="246" t="s">
        <v>572</v>
      </c>
    </row>
    <row r="105" spans="1:7" x14ac:dyDescent="0.3">
      <c r="A105" s="20" t="s">
        <v>334</v>
      </c>
      <c r="B105" s="7" t="s">
        <v>188</v>
      </c>
      <c r="C105" s="8" t="s">
        <v>326</v>
      </c>
      <c r="D105" s="9">
        <v>232.4</v>
      </c>
      <c r="E105" s="201" t="s">
        <v>594</v>
      </c>
      <c r="F105" s="85">
        <v>46149</v>
      </c>
      <c r="G105" s="85" t="s">
        <v>572</v>
      </c>
    </row>
    <row r="106" spans="1:7" x14ac:dyDescent="0.3">
      <c r="A106" s="20" t="s">
        <v>335</v>
      </c>
      <c r="B106" s="7" t="s">
        <v>188</v>
      </c>
      <c r="C106" s="8" t="s">
        <v>327</v>
      </c>
      <c r="D106" s="9">
        <v>235.8</v>
      </c>
      <c r="E106" s="201" t="s">
        <v>594</v>
      </c>
      <c r="F106" s="85">
        <v>46149</v>
      </c>
      <c r="G106" s="84" t="s">
        <v>571</v>
      </c>
    </row>
    <row r="107" spans="1:7" x14ac:dyDescent="0.3">
      <c r="B107" s="14"/>
      <c r="C107" s="15"/>
      <c r="D107" s="16">
        <f>SUM(D98:D106)</f>
        <v>14160.199999999997</v>
      </c>
      <c r="E107" s="185"/>
      <c r="F107" s="185"/>
      <c r="G107" s="208"/>
    </row>
    <row r="108" spans="1:7" x14ac:dyDescent="0.3">
      <c r="A108" s="20" t="s">
        <v>258</v>
      </c>
      <c r="B108" s="7" t="s">
        <v>221</v>
      </c>
      <c r="C108" s="8" t="s">
        <v>219</v>
      </c>
      <c r="D108" s="9">
        <v>2312.5</v>
      </c>
      <c r="E108" s="195"/>
      <c r="F108" s="196"/>
      <c r="G108" s="79"/>
    </row>
    <row r="109" spans="1:7" x14ac:dyDescent="0.3">
      <c r="A109" s="18" t="s">
        <v>259</v>
      </c>
      <c r="B109" s="7" t="s">
        <v>221</v>
      </c>
      <c r="C109" s="8" t="s">
        <v>223</v>
      </c>
      <c r="D109" s="9">
        <v>1636.9</v>
      </c>
      <c r="E109" s="195"/>
      <c r="F109" s="196"/>
      <c r="G109" s="79"/>
    </row>
    <row r="110" spans="1:7" x14ac:dyDescent="0.3">
      <c r="A110" s="20" t="s">
        <v>260</v>
      </c>
      <c r="B110" s="7" t="s">
        <v>221</v>
      </c>
      <c r="C110" s="8" t="s">
        <v>220</v>
      </c>
      <c r="D110" s="9">
        <v>1476.3</v>
      </c>
      <c r="E110" s="195"/>
      <c r="F110" s="196"/>
      <c r="G110" s="79"/>
    </row>
    <row r="111" spans="1:7" x14ac:dyDescent="0.3">
      <c r="A111" s="20" t="s">
        <v>261</v>
      </c>
      <c r="B111" s="7" t="s">
        <v>221</v>
      </c>
      <c r="C111" s="8" t="s">
        <v>222</v>
      </c>
      <c r="D111" s="9">
        <v>1492.9</v>
      </c>
      <c r="E111" s="195"/>
      <c r="F111" s="196"/>
      <c r="G111" s="196"/>
    </row>
    <row r="112" spans="1:7" x14ac:dyDescent="0.3">
      <c r="A112" s="20" t="s">
        <v>332</v>
      </c>
      <c r="B112" s="7" t="s">
        <v>221</v>
      </c>
      <c r="C112" s="8" t="s">
        <v>328</v>
      </c>
      <c r="D112" s="9">
        <v>1202.7</v>
      </c>
      <c r="E112" s="201" t="s">
        <v>595</v>
      </c>
      <c r="F112" s="85">
        <v>46150</v>
      </c>
      <c r="G112" s="248"/>
    </row>
    <row r="113" spans="1:7" x14ac:dyDescent="0.3">
      <c r="A113" s="20" t="s">
        <v>333</v>
      </c>
      <c r="B113" s="7" t="s">
        <v>221</v>
      </c>
      <c r="C113" s="8" t="s">
        <v>329</v>
      </c>
      <c r="D113" s="9">
        <v>1202.7</v>
      </c>
      <c r="E113" s="201" t="s">
        <v>595</v>
      </c>
      <c r="F113" s="85">
        <v>46150</v>
      </c>
      <c r="G113" s="248"/>
    </row>
    <row r="114" spans="1:7" x14ac:dyDescent="0.3">
      <c r="A114" s="20" t="s">
        <v>334</v>
      </c>
      <c r="B114" s="7" t="s">
        <v>221</v>
      </c>
      <c r="C114" s="8" t="s">
        <v>330</v>
      </c>
      <c r="D114" s="9">
        <v>243.5</v>
      </c>
      <c r="E114" s="201" t="s">
        <v>595</v>
      </c>
      <c r="F114" s="85">
        <v>46150</v>
      </c>
      <c r="G114" s="85"/>
    </row>
    <row r="115" spans="1:7" x14ac:dyDescent="0.3">
      <c r="A115" s="20" t="s">
        <v>335</v>
      </c>
      <c r="B115" s="7" t="s">
        <v>221</v>
      </c>
      <c r="C115" s="8" t="s">
        <v>331</v>
      </c>
      <c r="D115" s="9">
        <v>247.5</v>
      </c>
      <c r="E115" s="201" t="s">
        <v>595</v>
      </c>
      <c r="F115" s="85">
        <v>46150</v>
      </c>
      <c r="G115" s="84"/>
    </row>
    <row r="116" spans="1:7" x14ac:dyDescent="0.3">
      <c r="A116" s="20"/>
      <c r="D116" s="22">
        <f>SUM(D108:D115)</f>
        <v>9815</v>
      </c>
      <c r="E116" s="185"/>
      <c r="F116" s="185"/>
      <c r="G116" s="185"/>
    </row>
    <row r="117" spans="1:7" x14ac:dyDescent="0.3">
      <c r="D117" s="25">
        <f>(D116+D107+D97+D91+D81+D75+D65+D59+D49+D43+D33+D27+D17+D11)/1000</f>
        <v>167.62549999999999</v>
      </c>
      <c r="E117" s="201"/>
      <c r="F117" s="85"/>
      <c r="G117" s="84"/>
    </row>
  </sheetData>
  <conditionalFormatting sqref="G12:G14">
    <cfRule type="duplicateValues" dxfId="1" priority="2"/>
  </conditionalFormatting>
  <conditionalFormatting sqref="G18:G20">
    <cfRule type="duplicateValues" dxfId="0" priority="1"/>
  </conditionalFormatting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Справка</vt:lpstr>
      <vt:lpstr>1 очередь</vt:lpstr>
      <vt:lpstr>2 очередь</vt:lpstr>
      <vt:lpstr>3 очередь</vt:lpstr>
      <vt:lpstr>4 очередь</vt:lpstr>
      <vt:lpstr>'1 очередь'!Print_Area</vt:lpstr>
      <vt:lpstr>'1 очередь'!Область_печати</vt:lpstr>
      <vt:lpstr>'2 очередь'!Область_печати</vt:lpstr>
      <vt:lpstr>'3 очередь'!Область_печати</vt:lpstr>
      <vt:lpstr>'4 очередь'!Область_печати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Мария Чудотворцева</cp:lastModifiedBy>
  <cp:lastPrinted>2026-04-23T08:13:27Z</cp:lastPrinted>
  <dcterms:created xsi:type="dcterms:W3CDTF">2018-01-11T02:07:08Z</dcterms:created>
  <dcterms:modified xsi:type="dcterms:W3CDTF">2026-05-07T09:58:05Z</dcterms:modified>
</cp:coreProperties>
</file>