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\\dsinv.ru\root\userfolder\Batina_MS\Desktop\Рабочая папка_промежуточная\2. БЮДЖЕТЫ\ОПЕРАТИВНЫЙ\5. Май 2026\"/>
    </mc:Choice>
  </mc:AlternateContent>
  <xr:revisionPtr revIDLastSave="0" documentId="13_ncr:1_{9659EDCF-6B5A-4B93-B914-BF90EC4671A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май 2026_V1" sheetId="5" r:id="rId1"/>
    <sheet name="март 2026" sheetId="3" state="hidden" r:id="rId2"/>
  </sheets>
  <definedNames>
    <definedName name="_1">#REF!</definedName>
    <definedName name="_3__123Graph_AChart_1A">#REF!</definedName>
    <definedName name="_51564655">#REF!</definedName>
    <definedName name="_6__123Graph_BChart_1A">#REF!</definedName>
    <definedName name="_Fill">#REF!</definedName>
    <definedName name="fffff">#REF!</definedName>
    <definedName name="vur">#REF!</definedName>
    <definedName name="vural">#REF!</definedName>
    <definedName name="XXXXXXXXXX">#REF!</definedName>
    <definedName name="yas">#REF!</definedName>
    <definedName name="yasin">#REF!</definedName>
    <definedName name="имс">#REF!</definedName>
    <definedName name="ЛС">#REF!</definedName>
    <definedName name="_xlnm.Print_Area" localSheetId="0">'май 2026_V1'!$C$1:$H$33</definedName>
    <definedName name="фываф">#REF!</definedName>
    <definedName name="ываваы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7" i="5" l="1"/>
  <c r="L10" i="5" s="1"/>
  <c r="I28" i="5"/>
  <c r="F19" i="5"/>
  <c r="E20" i="5"/>
  <c r="F18" i="5"/>
  <c r="F17" i="5"/>
  <c r="F16" i="5"/>
  <c r="F15" i="5"/>
  <c r="F14" i="5"/>
  <c r="K11" i="5" l="1"/>
  <c r="I27" i="5" s="1"/>
  <c r="Q39" i="5" l="1"/>
  <c r="P39" i="5"/>
  <c r="Q34" i="5"/>
  <c r="P35" i="5"/>
  <c r="P34" i="5"/>
  <c r="E21" i="5"/>
  <c r="F13" i="5"/>
  <c r="F20" i="5" s="1"/>
  <c r="S38" i="5"/>
  <c r="R38" i="5"/>
  <c r="Q38" i="5"/>
  <c r="P38" i="5"/>
  <c r="Q35" i="5"/>
  <c r="F21" i="5" l="1"/>
  <c r="I25" i="5"/>
  <c r="K13" i="5" l="1"/>
  <c r="K21" i="5" s="1"/>
  <c r="P44" i="5"/>
  <c r="G19" i="5" l="1"/>
  <c r="H19" i="5" s="1"/>
  <c r="I20" i="5"/>
  <c r="G17" i="5"/>
  <c r="H17" i="5" s="1"/>
  <c r="G16" i="5"/>
  <c r="H16" i="5" s="1"/>
  <c r="G18" i="5"/>
  <c r="H18" i="5" s="1"/>
  <c r="G15" i="5"/>
  <c r="H15" i="5" s="1"/>
  <c r="G14" i="5"/>
  <c r="H14" i="5" s="1"/>
  <c r="G13" i="5"/>
  <c r="R34" i="5"/>
  <c r="Q44" i="5"/>
  <c r="G20" i="5" l="1"/>
  <c r="G21" i="5" s="1"/>
  <c r="I26" i="5"/>
  <c r="S35" i="5"/>
  <c r="R35" i="5"/>
  <c r="H13" i="5"/>
  <c r="H20" i="5" s="1"/>
  <c r="R39" i="5" l="1"/>
  <c r="R44" i="5" s="1"/>
  <c r="S39" i="5"/>
  <c r="H21" i="5"/>
  <c r="S34" i="5"/>
  <c r="S44" i="5" l="1"/>
  <c r="C14" i="3"/>
  <c r="I11" i="3" s="1"/>
  <c r="I13" i="3"/>
  <c r="D13" i="3"/>
  <c r="D11" i="3"/>
  <c r="I9" i="3"/>
  <c r="D9" i="3"/>
  <c r="D14" i="3" s="1"/>
  <c r="I7" i="3"/>
  <c r="E11" i="3" s="1"/>
  <c r="F11" i="3" l="1"/>
  <c r="E9" i="3"/>
  <c r="E13" i="3"/>
  <c r="F13" i="3" s="1"/>
  <c r="F9" i="3"/>
  <c r="F14" i="3" l="1"/>
  <c r="F16" i="3" s="1"/>
  <c r="E14" i="3"/>
  <c r="H25" i="5" l="1"/>
</calcChain>
</file>

<file path=xl/sharedStrings.xml><?xml version="1.0" encoding="utf-8"?>
<sst xmlns="http://schemas.openxmlformats.org/spreadsheetml/2006/main" count="109" uniqueCount="85">
  <si>
    <t>БЦ Раменки: Оперативный бюджет на март 2026 г</t>
  </si>
  <si>
    <t xml:space="preserve">Объект:    Административно-деловой комплекс с подземной автостоянкой, нежилыми помещениями на первых этажах </t>
  </si>
  <si>
    <t>по адресу: г. Москва, вн.тер.г. муниципальный округ Раменки, ул. Лобачевского, земельный участок 114Б</t>
  </si>
  <si>
    <t>По договору подряда № ПД-00545745 от 20 октября 2025 г.</t>
  </si>
  <si>
    <t xml:space="preserve">Остаток работ к выполнению на начало периода </t>
  </si>
  <si>
    <t>Статья ИС</t>
  </si>
  <si>
    <t>Вид работ</t>
  </si>
  <si>
    <t xml:space="preserve">Наименование работ </t>
  </si>
  <si>
    <t>Стоимость работ с НДС, руб.</t>
  </si>
  <si>
    <t xml:space="preserve">Гарантийное удержание </t>
  </si>
  <si>
    <t xml:space="preserve">Удержание аванса </t>
  </si>
  <si>
    <t>Итого к оплате</t>
  </si>
  <si>
    <t>Остаток аванса на начало периода, в т.ч:</t>
  </si>
  <si>
    <t>Аванс 1</t>
  </si>
  <si>
    <t>Ананс 2</t>
  </si>
  <si>
    <t>01.01</t>
  </si>
  <si>
    <t>Организация строительной площадки в соответствии с ПОС</t>
  </si>
  <si>
    <t>04</t>
  </si>
  <si>
    <t>Устройство конструкций нулевого цикла</t>
  </si>
  <si>
    <t>Монолитные работы ниже «0»</t>
  </si>
  <si>
    <t>04.03</t>
  </si>
  <si>
    <t>Устройство монолитных ж/б конструкций подземной части</t>
  </si>
  <si>
    <t>Устройство монолитных ж/б колонн и пилонов подземной части (до отм. 0.000), бетон В80, W12, F150, армирование 350 кг/м3</t>
  </si>
  <si>
    <t>02.04</t>
  </si>
  <si>
    <t>Демонтаж ограждения котлована</t>
  </si>
  <si>
    <t>ВСЕГО выполнение за период</t>
  </si>
  <si>
    <t>итого к оплате</t>
  </si>
  <si>
    <t xml:space="preserve">Остаток работ к выполнению на конец периода </t>
  </si>
  <si>
    <t xml:space="preserve">Технический заказчик: </t>
  </si>
  <si>
    <t>Генеральный подрядчик:</t>
  </si>
  <si>
    <t>ООО "Альфа-Групп Девелопмент"</t>
  </si>
  <si>
    <t>Руководитель проекта _________________</t>
  </si>
  <si>
    <t>Руководитель проекта _______________________</t>
  </si>
  <si>
    <t>АВР №3  (01.02.-15.02.2026 г) и АВР № 4 ( 16.02.2026 - 28.02.2026)</t>
  </si>
  <si>
    <t>Ограждение котлована (стена в грунте, шпунт и т.п.)</t>
  </si>
  <si>
    <t>02.04.01</t>
  </si>
  <si>
    <t>Демонтаж металлоконструкций распорной системы и промежуточных опор с передачей металла заказчику.</t>
  </si>
  <si>
    <t>04.01.03</t>
  </si>
  <si>
    <t>Устройство фундаментных плит</t>
  </si>
  <si>
    <t>04.01.03.01</t>
  </si>
  <si>
    <t>Устройство фундаментной плиты t=1000 мм, бетон В60, армирование 185,6 кг/м3</t>
  </si>
  <si>
    <t xml:space="preserve">Остаток аванса </t>
  </si>
  <si>
    <t xml:space="preserve">Аванс к удержанию </t>
  </si>
  <si>
    <t xml:space="preserve">Остаток работ к выполнению </t>
  </si>
  <si>
    <t>04.03.04</t>
  </si>
  <si>
    <t>Итого:</t>
  </si>
  <si>
    <r>
      <rPr>
        <sz val="12"/>
        <color theme="1"/>
        <rFont val="Century Gothic"/>
        <family val="2"/>
        <charset val="204"/>
      </rPr>
      <t xml:space="preserve">Технический заказчик подтверждает прогнозируемое выполнение по состоянию на  </t>
    </r>
    <r>
      <rPr>
        <u/>
        <sz val="12"/>
        <color theme="1"/>
        <rFont val="Century Gothic"/>
        <family val="2"/>
        <charset val="204"/>
      </rPr>
      <t>15.02.2026 г</t>
    </r>
  </si>
  <si>
    <t>ВСЕГО аванс к удержанию !</t>
  </si>
  <si>
    <t xml:space="preserve">процент зачета аванса </t>
  </si>
  <si>
    <t>Устройство ж/б конструкций подземной части</t>
  </si>
  <si>
    <t>ж/б конструкции подземной части</t>
  </si>
  <si>
    <t>Статья ССР</t>
  </si>
  <si>
    <t xml:space="preserve">ВИД РАБОТ </t>
  </si>
  <si>
    <t>Статья оборотов</t>
  </si>
  <si>
    <t>Расходы на общестроительные работы</t>
  </si>
  <si>
    <t>Устройство ограждения котлована</t>
  </si>
  <si>
    <t>ВСЕГО в бюджет на апрель по статьям:</t>
  </si>
  <si>
    <r>
      <t xml:space="preserve">Технический заказчик подтверждает прогнозируемое выполнение за </t>
    </r>
    <r>
      <rPr>
        <b/>
        <u/>
        <sz val="12"/>
        <color theme="1"/>
        <rFont val="Century Gothic"/>
        <family val="2"/>
        <charset val="204"/>
      </rPr>
      <t>АПРЕЛЬ 2026 г.</t>
    </r>
  </si>
  <si>
    <t>Итого по АВР № 6:</t>
  </si>
  <si>
    <t>АВР 6</t>
  </si>
  <si>
    <t>Сумма из накопительной и расчетная здесь  - должны совпадать !</t>
  </si>
  <si>
    <t>02</t>
  </si>
  <si>
    <t>Устройство котлована</t>
  </si>
  <si>
    <t>АВР 7</t>
  </si>
  <si>
    <t>Остаток аванса на конец периода, в т.ч:</t>
  </si>
  <si>
    <t>Бизнес парк Раменки (БЦ Огни 4): Оперативный бюджет на май 2026 г</t>
  </si>
  <si>
    <t>АВР № 1 (01.04.2026 -  30.04.2026 )</t>
  </si>
  <si>
    <t>По договору подряда № ПД-00607419 от ___ ____ 2026 г.</t>
  </si>
  <si>
    <t>АВР № 1 (01.04.2026 - 30.04.2026)</t>
  </si>
  <si>
    <t>Объект: «Многофункциональный офисный центр (Бизнес-центр "Огни")» по адресу: г. Москва, вн.тер.г. муниципальный округ Раменки, между ул. Лобачевского и платформой «Матвеевское», земельный
участок 17 с кадастровым номером 77:07:0013002:4685</t>
  </si>
  <si>
    <t>01</t>
  </si>
  <si>
    <t>Подготовительный период</t>
  </si>
  <si>
    <t>01.02</t>
  </si>
  <si>
    <t>Снос строений</t>
  </si>
  <si>
    <t>02.02</t>
  </si>
  <si>
    <t>02.03</t>
  </si>
  <si>
    <t>Земляные работы</t>
  </si>
  <si>
    <t>04.01</t>
  </si>
  <si>
    <t>Устройство свайного поля и фундаментных плит</t>
  </si>
  <si>
    <t>Аванс 1 к удержанию в АВР</t>
  </si>
  <si>
    <t>Гарантийное удержание 
КС-3</t>
  </si>
  <si>
    <t>Удержание аванса 
КС-3</t>
  </si>
  <si>
    <t>Итого к оплате
КС-3</t>
  </si>
  <si>
    <t>Стоимость работ с НДС
КС-2</t>
  </si>
  <si>
    <t>ООО "КИКГЕОСТРОЙ"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</si>
</sst>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#,##0.00000"/>
    <numFmt numFmtId="165" formatCode="_-* #,##0.00_-;\-* #,##0.00_-;_-* &quot;-&quot;??_-;_-@"/>
    <numFmt numFmtId="166" formatCode="0.0000%"/>
  </numFmts>
  <fonts count="34" x14ac:knownFonts="1">
    <font>
      <sz val="11"/>
      <color rgb="FF000000"/>
      <name val="Calibri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1"/>
      <name val="Century Gothic"/>
      <family val="2"/>
      <charset val="204"/>
    </font>
    <font>
      <b/>
      <sz val="16"/>
      <color theme="1"/>
      <name val="Century Gothic"/>
      <family val="2"/>
      <charset val="204"/>
    </font>
    <font>
      <sz val="16"/>
      <color theme="1"/>
      <name val="Century Gothic"/>
      <family val="2"/>
      <charset val="204"/>
    </font>
    <font>
      <sz val="11"/>
      <name val="Calibri"/>
      <family val="2"/>
      <charset val="204"/>
    </font>
    <font>
      <b/>
      <sz val="12"/>
      <color theme="1"/>
      <name val="Century Gothic"/>
      <family val="2"/>
      <charset val="204"/>
    </font>
    <font>
      <sz val="11"/>
      <color theme="1"/>
      <name val="Times New Roman"/>
      <family val="1"/>
      <charset val="204"/>
    </font>
    <font>
      <u/>
      <sz val="11"/>
      <color theme="1"/>
      <name val="Times New Roman"/>
      <family val="1"/>
      <charset val="204"/>
    </font>
    <font>
      <b/>
      <sz val="14"/>
      <color theme="1"/>
      <name val="Century Gothic"/>
      <family val="2"/>
      <charset val="204"/>
    </font>
    <font>
      <b/>
      <sz val="12"/>
      <color rgb="FFFF0000"/>
      <name val="Century Gothic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u/>
      <sz val="12"/>
      <color theme="1"/>
      <name val="Century Gothic"/>
      <family val="2"/>
      <charset val="204"/>
    </font>
    <font>
      <sz val="12"/>
      <color theme="1"/>
      <name val="Century Gothic"/>
      <family val="2"/>
      <charset val="204"/>
    </font>
    <font>
      <sz val="14"/>
      <color theme="1"/>
      <name val="Century Gothic"/>
      <family val="2"/>
      <charset val="204"/>
    </font>
    <font>
      <u/>
      <sz val="12"/>
      <color theme="1"/>
      <name val="Century Gothic"/>
      <family val="2"/>
      <charset val="204"/>
    </font>
    <font>
      <sz val="11"/>
      <color rgb="FF000000"/>
      <name val="Calibri"/>
      <family val="2"/>
      <charset val="204"/>
      <scheme val="minor"/>
    </font>
    <font>
      <b/>
      <sz val="14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color rgb="FF0070C0"/>
      <name val="Calibri"/>
      <family val="2"/>
      <charset val="204"/>
      <scheme val="minor"/>
    </font>
    <font>
      <b/>
      <sz val="12"/>
      <color theme="0"/>
      <name val="Calibri"/>
      <family val="2"/>
      <charset val="204"/>
      <scheme val="minor"/>
    </font>
    <font>
      <b/>
      <sz val="12"/>
      <color rgb="FF000000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sz val="14"/>
      <color rgb="FFFF0000"/>
      <name val="Times New Roman"/>
      <family val="1"/>
      <charset val="204"/>
    </font>
    <font>
      <b/>
      <sz val="14"/>
      <color theme="4" tint="-0.499984740745262"/>
      <name val="Calibri"/>
      <family val="2"/>
      <charset val="204"/>
      <scheme val="minor"/>
    </font>
    <font>
      <b/>
      <sz val="12"/>
      <name val="Century Gothic"/>
      <family val="2"/>
      <charset val="204"/>
    </font>
    <font>
      <b/>
      <sz val="14"/>
      <name val="Times New Roman"/>
      <family val="1"/>
      <charset val="204"/>
    </font>
    <font>
      <b/>
      <sz val="14"/>
      <name val="Century Gothic"/>
      <family val="2"/>
      <charset val="204"/>
    </font>
    <font>
      <b/>
      <sz val="16"/>
      <name val="Century Gothic"/>
      <family val="2"/>
      <charset val="204"/>
    </font>
  </fonts>
  <fills count="10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EF2CB"/>
        <bgColor rgb="FFFEF2CB"/>
      </patternFill>
    </fill>
    <fill>
      <patternFill patternType="solid">
        <fgColor rgb="FFECECEC"/>
        <bgColor rgb="FFECECEC"/>
      </patternFill>
    </fill>
    <fill>
      <patternFill patternType="solid">
        <fgColor rgb="FFD8D8D8"/>
        <bgColor rgb="FFD8D8D8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00"/>
      </patternFill>
    </fill>
  </fills>
  <borders count="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9" fillId="0" borderId="0" applyFont="0" applyFill="0" applyBorder="0" applyAlignment="0" applyProtection="0"/>
    <xf numFmtId="9" fontId="19" fillId="0" borderId="0" applyFont="0" applyFill="0" applyBorder="0" applyAlignment="0" applyProtection="0"/>
  </cellStyleXfs>
  <cellXfs count="107">
    <xf numFmtId="0" fontId="0" fillId="0" borderId="0" xfId="0" applyFont="1" applyAlignment="1"/>
    <xf numFmtId="0" fontId="3" fillId="0" borderId="0" xfId="0" applyFont="1" applyAlignment="1">
      <alignment horizontal="left"/>
    </xf>
    <xf numFmtId="4" fontId="6" fillId="3" borderId="4" xfId="0" applyNumberFormat="1" applyFont="1" applyFill="1" applyBorder="1" applyAlignment="1">
      <alignment horizontal="right" vertical="center" wrapText="1"/>
    </xf>
    <xf numFmtId="164" fontId="2" fillId="3" borderId="5" xfId="0" applyNumberFormat="1" applyFont="1" applyFill="1" applyBorder="1" applyAlignment="1">
      <alignment horizontal="left" vertical="center" wrapText="1"/>
    </xf>
    <xf numFmtId="0" fontId="7" fillId="0" borderId="0" xfId="0" applyFont="1"/>
    <xf numFmtId="0" fontId="8" fillId="0" borderId="0" xfId="0" applyFont="1"/>
    <xf numFmtId="164" fontId="3" fillId="3" borderId="5" xfId="0" applyNumberFormat="1" applyFont="1" applyFill="1" applyBorder="1" applyAlignment="1">
      <alignment horizontal="left" vertical="center" wrapText="1"/>
    </xf>
    <xf numFmtId="4" fontId="6" fillId="3" borderId="4" xfId="0" applyNumberFormat="1" applyFont="1" applyFill="1" applyBorder="1" applyAlignment="1">
      <alignment horizontal="right" vertical="center"/>
    </xf>
    <xf numFmtId="164" fontId="2" fillId="3" borderId="5" xfId="0" applyNumberFormat="1" applyFont="1" applyFill="1" applyBorder="1" applyAlignment="1">
      <alignment horizontal="left" vertical="center"/>
    </xf>
    <xf numFmtId="0" fontId="7" fillId="0" borderId="0" xfId="0" applyFont="1" applyAlignment="1">
      <alignment vertical="center" wrapText="1"/>
    </xf>
    <xf numFmtId="0" fontId="9" fillId="0" borderId="5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 wrapText="1"/>
    </xf>
    <xf numFmtId="4" fontId="10" fillId="2" borderId="5" xfId="0" applyNumberFormat="1" applyFont="1" applyFill="1" applyBorder="1" applyAlignment="1">
      <alignment horizontal="right" vertical="center"/>
    </xf>
    <xf numFmtId="164" fontId="2" fillId="2" borderId="5" xfId="0" applyNumberFormat="1" applyFont="1" applyFill="1" applyBorder="1" applyAlignment="1">
      <alignment horizontal="left" vertical="center" wrapText="1"/>
    </xf>
    <xf numFmtId="0" fontId="11" fillId="0" borderId="0" xfId="0" applyFont="1"/>
    <xf numFmtId="49" fontId="12" fillId="0" borderId="5" xfId="0" applyNumberFormat="1" applyFont="1" applyBorder="1" applyAlignment="1">
      <alignment horizontal="left" vertical="center"/>
    </xf>
    <xf numFmtId="49" fontId="13" fillId="0" borderId="5" xfId="0" applyNumberFormat="1" applyFont="1" applyBorder="1" applyAlignment="1">
      <alignment horizontal="left" vertical="center" wrapText="1"/>
    </xf>
    <xf numFmtId="9" fontId="7" fillId="0" borderId="0" xfId="0" applyNumberFormat="1" applyFont="1"/>
    <xf numFmtId="0" fontId="7" fillId="0" borderId="0" xfId="0" applyFont="1" applyAlignment="1">
      <alignment vertical="center"/>
    </xf>
    <xf numFmtId="165" fontId="7" fillId="0" borderId="0" xfId="0" applyNumberFormat="1" applyFont="1" applyAlignment="1">
      <alignment vertical="center"/>
    </xf>
    <xf numFmtId="0" fontId="13" fillId="0" borderId="0" xfId="0" applyFont="1" applyAlignment="1">
      <alignment horizontal="left" vertical="top" wrapText="1"/>
    </xf>
    <xf numFmtId="0" fontId="15" fillId="0" borderId="5" xfId="0" applyFont="1" applyBorder="1" applyAlignment="1">
      <alignment vertical="center"/>
    </xf>
    <xf numFmtId="0" fontId="16" fillId="0" borderId="0" xfId="0" applyFont="1" applyAlignment="1">
      <alignment horizontal="left"/>
    </xf>
    <xf numFmtId="0" fontId="16" fillId="0" borderId="0" xfId="0" applyFont="1" applyAlignment="1">
      <alignment horizontal="right"/>
    </xf>
    <xf numFmtId="0" fontId="16" fillId="0" borderId="0" xfId="0" applyFont="1"/>
    <xf numFmtId="0" fontId="12" fillId="0" borderId="5" xfId="0" applyFont="1" applyBorder="1" applyAlignment="1">
      <alignment horizontal="left" vertical="top" wrapText="1"/>
    </xf>
    <xf numFmtId="165" fontId="7" fillId="0" borderId="5" xfId="0" applyNumberFormat="1" applyFont="1" applyBorder="1"/>
    <xf numFmtId="0" fontId="13" fillId="0" borderId="5" xfId="0" applyFont="1" applyBorder="1" applyAlignment="1">
      <alignment horizontal="left" vertical="top" wrapText="1"/>
    </xf>
    <xf numFmtId="49" fontId="13" fillId="0" borderId="5" xfId="0" applyNumberFormat="1" applyFont="1" applyBorder="1" applyAlignment="1">
      <alignment vertical="center" wrapText="1"/>
    </xf>
    <xf numFmtId="0" fontId="3" fillId="0" borderId="3" xfId="0" applyFont="1" applyBorder="1"/>
    <xf numFmtId="0" fontId="4" fillId="0" borderId="3" xfId="0" applyFont="1" applyBorder="1"/>
    <xf numFmtId="0" fontId="17" fillId="0" borderId="2" xfId="0" applyFont="1" applyBorder="1"/>
    <xf numFmtId="0" fontId="9" fillId="0" borderId="1" xfId="0" applyFont="1" applyBorder="1" applyAlignment="1">
      <alignment horizontal="center" vertical="center" wrapText="1"/>
    </xf>
    <xf numFmtId="164" fontId="2" fillId="2" borderId="5" xfId="0" applyNumberFormat="1" applyFont="1" applyFill="1" applyBorder="1" applyAlignment="1">
      <alignment horizontal="left" vertical="center"/>
    </xf>
    <xf numFmtId="4" fontId="10" fillId="2" borderId="4" xfId="0" applyNumberFormat="1" applyFont="1" applyFill="1" applyBorder="1" applyAlignment="1">
      <alignment horizontal="right" vertical="center"/>
    </xf>
    <xf numFmtId="49" fontId="13" fillId="0" borderId="5" xfId="0" applyNumberFormat="1" applyFont="1" applyBorder="1" applyAlignment="1">
      <alignment horizontal="left" vertical="center"/>
    </xf>
    <xf numFmtId="0" fontId="9" fillId="0" borderId="5" xfId="0" applyFont="1" applyBorder="1" applyAlignment="1">
      <alignment horizontal="right" vertical="center"/>
    </xf>
    <xf numFmtId="4" fontId="6" fillId="0" borderId="5" xfId="0" applyNumberFormat="1" applyFont="1" applyBorder="1" applyAlignment="1">
      <alignment vertical="center"/>
    </xf>
    <xf numFmtId="0" fontId="6" fillId="0" borderId="5" xfId="0" applyFont="1" applyBorder="1" applyAlignment="1">
      <alignment vertical="center"/>
    </xf>
    <xf numFmtId="4" fontId="6" fillId="0" borderId="5" xfId="0" applyNumberFormat="1" applyFont="1" applyBorder="1" applyAlignment="1">
      <alignment vertical="center" wrapText="1"/>
    </xf>
    <xf numFmtId="43" fontId="0" fillId="0" borderId="0" xfId="1" applyFont="1" applyAlignment="1"/>
    <xf numFmtId="43" fontId="7" fillId="0" borderId="0" xfId="1" applyFont="1" applyAlignment="1">
      <alignment vertical="center"/>
    </xf>
    <xf numFmtId="43" fontId="0" fillId="0" borderId="0" xfId="1" applyFont="1" applyAlignment="1">
      <alignment horizontal="right"/>
    </xf>
    <xf numFmtId="0" fontId="22" fillId="0" borderId="0" xfId="0" applyFont="1" applyAlignment="1">
      <alignment vertical="center"/>
    </xf>
    <xf numFmtId="0" fontId="21" fillId="0" borderId="0" xfId="0" applyFont="1" applyAlignment="1">
      <alignment horizontal="left" vertical="top"/>
    </xf>
    <xf numFmtId="0" fontId="21" fillId="0" borderId="0" xfId="0" applyFont="1" applyAlignment="1">
      <alignment vertical="top"/>
    </xf>
    <xf numFmtId="0" fontId="23" fillId="0" borderId="0" xfId="0" applyFont="1"/>
    <xf numFmtId="43" fontId="25" fillId="0" borderId="0" xfId="1" applyFont="1" applyAlignment="1"/>
    <xf numFmtId="0" fontId="24" fillId="0" borderId="0" xfId="0" applyFont="1" applyAlignment="1">
      <alignment horizontal="center"/>
    </xf>
    <xf numFmtId="43" fontId="24" fillId="0" borderId="0" xfId="1" applyFont="1" applyAlignment="1">
      <alignment horizontal="center"/>
    </xf>
    <xf numFmtId="43" fontId="27" fillId="0" borderId="7" xfId="1" applyFont="1" applyBorder="1" applyAlignment="1"/>
    <xf numFmtId="0" fontId="16" fillId="0" borderId="0" xfId="0" applyFont="1" applyAlignment="1">
      <alignment horizontal="left"/>
    </xf>
    <xf numFmtId="0" fontId="0" fillId="0" borderId="0" xfId="0" applyFont="1" applyAlignment="1"/>
    <xf numFmtId="0" fontId="3" fillId="0" borderId="0" xfId="0" applyFont="1" applyAlignment="1">
      <alignment horizontal="left"/>
    </xf>
    <xf numFmtId="166" fontId="20" fillId="6" borderId="0" xfId="2" applyNumberFormat="1" applyFont="1" applyFill="1" applyAlignment="1"/>
    <xf numFmtId="0" fontId="0" fillId="0" borderId="0" xfId="0"/>
    <xf numFmtId="0" fontId="21" fillId="0" borderId="0" xfId="0" applyFont="1"/>
    <xf numFmtId="0" fontId="1" fillId="0" borderId="0" xfId="0" applyFont="1"/>
    <xf numFmtId="4" fontId="15" fillId="0" borderId="5" xfId="0" applyNumberFormat="1" applyFont="1" applyBorder="1" applyAlignment="1">
      <alignment vertical="center" wrapText="1"/>
    </xf>
    <xf numFmtId="0" fontId="0" fillId="0" borderId="0" xfId="0" applyAlignment="1">
      <alignment vertical="top"/>
    </xf>
    <xf numFmtId="0" fontId="25" fillId="0" borderId="0" xfId="0" applyFont="1"/>
    <xf numFmtId="0" fontId="26" fillId="0" borderId="0" xfId="0" applyFont="1"/>
    <xf numFmtId="0" fontId="0" fillId="0" borderId="0" xfId="0" applyAlignment="1">
      <alignment horizontal="left" vertical="top"/>
    </xf>
    <xf numFmtId="0" fontId="27" fillId="0" borderId="7" xfId="0" applyFont="1" applyBorder="1"/>
    <xf numFmtId="4" fontId="0" fillId="0" borderId="0" xfId="0" applyNumberFormat="1"/>
    <xf numFmtId="4" fontId="30" fillId="2" borderId="5" xfId="0" applyNumberFormat="1" applyFont="1" applyFill="1" applyBorder="1" applyAlignment="1">
      <alignment horizontal="right" vertical="center"/>
    </xf>
    <xf numFmtId="43" fontId="19" fillId="0" borderId="0" xfId="1" applyFont="1" applyAlignment="1">
      <alignment horizontal="right"/>
    </xf>
    <xf numFmtId="0" fontId="32" fillId="0" borderId="7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 wrapText="1"/>
    </xf>
    <xf numFmtId="0" fontId="9" fillId="4" borderId="7" xfId="0" applyFont="1" applyFill="1" applyBorder="1" applyAlignment="1">
      <alignment horizontal="right" vertical="center"/>
    </xf>
    <xf numFmtId="4" fontId="6" fillId="4" borderId="7" xfId="0" applyNumberFormat="1" applyFont="1" applyFill="1" applyBorder="1" applyAlignment="1">
      <alignment vertical="center"/>
    </xf>
    <xf numFmtId="0" fontId="9" fillId="5" borderId="7" xfId="0" applyFont="1" applyFill="1" applyBorder="1" applyAlignment="1">
      <alignment horizontal="right" vertical="center"/>
    </xf>
    <xf numFmtId="4" fontId="6" fillId="5" borderId="7" xfId="0" applyNumberFormat="1" applyFont="1" applyFill="1" applyBorder="1" applyAlignment="1">
      <alignment vertical="center"/>
    </xf>
    <xf numFmtId="49" fontId="28" fillId="0" borderId="7" xfId="0" applyNumberFormat="1" applyFont="1" applyBorder="1" applyAlignment="1">
      <alignment vertical="center"/>
    </xf>
    <xf numFmtId="0" fontId="28" fillId="0" borderId="7" xfId="0" applyFont="1" applyBorder="1" applyAlignment="1">
      <alignment vertical="center" wrapText="1"/>
    </xf>
    <xf numFmtId="165" fontId="14" fillId="0" borderId="7" xfId="0" applyNumberFormat="1" applyFont="1" applyBorder="1" applyAlignment="1">
      <alignment vertical="center"/>
    </xf>
    <xf numFmtId="0" fontId="0" fillId="0" borderId="0" xfId="0"/>
    <xf numFmtId="0" fontId="29" fillId="0" borderId="0" xfId="0" applyFont="1" applyAlignment="1"/>
    <xf numFmtId="49" fontId="31" fillId="6" borderId="8" xfId="0" applyNumberFormat="1" applyFont="1" applyFill="1" applyBorder="1" applyAlignment="1" applyProtection="1">
      <alignment horizontal="left" vertical="center" wrapText="1"/>
      <protection locked="0"/>
    </xf>
    <xf numFmtId="0" fontId="31" fillId="6" borderId="8" xfId="0" applyFont="1" applyFill="1" applyBorder="1" applyAlignment="1" applyProtection="1">
      <alignment vertical="top" wrapText="1"/>
      <protection locked="0"/>
    </xf>
    <xf numFmtId="43" fontId="22" fillId="6" borderId="7" xfId="0" applyNumberFormat="1" applyFont="1" applyFill="1" applyBorder="1" applyAlignment="1">
      <alignment vertical="center" wrapText="1"/>
    </xf>
    <xf numFmtId="165" fontId="22" fillId="6" borderId="7" xfId="0" applyNumberFormat="1" applyFont="1" applyFill="1" applyBorder="1" applyAlignment="1">
      <alignment vertical="center"/>
    </xf>
    <xf numFmtId="49" fontId="31" fillId="0" borderId="7" xfId="0" applyNumberFormat="1" applyFont="1" applyFill="1" applyBorder="1" applyAlignment="1" applyProtection="1">
      <alignment horizontal="left" vertical="center"/>
      <protection locked="0"/>
    </xf>
    <xf numFmtId="0" fontId="31" fillId="0" borderId="7" xfId="0" applyFont="1" applyFill="1" applyBorder="1" applyAlignment="1" applyProtection="1">
      <alignment vertical="top" wrapText="1"/>
      <protection locked="0"/>
    </xf>
    <xf numFmtId="165" fontId="22" fillId="0" borderId="7" xfId="0" applyNumberFormat="1" applyFont="1" applyFill="1" applyBorder="1" applyAlignment="1">
      <alignment vertical="center"/>
    </xf>
    <xf numFmtId="165" fontId="22" fillId="8" borderId="7" xfId="0" applyNumberFormat="1" applyFont="1" applyFill="1" applyBorder="1" applyAlignment="1">
      <alignment vertical="center"/>
    </xf>
    <xf numFmtId="43" fontId="22" fillId="8" borderId="7" xfId="0" applyNumberFormat="1" applyFont="1" applyFill="1" applyBorder="1" applyAlignment="1">
      <alignment vertical="center" wrapText="1"/>
    </xf>
    <xf numFmtId="0" fontId="32" fillId="9" borderId="7" xfId="0" applyFont="1" applyFill="1" applyBorder="1" applyAlignment="1">
      <alignment horizontal="left" vertical="center"/>
    </xf>
    <xf numFmtId="0" fontId="9" fillId="4" borderId="7" xfId="0" applyFont="1" applyFill="1" applyBorder="1" applyAlignment="1">
      <alignment horizontal="center" vertical="center" wrapText="1"/>
    </xf>
    <xf numFmtId="0" fontId="5" fillId="0" borderId="7" xfId="0" applyFont="1" applyBorder="1"/>
    <xf numFmtId="0" fontId="6" fillId="0" borderId="0" xfId="0" applyFont="1" applyAlignment="1">
      <alignment horizontal="left" vertical="center"/>
    </xf>
    <xf numFmtId="0" fontId="0" fillId="0" borderId="0" xfId="0" applyFont="1" applyAlignment="1"/>
    <xf numFmtId="0" fontId="16" fillId="0" borderId="0" xfId="0" applyFont="1" applyAlignment="1">
      <alignment horizontal="left"/>
    </xf>
    <xf numFmtId="0" fontId="0" fillId="0" borderId="0" xfId="0"/>
    <xf numFmtId="0" fontId="9" fillId="4" borderId="7" xfId="0" applyFont="1" applyFill="1" applyBorder="1" applyAlignment="1">
      <alignment horizontal="center" vertical="center"/>
    </xf>
    <xf numFmtId="0" fontId="2" fillId="7" borderId="0" xfId="0" applyFont="1" applyFill="1" applyAlignment="1">
      <alignment horizontal="center"/>
    </xf>
    <xf numFmtId="0" fontId="0" fillId="7" borderId="0" xfId="0" applyFont="1" applyFill="1" applyAlignment="1"/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33" fillId="9" borderId="6" xfId="0" applyFont="1" applyFill="1" applyBorder="1" applyAlignment="1">
      <alignment horizontal="left" vertical="center" wrapText="1"/>
    </xf>
    <xf numFmtId="0" fontId="5" fillId="8" borderId="4" xfId="0" applyFont="1" applyFill="1" applyBorder="1"/>
    <xf numFmtId="0" fontId="3" fillId="0" borderId="6" xfId="0" applyFont="1" applyBorder="1" applyAlignment="1">
      <alignment horizontal="center" vertical="center" wrapText="1"/>
    </xf>
    <xf numFmtId="0" fontId="5" fillId="0" borderId="3" xfId="0" applyFont="1" applyBorder="1"/>
    <xf numFmtId="0" fontId="5" fillId="0" borderId="4" xfId="0" applyFont="1" applyBorder="1"/>
    <xf numFmtId="0" fontId="3" fillId="0" borderId="0" xfId="0" applyFont="1" applyAlignment="1">
      <alignment horizontal="left"/>
    </xf>
    <xf numFmtId="0" fontId="3" fillId="2" borderId="1" xfId="0" applyFont="1" applyFill="1" applyBorder="1" applyAlignment="1">
      <alignment horizontal="left"/>
    </xf>
    <xf numFmtId="0" fontId="5" fillId="0" borderId="2" xfId="0" applyFont="1" applyBorder="1"/>
  </cellXfs>
  <cellStyles count="3">
    <cellStyle name="Обычный" xfId="0" builtinId="0"/>
    <cellStyle name="Процентный" xfId="2" builtinId="5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microsoft.com/office/2017/10/relationships/person" Target="persons/person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CD557C-11D8-4E5E-8C4B-4040C18476D7}">
  <dimension ref="A1:Y998"/>
  <sheetViews>
    <sheetView tabSelected="1" view="pageBreakPreview" zoomScale="55" zoomScaleNormal="55" zoomScaleSheetLayoutView="55" workbookViewId="0">
      <selection activeCell="F41" sqref="F41"/>
    </sheetView>
  </sheetViews>
  <sheetFormatPr defaultColWidth="14.42578125" defaultRowHeight="15" outlineLevelCol="1" x14ac:dyDescent="0.25"/>
  <cols>
    <col min="1" max="1" width="45.5703125" style="55" customWidth="1"/>
    <col min="2" max="2" width="8.7109375" style="55" customWidth="1"/>
    <col min="3" max="3" width="14.85546875" style="55" customWidth="1"/>
    <col min="4" max="4" width="97" style="55" customWidth="1"/>
    <col min="5" max="5" width="26.28515625" style="55" customWidth="1"/>
    <col min="6" max="6" width="20.28515625" style="55" customWidth="1"/>
    <col min="7" max="7" width="24.85546875" style="55" customWidth="1"/>
    <col min="8" max="8" width="31.42578125" style="55" customWidth="1"/>
    <col min="9" max="9" width="36.5703125" style="55" customWidth="1" outlineLevel="1"/>
    <col min="10" max="10" width="55.28515625" style="55" customWidth="1" outlineLevel="1"/>
    <col min="11" max="11" width="24" style="55" customWidth="1" outlineLevel="1"/>
    <col min="12" max="12" width="45.42578125" style="55" customWidth="1" outlineLevel="1"/>
    <col min="13" max="13" width="37" style="55" customWidth="1"/>
    <col min="14" max="14" width="8.7109375" style="55" customWidth="1"/>
    <col min="15" max="15" width="48.85546875" style="55" customWidth="1"/>
    <col min="16" max="16" width="28.5703125" style="40" customWidth="1"/>
    <col min="17" max="17" width="25.85546875" style="40" customWidth="1"/>
    <col min="18" max="18" width="20.42578125" style="40" customWidth="1"/>
    <col min="19" max="19" width="17.85546875" style="40" customWidth="1"/>
    <col min="20" max="20" width="34.42578125" style="56" customWidth="1"/>
    <col min="21" max="21" width="25.85546875" style="56" customWidth="1"/>
    <col min="22" max="22" width="30.85546875" style="55" customWidth="1"/>
    <col min="23" max="25" width="8.7109375" style="55" customWidth="1"/>
    <col min="26" max="16384" width="14.42578125" style="55"/>
  </cols>
  <sheetData>
    <row r="1" spans="1:13" ht="36" customHeight="1" x14ac:dyDescent="0.3">
      <c r="C1" s="95" t="s">
        <v>65</v>
      </c>
      <c r="D1" s="96"/>
      <c r="E1" s="96"/>
      <c r="F1" s="96"/>
      <c r="G1" s="96"/>
      <c r="H1" s="96"/>
    </row>
    <row r="2" spans="1:13" ht="20.25" x14ac:dyDescent="0.3">
      <c r="C2" s="53"/>
      <c r="D2" s="53"/>
      <c r="E2" s="53"/>
      <c r="F2" s="53"/>
      <c r="G2" s="53"/>
      <c r="H2" s="53"/>
    </row>
    <row r="3" spans="1:13" ht="75" customHeight="1" x14ac:dyDescent="0.25">
      <c r="C3" s="97" t="s">
        <v>69</v>
      </c>
      <c r="D3" s="93"/>
      <c r="E3" s="93"/>
      <c r="F3" s="93"/>
      <c r="G3" s="93"/>
      <c r="H3" s="93"/>
    </row>
    <row r="4" spans="1:13" ht="19.5" x14ac:dyDescent="0.25">
      <c r="C4" s="98"/>
      <c r="D4" s="93"/>
      <c r="E4" s="93"/>
      <c r="F4" s="93"/>
      <c r="G4" s="93"/>
      <c r="H4" s="93"/>
    </row>
    <row r="5" spans="1:13" ht="62.25" customHeight="1" x14ac:dyDescent="0.25">
      <c r="C5" s="99" t="s">
        <v>66</v>
      </c>
      <c r="D5" s="100"/>
      <c r="E5" s="101" t="s">
        <v>67</v>
      </c>
      <c r="F5" s="102"/>
      <c r="G5" s="102"/>
      <c r="H5" s="103"/>
      <c r="I5" s="2">
        <v>1349998709.6600001</v>
      </c>
      <c r="J5" s="3" t="s">
        <v>4</v>
      </c>
    </row>
    <row r="6" spans="1:13" ht="11.25" customHeight="1" x14ac:dyDescent="0.25">
      <c r="I6" s="4"/>
    </row>
    <row r="7" spans="1:13" ht="44.25" customHeight="1" x14ac:dyDescent="0.25">
      <c r="A7" s="5" t="s">
        <v>5</v>
      </c>
      <c r="C7" s="88" t="s">
        <v>6</v>
      </c>
      <c r="D7" s="94" t="s">
        <v>7</v>
      </c>
      <c r="E7" s="88" t="s">
        <v>83</v>
      </c>
      <c r="F7" s="88" t="s">
        <v>80</v>
      </c>
      <c r="G7" s="88" t="s">
        <v>81</v>
      </c>
      <c r="H7" s="88" t="s">
        <v>82</v>
      </c>
      <c r="I7" s="7">
        <f>SUM(I8:I9)</f>
        <v>0</v>
      </c>
      <c r="J7" s="6" t="s">
        <v>12</v>
      </c>
      <c r="K7" s="52"/>
      <c r="M7" s="52"/>
    </row>
    <row r="8" spans="1:13" ht="21" customHeight="1" x14ac:dyDescent="0.25">
      <c r="C8" s="89"/>
      <c r="D8" s="89"/>
      <c r="E8" s="89"/>
      <c r="F8" s="89"/>
      <c r="G8" s="89"/>
      <c r="H8" s="89"/>
      <c r="I8" s="7"/>
      <c r="J8" s="8" t="s">
        <v>13</v>
      </c>
      <c r="K8" s="52"/>
      <c r="M8" s="52"/>
    </row>
    <row r="9" spans="1:13" ht="21" customHeight="1" x14ac:dyDescent="0.25">
      <c r="C9" s="89"/>
      <c r="D9" s="89"/>
      <c r="E9" s="89"/>
      <c r="F9" s="89"/>
      <c r="G9" s="89"/>
      <c r="H9" s="89"/>
      <c r="I9" s="7">
        <v>0</v>
      </c>
      <c r="J9" s="8" t="s">
        <v>14</v>
      </c>
      <c r="K9" s="52"/>
      <c r="L9" s="66" t="s">
        <v>48</v>
      </c>
      <c r="M9" s="52"/>
    </row>
    <row r="10" spans="1:13" ht="21" customHeight="1" x14ac:dyDescent="0.3">
      <c r="C10" s="89"/>
      <c r="D10" s="89"/>
      <c r="E10" s="89"/>
      <c r="F10" s="89"/>
      <c r="G10" s="89"/>
      <c r="H10" s="89"/>
      <c r="I10" s="76"/>
      <c r="J10" s="76"/>
      <c r="K10" s="52"/>
      <c r="L10" s="54">
        <f>I7/I5</f>
        <v>0</v>
      </c>
      <c r="M10" s="52"/>
    </row>
    <row r="11" spans="1:13" ht="33" customHeight="1" x14ac:dyDescent="0.3">
      <c r="A11" s="9"/>
      <c r="C11" s="67"/>
      <c r="D11" s="87" t="s">
        <v>68</v>
      </c>
      <c r="E11" s="68"/>
      <c r="F11" s="68"/>
      <c r="G11" s="68"/>
      <c r="H11" s="68"/>
      <c r="K11" s="65">
        <f>E20*L10</f>
        <v>0</v>
      </c>
      <c r="L11" s="13" t="s">
        <v>79</v>
      </c>
      <c r="M11" s="77" t="s">
        <v>60</v>
      </c>
    </row>
    <row r="12" spans="1:13" ht="28.5" customHeight="1" x14ac:dyDescent="0.25">
      <c r="A12" s="9"/>
      <c r="C12" s="78" t="s">
        <v>70</v>
      </c>
      <c r="D12" s="79" t="s">
        <v>71</v>
      </c>
      <c r="E12" s="80"/>
      <c r="F12" s="81"/>
      <c r="G12" s="81"/>
      <c r="H12" s="81"/>
      <c r="I12" s="64"/>
      <c r="K12" s="65"/>
      <c r="L12" s="13" t="s">
        <v>79</v>
      </c>
    </row>
    <row r="13" spans="1:13" ht="29.25" customHeight="1" x14ac:dyDescent="0.25">
      <c r="A13" s="9"/>
      <c r="C13" s="82" t="s">
        <v>15</v>
      </c>
      <c r="D13" s="83" t="s">
        <v>16</v>
      </c>
      <c r="E13" s="85">
        <v>27129750</v>
      </c>
      <c r="F13" s="84">
        <f t="shared" ref="F13" si="0">E13*0.05</f>
        <v>1356487.5</v>
      </c>
      <c r="G13" s="84">
        <f>$K$13*E13/$E$20</f>
        <v>0</v>
      </c>
      <c r="H13" s="84">
        <f t="shared" ref="H13" si="1">E13-F13-G13</f>
        <v>25773262.5</v>
      </c>
      <c r="K13" s="65">
        <f>K11+K12</f>
        <v>0</v>
      </c>
      <c r="L13" s="13" t="s">
        <v>47</v>
      </c>
      <c r="M13" s="14"/>
    </row>
    <row r="14" spans="1:13" ht="29.25" customHeight="1" x14ac:dyDescent="0.25">
      <c r="C14" s="82" t="s">
        <v>72</v>
      </c>
      <c r="D14" s="83" t="s">
        <v>73</v>
      </c>
      <c r="E14" s="86">
        <v>642208</v>
      </c>
      <c r="F14" s="84">
        <f t="shared" ref="F14:F19" si="2">E14*0.05</f>
        <v>32110.400000000001</v>
      </c>
      <c r="G14" s="84">
        <f>$K$13*E14/$E$20</f>
        <v>0</v>
      </c>
      <c r="H14" s="84">
        <f t="shared" ref="H14:H19" si="3">E14-F14-G14</f>
        <v>610097.6</v>
      </c>
    </row>
    <row r="15" spans="1:13" ht="30" customHeight="1" x14ac:dyDescent="0.25">
      <c r="A15" s="9"/>
      <c r="C15" s="78" t="s">
        <v>61</v>
      </c>
      <c r="D15" s="79" t="s">
        <v>62</v>
      </c>
      <c r="E15" s="80"/>
      <c r="F15" s="81">
        <f t="shared" si="2"/>
        <v>0</v>
      </c>
      <c r="G15" s="81">
        <f t="shared" ref="G15:G19" si="4">$K$13*E15/$E$20</f>
        <v>0</v>
      </c>
      <c r="H15" s="81">
        <f t="shared" si="3"/>
        <v>0</v>
      </c>
      <c r="I15" s="76"/>
      <c r="J15" s="76"/>
    </row>
    <row r="16" spans="1:13" ht="26.25" customHeight="1" x14ac:dyDescent="0.25">
      <c r="A16" s="9"/>
      <c r="C16" s="82" t="s">
        <v>74</v>
      </c>
      <c r="D16" s="83" t="s">
        <v>55</v>
      </c>
      <c r="E16" s="86">
        <v>0</v>
      </c>
      <c r="F16" s="84">
        <f t="shared" si="2"/>
        <v>0</v>
      </c>
      <c r="G16" s="84">
        <f t="shared" si="4"/>
        <v>0</v>
      </c>
      <c r="H16" s="84">
        <f t="shared" si="3"/>
        <v>0</v>
      </c>
      <c r="I16" s="76"/>
      <c r="J16" s="76"/>
    </row>
    <row r="17" spans="1:25" s="76" customFormat="1" ht="26.25" customHeight="1" x14ac:dyDescent="0.25">
      <c r="A17" s="9"/>
      <c r="C17" s="82" t="s">
        <v>75</v>
      </c>
      <c r="D17" s="83" t="s">
        <v>76</v>
      </c>
      <c r="E17" s="86">
        <v>19953590.440000001</v>
      </c>
      <c r="F17" s="84">
        <f t="shared" si="2"/>
        <v>997679.52200000011</v>
      </c>
      <c r="G17" s="84">
        <f t="shared" si="4"/>
        <v>0</v>
      </c>
      <c r="H17" s="84">
        <f t="shared" si="3"/>
        <v>18955910.918000001</v>
      </c>
      <c r="P17" s="40"/>
      <c r="Q17" s="40"/>
      <c r="R17" s="40"/>
      <c r="S17" s="40"/>
      <c r="T17" s="56"/>
      <c r="U17" s="56"/>
    </row>
    <row r="18" spans="1:25" s="76" customFormat="1" ht="28.5" customHeight="1" x14ac:dyDescent="0.25">
      <c r="A18" s="9"/>
      <c r="C18" s="78" t="s">
        <v>17</v>
      </c>
      <c r="D18" s="79" t="s">
        <v>18</v>
      </c>
      <c r="E18" s="80"/>
      <c r="F18" s="81">
        <f t="shared" si="2"/>
        <v>0</v>
      </c>
      <c r="G18" s="81">
        <f t="shared" si="4"/>
        <v>0</v>
      </c>
      <c r="H18" s="81">
        <f t="shared" si="3"/>
        <v>0</v>
      </c>
      <c r="P18" s="40"/>
      <c r="Q18" s="40"/>
      <c r="R18" s="40"/>
      <c r="S18" s="40"/>
      <c r="T18" s="56"/>
      <c r="U18" s="56"/>
    </row>
    <row r="19" spans="1:25" s="76" customFormat="1" ht="27" customHeight="1" x14ac:dyDescent="0.25">
      <c r="A19" s="9"/>
      <c r="C19" s="82" t="s">
        <v>77</v>
      </c>
      <c r="D19" s="83" t="s">
        <v>78</v>
      </c>
      <c r="E19" s="86">
        <v>0</v>
      </c>
      <c r="F19" s="84">
        <f t="shared" si="2"/>
        <v>0</v>
      </c>
      <c r="G19" s="84">
        <f t="shared" si="4"/>
        <v>0</v>
      </c>
      <c r="H19" s="84">
        <f t="shared" si="3"/>
        <v>0</v>
      </c>
      <c r="P19" s="40"/>
      <c r="Q19" s="40"/>
      <c r="R19" s="40"/>
      <c r="S19" s="40"/>
      <c r="T19" s="56"/>
      <c r="U19" s="56"/>
    </row>
    <row r="20" spans="1:25" ht="36.75" customHeight="1" x14ac:dyDescent="0.25">
      <c r="A20" s="9"/>
      <c r="C20" s="69"/>
      <c r="D20" s="69" t="s">
        <v>58</v>
      </c>
      <c r="E20" s="70">
        <f>SUM(E13:E19)</f>
        <v>47725548.439999998</v>
      </c>
      <c r="F20" s="70">
        <f t="shared" ref="F20:H20" si="5">SUM(F13:F19)</f>
        <v>2386277.4220000003</v>
      </c>
      <c r="G20" s="70">
        <f t="shared" si="5"/>
        <v>0</v>
      </c>
      <c r="H20" s="70">
        <f t="shared" si="5"/>
        <v>45339271.018000007</v>
      </c>
      <c r="I20" s="7">
        <f>I7-K13</f>
        <v>0</v>
      </c>
      <c r="J20" s="6" t="s">
        <v>12</v>
      </c>
    </row>
    <row r="21" spans="1:25" ht="38.25" customHeight="1" x14ac:dyDescent="0.25">
      <c r="A21" s="9"/>
      <c r="C21" s="71"/>
      <c r="D21" s="71" t="s">
        <v>25</v>
      </c>
      <c r="E21" s="72">
        <f>+E20</f>
        <v>47725548.439999998</v>
      </c>
      <c r="F21" s="72">
        <f t="shared" ref="F21:H21" si="6">+F20</f>
        <v>2386277.4220000003</v>
      </c>
      <c r="G21" s="72">
        <f t="shared" si="6"/>
        <v>0</v>
      </c>
      <c r="H21" s="72">
        <f t="shared" si="6"/>
        <v>45339271.018000007</v>
      </c>
      <c r="K21" s="65">
        <f>K13</f>
        <v>0</v>
      </c>
      <c r="L21" s="13" t="s">
        <v>47</v>
      </c>
      <c r="M21" s="57"/>
    </row>
    <row r="22" spans="1:25" ht="30" customHeight="1" x14ac:dyDescent="0.25">
      <c r="A22" s="9"/>
      <c r="C22" s="73"/>
      <c r="D22" s="74"/>
      <c r="E22" s="75"/>
      <c r="F22" s="75"/>
      <c r="G22" s="75"/>
      <c r="H22" s="75"/>
    </row>
    <row r="23" spans="1:25" ht="30" customHeight="1" x14ac:dyDescent="0.25">
      <c r="A23" s="18"/>
      <c r="I23" s="19"/>
    </row>
    <row r="24" spans="1:25" ht="30" customHeight="1" x14ac:dyDescent="0.25">
      <c r="A24" s="18"/>
      <c r="C24" s="20"/>
      <c r="D24" s="20"/>
      <c r="E24" s="19"/>
      <c r="F24" s="19"/>
      <c r="G24" s="19"/>
      <c r="H24" s="19"/>
      <c r="I24" s="19"/>
    </row>
    <row r="25" spans="1:25" ht="51" customHeight="1" x14ac:dyDescent="0.25">
      <c r="G25" s="21" t="s">
        <v>26</v>
      </c>
      <c r="H25" s="58">
        <f>H21</f>
        <v>45339271.018000007</v>
      </c>
      <c r="I25" s="2">
        <f>I5-E21</f>
        <v>1302273161.22</v>
      </c>
      <c r="J25" s="3" t="s">
        <v>27</v>
      </c>
    </row>
    <row r="26" spans="1:25" ht="39" customHeight="1" x14ac:dyDescent="0.25">
      <c r="I26" s="7">
        <f>I20-K21</f>
        <v>0</v>
      </c>
      <c r="J26" s="6" t="s">
        <v>64</v>
      </c>
    </row>
    <row r="27" spans="1:25" ht="31.5" customHeight="1" x14ac:dyDescent="0.25">
      <c r="A27" s="18"/>
      <c r="B27" s="18"/>
      <c r="C27" s="90" t="s">
        <v>57</v>
      </c>
      <c r="D27" s="91"/>
      <c r="E27" s="91"/>
      <c r="F27" s="91"/>
      <c r="G27" s="18"/>
      <c r="H27" s="18"/>
      <c r="I27" s="7">
        <f>I8-K11</f>
        <v>0</v>
      </c>
      <c r="J27" s="8" t="s">
        <v>13</v>
      </c>
      <c r="K27" s="18"/>
      <c r="L27" s="18"/>
      <c r="M27" s="18"/>
      <c r="N27" s="18"/>
      <c r="O27" s="18"/>
      <c r="P27" s="41"/>
      <c r="Q27" s="41"/>
      <c r="R27" s="41"/>
      <c r="S27" s="41"/>
      <c r="T27" s="43"/>
      <c r="U27" s="43"/>
      <c r="V27" s="18"/>
      <c r="W27" s="18"/>
      <c r="X27" s="18"/>
      <c r="Y27" s="18"/>
    </row>
    <row r="28" spans="1:25" ht="15.75" customHeight="1" x14ac:dyDescent="0.25">
      <c r="I28" s="7">
        <f>I9-K12</f>
        <v>0</v>
      </c>
      <c r="J28" s="8" t="s">
        <v>14</v>
      </c>
    </row>
    <row r="29" spans="1:25" ht="15.75" customHeight="1" x14ac:dyDescent="0.3">
      <c r="C29" s="51" t="s">
        <v>28</v>
      </c>
      <c r="D29" s="23"/>
      <c r="E29" s="92" t="s">
        <v>29</v>
      </c>
      <c r="F29" s="93"/>
      <c r="G29" s="51"/>
      <c r="I29" s="76"/>
      <c r="J29" s="76"/>
    </row>
    <row r="30" spans="1:25" ht="15.75" customHeight="1" x14ac:dyDescent="0.3">
      <c r="C30" s="51"/>
      <c r="D30" s="23"/>
      <c r="E30" s="92" t="s">
        <v>84</v>
      </c>
      <c r="F30" s="93"/>
      <c r="G30" s="51"/>
    </row>
    <row r="31" spans="1:25" ht="15.75" customHeight="1" x14ac:dyDescent="0.3">
      <c r="C31" s="24" t="s">
        <v>31</v>
      </c>
      <c r="D31" s="24"/>
      <c r="E31" s="92" t="s">
        <v>32</v>
      </c>
      <c r="F31" s="93"/>
      <c r="G31" s="93"/>
    </row>
    <row r="32" spans="1:25" ht="15.75" customHeight="1" x14ac:dyDescent="0.25">
      <c r="O32" s="48" t="s">
        <v>5</v>
      </c>
      <c r="P32" s="49" t="s">
        <v>8</v>
      </c>
      <c r="Q32" s="49" t="s">
        <v>9</v>
      </c>
      <c r="R32" s="49" t="s">
        <v>10</v>
      </c>
      <c r="S32" s="49" t="s">
        <v>11</v>
      </c>
      <c r="T32" s="48" t="s">
        <v>51</v>
      </c>
      <c r="U32" s="48" t="s">
        <v>52</v>
      </c>
      <c r="V32" s="48" t="s">
        <v>53</v>
      </c>
    </row>
    <row r="33" spans="13:22" ht="15.75" customHeight="1" x14ac:dyDescent="0.25">
      <c r="M33" s="59"/>
      <c r="N33" s="59"/>
      <c r="O33" s="60" t="s">
        <v>59</v>
      </c>
      <c r="P33" s="47"/>
      <c r="Q33" s="47"/>
      <c r="R33" s="47"/>
      <c r="S33" s="47"/>
      <c r="T33" s="61"/>
      <c r="U33" s="61"/>
      <c r="V33" s="60"/>
    </row>
    <row r="34" spans="13:22" ht="15.75" customHeight="1" x14ac:dyDescent="0.25">
      <c r="M34" s="59"/>
      <c r="N34" s="62">
        <v>1</v>
      </c>
      <c r="O34" s="55" t="s">
        <v>34</v>
      </c>
      <c r="P34" s="42">
        <f t="shared" ref="P34:S35" si="7">SUMIFS(E$13:E$16,$A$13:$A$16,$O34)</f>
        <v>0</v>
      </c>
      <c r="Q34" s="42">
        <f t="shared" si="7"/>
        <v>0</v>
      </c>
      <c r="R34" s="42">
        <f t="shared" si="7"/>
        <v>0</v>
      </c>
      <c r="S34" s="42">
        <f t="shared" si="7"/>
        <v>0</v>
      </c>
      <c r="T34" s="46" t="s">
        <v>55</v>
      </c>
      <c r="U34" s="46" t="s">
        <v>55</v>
      </c>
      <c r="V34" s="55" t="s">
        <v>54</v>
      </c>
    </row>
    <row r="35" spans="13:22" ht="15.75" customHeight="1" x14ac:dyDescent="0.25">
      <c r="M35" s="59"/>
      <c r="N35" s="62">
        <v>2</v>
      </c>
      <c r="O35" s="55" t="s">
        <v>19</v>
      </c>
      <c r="P35" s="42">
        <f t="shared" si="7"/>
        <v>0</v>
      </c>
      <c r="Q35" s="42">
        <f t="shared" si="7"/>
        <v>0</v>
      </c>
      <c r="R35" s="42">
        <f t="shared" si="7"/>
        <v>0</v>
      </c>
      <c r="S35" s="42">
        <f t="shared" si="7"/>
        <v>0</v>
      </c>
      <c r="T35" s="56" t="s">
        <v>49</v>
      </c>
      <c r="U35" s="56" t="s">
        <v>50</v>
      </c>
      <c r="V35" s="55" t="s">
        <v>54</v>
      </c>
    </row>
    <row r="36" spans="13:22" ht="15.75" customHeight="1" x14ac:dyDescent="0.25">
      <c r="M36" s="59"/>
      <c r="N36" s="62"/>
      <c r="P36" s="42"/>
      <c r="Q36" s="42"/>
      <c r="R36" s="42"/>
      <c r="S36" s="42"/>
      <c r="T36" s="44"/>
      <c r="U36" s="45"/>
    </row>
    <row r="37" spans="13:22" ht="15.75" customHeight="1" x14ac:dyDescent="0.25">
      <c r="M37" s="59"/>
      <c r="N37" s="59"/>
      <c r="P37" s="42"/>
      <c r="Q37" s="42"/>
      <c r="R37" s="42"/>
      <c r="S37" s="42"/>
    </row>
    <row r="38" spans="13:22" ht="15.75" customHeight="1" x14ac:dyDescent="0.25">
      <c r="M38" s="59"/>
      <c r="N38" s="59"/>
      <c r="O38" s="60" t="s">
        <v>63</v>
      </c>
      <c r="P38" s="42">
        <f>SUMIFS(E$15:E$16,$A$15:$A$16,$O38)</f>
        <v>0</v>
      </c>
      <c r="Q38" s="42">
        <f>SUMIFS(F$15:F$16,$A$15:$A$16,$O38)</f>
        <v>0</v>
      </c>
      <c r="R38" s="42">
        <f>SUMIFS(G$15:G$16,$A$15:$A$16,$O38)</f>
        <v>0</v>
      </c>
      <c r="S38" s="42">
        <f>SUMIFS(H$15:H$16,$A$15:$A$16,$O38)</f>
        <v>0</v>
      </c>
    </row>
    <row r="39" spans="13:22" ht="31.5" customHeight="1" x14ac:dyDescent="0.25">
      <c r="M39" s="59"/>
      <c r="N39" s="62">
        <v>1</v>
      </c>
      <c r="O39" s="9" t="s">
        <v>19</v>
      </c>
      <c r="P39" s="42" t="e">
        <f>SUMIFS(#REF!,#REF!,$O39)</f>
        <v>#REF!</v>
      </c>
      <c r="Q39" s="42" t="e">
        <f>SUMIFS(#REF!,#REF!,$O39)</f>
        <v>#REF!</v>
      </c>
      <c r="R39" s="42" t="e">
        <f>SUMIFS(#REF!,#REF!,$O39)</f>
        <v>#REF!</v>
      </c>
      <c r="S39" s="42" t="e">
        <f>SUMIFS(#REF!,#REF!,$O39)</f>
        <v>#REF!</v>
      </c>
      <c r="T39" s="44" t="s">
        <v>49</v>
      </c>
      <c r="U39" s="45" t="s">
        <v>50</v>
      </c>
      <c r="V39" s="55" t="s">
        <v>54</v>
      </c>
    </row>
    <row r="40" spans="13:22" ht="15.75" customHeight="1" x14ac:dyDescent="0.25">
      <c r="M40" s="59"/>
      <c r="N40" s="62"/>
      <c r="O40" s="9"/>
      <c r="P40" s="42"/>
      <c r="Q40" s="42"/>
      <c r="R40" s="42"/>
      <c r="S40" s="42"/>
      <c r="T40" s="46"/>
      <c r="U40" s="46"/>
    </row>
    <row r="41" spans="13:22" ht="15.75" customHeight="1" x14ac:dyDescent="0.25">
      <c r="M41" s="59"/>
      <c r="N41" s="62"/>
      <c r="O41" s="9"/>
      <c r="P41" s="42"/>
      <c r="Q41" s="42"/>
      <c r="R41" s="42"/>
      <c r="S41" s="42"/>
      <c r="T41" s="46"/>
      <c r="U41" s="46"/>
    </row>
    <row r="42" spans="13:22" ht="15.75" customHeight="1" x14ac:dyDescent="0.25">
      <c r="M42" s="59"/>
      <c r="N42" s="59"/>
      <c r="O42" s="9"/>
      <c r="P42" s="42"/>
      <c r="Q42" s="42"/>
      <c r="R42" s="42"/>
      <c r="S42" s="42"/>
      <c r="T42" s="44"/>
      <c r="U42" s="45"/>
    </row>
    <row r="43" spans="13:22" ht="15.75" customHeight="1" x14ac:dyDescent="0.25">
      <c r="M43" s="59"/>
      <c r="N43" s="59"/>
    </row>
    <row r="44" spans="13:22" ht="15.75" customHeight="1" x14ac:dyDescent="0.25">
      <c r="M44" s="59"/>
      <c r="N44" s="59"/>
      <c r="O44" s="63" t="s">
        <v>56</v>
      </c>
      <c r="P44" s="50" t="e">
        <f>SUM(P34:P42)</f>
        <v>#REF!</v>
      </c>
      <c r="Q44" s="50" t="e">
        <f>SUM(Q34:Q42)</f>
        <v>#REF!</v>
      </c>
      <c r="R44" s="50" t="e">
        <f>SUM(R34:R42)</f>
        <v>#REF!</v>
      </c>
      <c r="S44" s="50" t="e">
        <f>SUM(S34:S42)</f>
        <v>#REF!</v>
      </c>
    </row>
    <row r="45" spans="13:22" ht="15.75" customHeight="1" x14ac:dyDescent="0.25"/>
    <row r="46" spans="13:22" ht="15.75" customHeight="1" x14ac:dyDescent="0.25"/>
    <row r="47" spans="13:22" ht="15.75" customHeight="1" x14ac:dyDescent="0.25"/>
    <row r="48" spans="13:22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</sheetData>
  <mergeCells count="15">
    <mergeCell ref="C1:H1"/>
    <mergeCell ref="C3:H3"/>
    <mergeCell ref="C4:H4"/>
    <mergeCell ref="C5:D5"/>
    <mergeCell ref="E5:H5"/>
    <mergeCell ref="H7:H10"/>
    <mergeCell ref="C27:F27"/>
    <mergeCell ref="E29:F29"/>
    <mergeCell ref="E30:F30"/>
    <mergeCell ref="E31:G31"/>
    <mergeCell ref="C7:C10"/>
    <mergeCell ref="D7:D10"/>
    <mergeCell ref="E7:E10"/>
    <mergeCell ref="F7:F10"/>
    <mergeCell ref="G7:G10"/>
  </mergeCells>
  <pageMargins left="0.7" right="0.7" top="0.75" bottom="0.75" header="0.3" footer="0.3"/>
  <pageSetup paperSize="9" scale="30" orientation="portrait" r:id="rId1"/>
  <colBreaks count="1" manualBreakCount="1">
    <brk id="13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1000"/>
  <sheetViews>
    <sheetView workbookViewId="0"/>
  </sheetViews>
  <sheetFormatPr defaultColWidth="14.42578125" defaultRowHeight="15" customHeight="1" outlineLevelCol="1" x14ac:dyDescent="0.25"/>
  <cols>
    <col min="1" max="1" width="16.28515625" customWidth="1"/>
    <col min="2" max="2" width="111.28515625" customWidth="1"/>
    <col min="3" max="3" width="21.5703125" customWidth="1"/>
    <col min="4" max="4" width="20.28515625" customWidth="1"/>
    <col min="5" max="5" width="24.85546875" customWidth="1"/>
    <col min="6" max="6" width="31.42578125" customWidth="1"/>
    <col min="7" max="7" width="36.5703125" hidden="1" customWidth="1" outlineLevel="1"/>
    <col min="8" max="8" width="55.28515625" hidden="1" customWidth="1" outlineLevel="1"/>
    <col min="9" max="9" width="23.42578125" hidden="1" customWidth="1" outlineLevel="1"/>
    <col min="10" max="10" width="0.28515625" hidden="1" customWidth="1" outlineLevel="1"/>
    <col min="11" max="26" width="8.7109375" customWidth="1"/>
  </cols>
  <sheetData>
    <row r="1" spans="1:10" ht="20.25" x14ac:dyDescent="0.3">
      <c r="A1" s="104" t="s">
        <v>0</v>
      </c>
      <c r="B1" s="91"/>
      <c r="C1" s="91"/>
      <c r="D1" s="91"/>
      <c r="E1" s="91"/>
      <c r="F1" s="91"/>
    </row>
    <row r="2" spans="1:10" ht="20.25" x14ac:dyDescent="0.3">
      <c r="A2" s="1"/>
      <c r="B2" s="1"/>
      <c r="C2" s="1"/>
      <c r="D2" s="1"/>
      <c r="E2" s="1"/>
      <c r="F2" s="1"/>
    </row>
    <row r="3" spans="1:10" x14ac:dyDescent="0.25">
      <c r="A3" s="97" t="s">
        <v>1</v>
      </c>
      <c r="B3" s="91"/>
      <c r="C3" s="91"/>
      <c r="D3" s="91"/>
      <c r="E3" s="91"/>
      <c r="F3" s="91"/>
    </row>
    <row r="4" spans="1:10" ht="19.5" x14ac:dyDescent="0.25">
      <c r="A4" s="98" t="s">
        <v>2</v>
      </c>
      <c r="B4" s="91"/>
      <c r="C4" s="91"/>
      <c r="D4" s="91"/>
      <c r="E4" s="91"/>
      <c r="F4" s="91"/>
    </row>
    <row r="5" spans="1:10" ht="25.5" customHeight="1" x14ac:dyDescent="0.3">
      <c r="A5" s="105" t="s">
        <v>33</v>
      </c>
      <c r="B5" s="106"/>
      <c r="C5" s="29" t="s">
        <v>3</v>
      </c>
      <c r="D5" s="30"/>
      <c r="E5" s="30"/>
      <c r="F5" s="31"/>
    </row>
    <row r="6" spans="1:10" ht="11.25" customHeight="1" x14ac:dyDescent="0.25"/>
    <row r="7" spans="1:10" ht="49.5" customHeight="1" x14ac:dyDescent="0.25">
      <c r="A7" s="10" t="s">
        <v>6</v>
      </c>
      <c r="B7" s="10" t="s">
        <v>7</v>
      </c>
      <c r="C7" s="11" t="s">
        <v>8</v>
      </c>
      <c r="D7" s="11" t="s">
        <v>9</v>
      </c>
      <c r="E7" s="11" t="s">
        <v>10</v>
      </c>
      <c r="F7" s="32" t="s">
        <v>11</v>
      </c>
      <c r="G7" s="12">
        <v>52350022.823333301</v>
      </c>
      <c r="H7" s="33" t="s">
        <v>41</v>
      </c>
      <c r="I7" s="12">
        <f>19016689.49</f>
        <v>19016689.489999998</v>
      </c>
      <c r="J7" s="33" t="s">
        <v>42</v>
      </c>
    </row>
    <row r="8" spans="1:10" ht="19.5" customHeight="1" x14ac:dyDescent="0.25">
      <c r="A8" s="15" t="s">
        <v>23</v>
      </c>
      <c r="B8" s="25" t="s">
        <v>24</v>
      </c>
      <c r="C8" s="26"/>
      <c r="D8" s="26"/>
      <c r="E8" s="26"/>
      <c r="F8" s="26"/>
      <c r="G8" s="34">
        <v>5165401506.5204802</v>
      </c>
      <c r="H8" s="33" t="s">
        <v>43</v>
      </c>
    </row>
    <row r="9" spans="1:10" ht="37.5" x14ac:dyDescent="0.25">
      <c r="A9" s="16" t="s">
        <v>35</v>
      </c>
      <c r="B9" s="27" t="s">
        <v>36</v>
      </c>
      <c r="C9" s="26">
        <v>4791042.1493022135</v>
      </c>
      <c r="D9" s="26">
        <f>C9*0.05</f>
        <v>239552.10746511069</v>
      </c>
      <c r="E9" s="26">
        <f>$I$7*C9/$C$14</f>
        <v>1603101.0725914235</v>
      </c>
      <c r="F9" s="26">
        <f>C9-D9-E9</f>
        <v>2948388.9692456792</v>
      </c>
      <c r="I9" s="17">
        <f>C9/C14</f>
        <v>8.4299692301040119E-2</v>
      </c>
    </row>
    <row r="10" spans="1:10" ht="18.75" x14ac:dyDescent="0.25">
      <c r="A10" s="15" t="s">
        <v>37</v>
      </c>
      <c r="B10" s="25" t="s">
        <v>38</v>
      </c>
      <c r="C10" s="26"/>
      <c r="D10" s="26"/>
      <c r="E10" s="26"/>
      <c r="F10" s="26"/>
      <c r="I10" s="17"/>
    </row>
    <row r="11" spans="1:10" ht="18.75" x14ac:dyDescent="0.25">
      <c r="A11" s="28" t="s">
        <v>39</v>
      </c>
      <c r="B11" s="27" t="s">
        <v>40</v>
      </c>
      <c r="C11" s="26">
        <v>50057147.700460836</v>
      </c>
      <c r="D11" s="26">
        <f>C11*0.05</f>
        <v>2502857.3850230421</v>
      </c>
      <c r="E11" s="26">
        <f>$I$7*C11/$C$14</f>
        <v>16749313.545731071</v>
      </c>
      <c r="F11" s="26">
        <f>C11-D11-E11</f>
        <v>30804976.769706722</v>
      </c>
      <c r="I11" s="17">
        <f>C11/$C$14</f>
        <v>0.88076915566922231</v>
      </c>
    </row>
    <row r="12" spans="1:10" ht="18.75" x14ac:dyDescent="0.25">
      <c r="A12" s="15" t="s">
        <v>20</v>
      </c>
      <c r="B12" s="25" t="s">
        <v>21</v>
      </c>
      <c r="C12" s="26"/>
      <c r="D12" s="26"/>
      <c r="E12" s="26"/>
      <c r="F12" s="26"/>
      <c r="I12" s="17"/>
    </row>
    <row r="13" spans="1:10" ht="37.5" x14ac:dyDescent="0.25">
      <c r="A13" s="35" t="s">
        <v>44</v>
      </c>
      <c r="B13" s="27" t="s">
        <v>22</v>
      </c>
      <c r="C13" s="26">
        <v>1985257.8002362514</v>
      </c>
      <c r="D13" s="26">
        <f>C13*0.05</f>
        <v>99262.890011812575</v>
      </c>
      <c r="E13" s="26">
        <f>$I$7*C13/$C$14</f>
        <v>664274.87167750066</v>
      </c>
      <c r="F13" s="26">
        <f>C13-D13-E13</f>
        <v>1221720.0385469382</v>
      </c>
      <c r="I13" s="17">
        <f>C13/$C$14</f>
        <v>3.4931152029737469E-2</v>
      </c>
    </row>
    <row r="14" spans="1:10" ht="30" customHeight="1" x14ac:dyDescent="0.25">
      <c r="A14" s="36" t="s">
        <v>45</v>
      </c>
      <c r="B14" s="36"/>
      <c r="C14" s="37">
        <f t="shared" ref="C14:F14" si="0">SUM(C8:C13)</f>
        <v>56833447.649999306</v>
      </c>
      <c r="D14" s="37">
        <f t="shared" si="0"/>
        <v>2841672.3824999654</v>
      </c>
      <c r="E14" s="37">
        <f t="shared" si="0"/>
        <v>19016689.489999995</v>
      </c>
      <c r="F14" s="37">
        <f t="shared" si="0"/>
        <v>34975085.777499333</v>
      </c>
    </row>
    <row r="16" spans="1:10" ht="29.25" customHeight="1" x14ac:dyDescent="0.25">
      <c r="E16" s="38" t="s">
        <v>26</v>
      </c>
      <c r="F16" s="39">
        <f>F14</f>
        <v>34975085.777499333</v>
      </c>
    </row>
    <row r="18" spans="1:5" ht="17.25" x14ac:dyDescent="0.3">
      <c r="A18" s="92" t="s">
        <v>46</v>
      </c>
      <c r="B18" s="91"/>
    </row>
    <row r="20" spans="1:5" ht="17.25" x14ac:dyDescent="0.3">
      <c r="A20" s="22" t="s">
        <v>28</v>
      </c>
      <c r="B20" s="23"/>
      <c r="C20" s="92" t="s">
        <v>29</v>
      </c>
      <c r="D20" s="91"/>
      <c r="E20" s="22"/>
    </row>
    <row r="21" spans="1:5" ht="15.75" customHeight="1" x14ac:dyDescent="0.3">
      <c r="A21" s="22"/>
      <c r="B21" s="23"/>
      <c r="C21" s="92" t="s">
        <v>30</v>
      </c>
      <c r="D21" s="91"/>
      <c r="E21" s="22"/>
    </row>
    <row r="22" spans="1:5" ht="15.75" customHeight="1" x14ac:dyDescent="0.3">
      <c r="A22" s="24" t="s">
        <v>31</v>
      </c>
      <c r="B22" s="24"/>
      <c r="C22" s="92" t="s">
        <v>32</v>
      </c>
      <c r="D22" s="91"/>
      <c r="E22" s="91"/>
    </row>
    <row r="23" spans="1:5" ht="15.75" customHeight="1" x14ac:dyDescent="0.25"/>
    <row r="24" spans="1:5" ht="15.75" customHeight="1" x14ac:dyDescent="0.25"/>
    <row r="25" spans="1:5" ht="15.75" customHeight="1" x14ac:dyDescent="0.25"/>
    <row r="26" spans="1:5" ht="15.75" customHeight="1" x14ac:dyDescent="0.25"/>
    <row r="27" spans="1:5" ht="15.75" customHeight="1" x14ac:dyDescent="0.25"/>
    <row r="28" spans="1:5" ht="15.75" customHeight="1" x14ac:dyDescent="0.25"/>
    <row r="29" spans="1:5" ht="15.75" customHeight="1" x14ac:dyDescent="0.25"/>
    <row r="30" spans="1:5" ht="15.75" customHeight="1" x14ac:dyDescent="0.25"/>
    <row r="31" spans="1:5" ht="15.75" customHeight="1" x14ac:dyDescent="0.25"/>
    <row r="32" spans="1:5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8">
    <mergeCell ref="C20:D20"/>
    <mergeCell ref="C21:D21"/>
    <mergeCell ref="C22:E22"/>
    <mergeCell ref="A1:F1"/>
    <mergeCell ref="A3:F3"/>
    <mergeCell ref="A4:F4"/>
    <mergeCell ref="A5:B5"/>
    <mergeCell ref="A18:B18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май 2026_V1</vt:lpstr>
      <vt:lpstr>март 2026</vt:lpstr>
      <vt:lpstr>'май 2026_V1'!Область_печати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Батина Мария Сергеевна</dc:creator>
  <cp:lastModifiedBy>Батина Мария Сергеевна</cp:lastModifiedBy>
  <dcterms:created xsi:type="dcterms:W3CDTF">2026-03-13T10:39:28Z</dcterms:created>
  <dcterms:modified xsi:type="dcterms:W3CDTF">2026-04-16T13:34:50Z</dcterms:modified>
</cp:coreProperties>
</file>